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43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externalReferences>
    <externalReference r:id="rId7"/>
  </externalReferences>
  <definedNames>
    <definedName name="_xlnm.Print_Titles" localSheetId="1">'Акт КС-2 c НР и СП'!$35:$35</definedName>
    <definedName name="_xlnm.Print_Titles" localSheetId="0">'Смета 12 гр. по ФЕР'!$24:$24</definedName>
    <definedName name="_xlnm.Print_Area" localSheetId="1">'Акт КС-2 c НР и СП'!$A$1:$H$1905</definedName>
    <definedName name="_xlnm.Print_Area" localSheetId="0">'Смета 12 гр. по ФЕР'!$A$1:$L$101</definedName>
  </definedNames>
  <calcPr calcId="144525"/>
</workbook>
</file>

<file path=xl/calcChain.xml><?xml version="1.0" encoding="utf-8"?>
<calcChain xmlns="http://schemas.openxmlformats.org/spreadsheetml/2006/main">
  <c r="J94" i="5" l="1"/>
  <c r="C94" i="5"/>
  <c r="J93" i="5"/>
  <c r="C93" i="5"/>
  <c r="J92" i="5"/>
  <c r="C92" i="5"/>
  <c r="A91" i="5"/>
  <c r="L90" i="5"/>
  <c r="K89" i="5"/>
  <c r="J90" i="5" s="1"/>
  <c r="J89" i="5"/>
  <c r="I89" i="5"/>
  <c r="H89" i="5"/>
  <c r="G90" i="5" s="1"/>
  <c r="G89" i="5"/>
  <c r="F89" i="5"/>
  <c r="E89" i="5"/>
  <c r="D89" i="5"/>
  <c r="C89" i="5"/>
  <c r="B89" i="5"/>
  <c r="A89" i="5"/>
  <c r="L88" i="5"/>
  <c r="J88" i="5"/>
  <c r="K87" i="5"/>
  <c r="J87" i="5"/>
  <c r="I87" i="5"/>
  <c r="H87" i="5"/>
  <c r="G88" i="5" s="1"/>
  <c r="G87" i="5"/>
  <c r="F87" i="5"/>
  <c r="E87" i="5"/>
  <c r="D87" i="5"/>
  <c r="C87" i="5"/>
  <c r="B87" i="5"/>
  <c r="A87" i="5"/>
  <c r="L86" i="5"/>
  <c r="K85" i="5"/>
  <c r="J85" i="5"/>
  <c r="H85" i="5"/>
  <c r="F85" i="5"/>
  <c r="E85" i="5"/>
  <c r="D85" i="5"/>
  <c r="C85" i="5"/>
  <c r="B85" i="5"/>
  <c r="A85" i="5"/>
  <c r="L84" i="5"/>
  <c r="G84" i="5"/>
  <c r="E84" i="5"/>
  <c r="K83" i="5"/>
  <c r="J83" i="5"/>
  <c r="H83" i="5"/>
  <c r="F83" i="5"/>
  <c r="E83" i="5"/>
  <c r="K82" i="5"/>
  <c r="J82" i="5"/>
  <c r="H82" i="5"/>
  <c r="F82" i="5"/>
  <c r="E82" i="5"/>
  <c r="K81" i="5"/>
  <c r="J81" i="5"/>
  <c r="H81" i="5"/>
  <c r="G81" i="5"/>
  <c r="F81" i="5"/>
  <c r="K80" i="5"/>
  <c r="J80" i="5"/>
  <c r="H80" i="5"/>
  <c r="G80" i="5"/>
  <c r="F80" i="5"/>
  <c r="C79" i="5"/>
  <c r="I78" i="5"/>
  <c r="F78" i="5"/>
  <c r="E78" i="5"/>
  <c r="D78" i="5"/>
  <c r="C78" i="5"/>
  <c r="B78" i="5"/>
  <c r="A78" i="5"/>
  <c r="L77" i="5"/>
  <c r="K76" i="5"/>
  <c r="J76" i="5"/>
  <c r="H76" i="5"/>
  <c r="F76" i="5"/>
  <c r="E76" i="5"/>
  <c r="D76" i="5"/>
  <c r="B76" i="5"/>
  <c r="A76" i="5"/>
  <c r="K75" i="5"/>
  <c r="J75" i="5"/>
  <c r="H75" i="5"/>
  <c r="F75" i="5"/>
  <c r="E75" i="5"/>
  <c r="D75" i="5"/>
  <c r="C75" i="5"/>
  <c r="B75" i="5"/>
  <c r="A75" i="5"/>
  <c r="L74" i="5"/>
  <c r="G74" i="5"/>
  <c r="E74" i="5"/>
  <c r="J73" i="5"/>
  <c r="F73" i="5"/>
  <c r="E73" i="5"/>
  <c r="J72" i="5"/>
  <c r="F72" i="5"/>
  <c r="E72" i="5"/>
  <c r="K71" i="5"/>
  <c r="J71" i="5"/>
  <c r="H71" i="5"/>
  <c r="G71" i="5"/>
  <c r="F71" i="5"/>
  <c r="K70" i="5"/>
  <c r="J70" i="5"/>
  <c r="H70" i="5"/>
  <c r="G70" i="5"/>
  <c r="F70" i="5"/>
  <c r="K69" i="5"/>
  <c r="J69" i="5"/>
  <c r="H69" i="5"/>
  <c r="G69" i="5"/>
  <c r="F69" i="5"/>
  <c r="K68" i="5"/>
  <c r="J68" i="5"/>
  <c r="H68" i="5"/>
  <c r="G68" i="5"/>
  <c r="F68" i="5"/>
  <c r="C67" i="5"/>
  <c r="I66" i="5"/>
  <c r="F66" i="5"/>
  <c r="E66" i="5"/>
  <c r="D66" i="5"/>
  <c r="C66" i="5"/>
  <c r="B66" i="5"/>
  <c r="A66" i="5"/>
  <c r="L65" i="5"/>
  <c r="K64" i="5"/>
  <c r="J64" i="5"/>
  <c r="H64" i="5"/>
  <c r="F64" i="5"/>
  <c r="E64" i="5"/>
  <c r="D64" i="5"/>
  <c r="C64" i="5"/>
  <c r="B64" i="5"/>
  <c r="A64" i="5"/>
  <c r="K63" i="5"/>
  <c r="J63" i="5"/>
  <c r="H63" i="5"/>
  <c r="F63" i="5"/>
  <c r="E63" i="5"/>
  <c r="D63" i="5"/>
  <c r="B63" i="5"/>
  <c r="A63" i="5"/>
  <c r="L62" i="5"/>
  <c r="G62" i="5"/>
  <c r="E62" i="5"/>
  <c r="J61" i="5"/>
  <c r="F61" i="5"/>
  <c r="E61" i="5"/>
  <c r="J60" i="5"/>
  <c r="F60" i="5"/>
  <c r="E60" i="5"/>
  <c r="K59" i="5"/>
  <c r="J59" i="5"/>
  <c r="H59" i="5"/>
  <c r="G59" i="5"/>
  <c r="F59" i="5"/>
  <c r="K58" i="5"/>
  <c r="J58" i="5"/>
  <c r="H58" i="5"/>
  <c r="G58" i="5"/>
  <c r="F58" i="5"/>
  <c r="K57" i="5"/>
  <c r="J57" i="5"/>
  <c r="H57" i="5"/>
  <c r="G57" i="5"/>
  <c r="F57" i="5"/>
  <c r="K56" i="5"/>
  <c r="J56" i="5"/>
  <c r="H56" i="5"/>
  <c r="G56" i="5"/>
  <c r="F56" i="5"/>
  <c r="C55" i="5"/>
  <c r="I54" i="5"/>
  <c r="F54" i="5"/>
  <c r="E54" i="5"/>
  <c r="D54" i="5"/>
  <c r="C54" i="5"/>
  <c r="B54" i="5"/>
  <c r="A54" i="5"/>
  <c r="L53" i="5"/>
  <c r="K52" i="5"/>
  <c r="J52" i="5"/>
  <c r="H52" i="5"/>
  <c r="F52" i="5"/>
  <c r="E52" i="5"/>
  <c r="D52" i="5"/>
  <c r="B52" i="5"/>
  <c r="A52" i="5"/>
  <c r="K51" i="5"/>
  <c r="J51" i="5"/>
  <c r="H51" i="5"/>
  <c r="F51" i="5"/>
  <c r="E51" i="5"/>
  <c r="D51" i="5"/>
  <c r="B51" i="5"/>
  <c r="A51" i="5"/>
  <c r="L50" i="5"/>
  <c r="G50" i="5"/>
  <c r="E50" i="5"/>
  <c r="J49" i="5"/>
  <c r="F49" i="5"/>
  <c r="E49" i="5"/>
  <c r="J48" i="5"/>
  <c r="F48" i="5"/>
  <c r="E48" i="5"/>
  <c r="K47" i="5"/>
  <c r="J47" i="5"/>
  <c r="H47" i="5"/>
  <c r="G47" i="5"/>
  <c r="F47" i="5"/>
  <c r="K46" i="5"/>
  <c r="J46" i="5"/>
  <c r="H46" i="5"/>
  <c r="G46" i="5"/>
  <c r="F46" i="5"/>
  <c r="K45" i="5"/>
  <c r="J45" i="5"/>
  <c r="H45" i="5"/>
  <c r="G45" i="5"/>
  <c r="F45" i="5"/>
  <c r="K44" i="5"/>
  <c r="J44" i="5"/>
  <c r="H44" i="5"/>
  <c r="G44" i="5"/>
  <c r="F44" i="5"/>
  <c r="C43" i="5"/>
  <c r="I42" i="5"/>
  <c r="F42" i="5"/>
  <c r="E42" i="5"/>
  <c r="D42" i="5"/>
  <c r="C42" i="5"/>
  <c r="B42" i="5"/>
  <c r="A42" i="5"/>
  <c r="L41" i="5"/>
  <c r="K40" i="5"/>
  <c r="J40" i="5"/>
  <c r="H40" i="5"/>
  <c r="F40" i="5"/>
  <c r="E40" i="5"/>
  <c r="D40" i="5"/>
  <c r="B40" i="5"/>
  <c r="A40" i="5"/>
  <c r="L39" i="5"/>
  <c r="G39" i="5"/>
  <c r="E39" i="5"/>
  <c r="J38" i="5"/>
  <c r="F38" i="5"/>
  <c r="E38" i="5"/>
  <c r="J37" i="5"/>
  <c r="F37" i="5"/>
  <c r="E37" i="5"/>
  <c r="K36" i="5"/>
  <c r="J36" i="5"/>
  <c r="H36" i="5"/>
  <c r="G36" i="5"/>
  <c r="F36" i="5"/>
  <c r="K35" i="5"/>
  <c r="J35" i="5"/>
  <c r="H35" i="5"/>
  <c r="G35" i="5"/>
  <c r="F35" i="5"/>
  <c r="K34" i="5"/>
  <c r="J34" i="5"/>
  <c r="H34" i="5"/>
  <c r="G34" i="5"/>
  <c r="F34" i="5"/>
  <c r="K33" i="5"/>
  <c r="J33" i="5"/>
  <c r="H33" i="5"/>
  <c r="G33" i="5"/>
  <c r="F33" i="5"/>
  <c r="C32" i="5"/>
  <c r="I31" i="5"/>
  <c r="F31" i="5"/>
  <c r="E31" i="5"/>
  <c r="D31" i="5"/>
  <c r="C31" i="5"/>
  <c r="B31" i="5"/>
  <c r="A31" i="5"/>
  <c r="L30" i="5"/>
  <c r="L29" i="5"/>
  <c r="G29" i="5"/>
  <c r="E29" i="5"/>
  <c r="J28" i="5"/>
  <c r="F28" i="5"/>
  <c r="E28" i="5"/>
  <c r="J27" i="5"/>
  <c r="F27" i="5"/>
  <c r="E27" i="5"/>
  <c r="K26" i="5"/>
  <c r="J26" i="5"/>
  <c r="H26" i="5"/>
  <c r="G26" i="5"/>
  <c r="F26" i="5"/>
  <c r="K25" i="5"/>
  <c r="J25" i="5"/>
  <c r="H25" i="5"/>
  <c r="G25" i="5"/>
  <c r="F25" i="5"/>
  <c r="K24" i="5"/>
  <c r="J24" i="5"/>
  <c r="H24" i="5"/>
  <c r="G24" i="5"/>
  <c r="F24" i="5"/>
  <c r="C23" i="5"/>
  <c r="I22" i="5"/>
  <c r="F22" i="5"/>
  <c r="E22" i="5"/>
  <c r="D22" i="5"/>
  <c r="C22" i="5"/>
  <c r="B22" i="5"/>
  <c r="A22" i="5"/>
  <c r="I17" i="5"/>
  <c r="I16" i="5"/>
  <c r="G16" i="5" s="1"/>
  <c r="I15" i="5"/>
  <c r="I14" i="5"/>
  <c r="I13" i="5"/>
  <c r="I12" i="5"/>
  <c r="I11" i="5"/>
  <c r="J86" i="5" l="1"/>
  <c r="G86" i="5"/>
  <c r="I88" i="1"/>
  <c r="G1900" i="6" l="1"/>
  <c r="G1895" i="6"/>
  <c r="C1900" i="6"/>
  <c r="C1895" i="6"/>
  <c r="C1892" i="6"/>
  <c r="C1891" i="6"/>
  <c r="C1890" i="6"/>
  <c r="C1886" i="6"/>
  <c r="C1885" i="6"/>
  <c r="C1884" i="6"/>
  <c r="C1879" i="6"/>
  <c r="C1878" i="6"/>
  <c r="C1877" i="6"/>
  <c r="H1871" i="6"/>
  <c r="G1871" i="6"/>
  <c r="F1870" i="6"/>
  <c r="H1869" i="6"/>
  <c r="G1869" i="6"/>
  <c r="F1868" i="6"/>
  <c r="D1862" i="6"/>
  <c r="D1861" i="6"/>
  <c r="D1860" i="6"/>
  <c r="D1859" i="6"/>
  <c r="F1858" i="6"/>
  <c r="E1858" i="6"/>
  <c r="C1858" i="6"/>
  <c r="D1858" i="6"/>
  <c r="B1858" i="6"/>
  <c r="H1856" i="6"/>
  <c r="G1856" i="6"/>
  <c r="F1855" i="6"/>
  <c r="H1854" i="6"/>
  <c r="G1854" i="6"/>
  <c r="F1853" i="6"/>
  <c r="D1847" i="6"/>
  <c r="D1846" i="6"/>
  <c r="D1845" i="6"/>
  <c r="D1844" i="6"/>
  <c r="F1843" i="6"/>
  <c r="E1843" i="6"/>
  <c r="C1843" i="6"/>
  <c r="D1843" i="6"/>
  <c r="B1843" i="6"/>
  <c r="D1842" i="6"/>
  <c r="E1841" i="6"/>
  <c r="C1841" i="6"/>
  <c r="D1841" i="6"/>
  <c r="B1841" i="6"/>
  <c r="D1840" i="6"/>
  <c r="E1839" i="6"/>
  <c r="C1839" i="6"/>
  <c r="D1839" i="6"/>
  <c r="B1839" i="6"/>
  <c r="D1838" i="6"/>
  <c r="E1837" i="6"/>
  <c r="C1837" i="6"/>
  <c r="D1837" i="6"/>
  <c r="B1837" i="6"/>
  <c r="D1836" i="6"/>
  <c r="E1835" i="6"/>
  <c r="C1835" i="6"/>
  <c r="D1835" i="6"/>
  <c r="B1835" i="6"/>
  <c r="H1833" i="6"/>
  <c r="G1833" i="6"/>
  <c r="F1832" i="6"/>
  <c r="H1831" i="6"/>
  <c r="G1831" i="6"/>
  <c r="F1830" i="6"/>
  <c r="D1824" i="6"/>
  <c r="D1823" i="6"/>
  <c r="D1822" i="6"/>
  <c r="D1821" i="6"/>
  <c r="E1819" i="6"/>
  <c r="C1819" i="6"/>
  <c r="D1819" i="6"/>
  <c r="B1819" i="6"/>
  <c r="F1817" i="6"/>
  <c r="F1816" i="6"/>
  <c r="D1815" i="6"/>
  <c r="D1814" i="6"/>
  <c r="D1813" i="6"/>
  <c r="D1812" i="6"/>
  <c r="E1810" i="6"/>
  <c r="C1810" i="6"/>
  <c r="D1810" i="6"/>
  <c r="B1810" i="6"/>
  <c r="F1808" i="6"/>
  <c r="F1807" i="6"/>
  <c r="D1806" i="6"/>
  <c r="D1805" i="6"/>
  <c r="D1804" i="6"/>
  <c r="D1803" i="6"/>
  <c r="E1801" i="6"/>
  <c r="C1801" i="6"/>
  <c r="D1801" i="6"/>
  <c r="B1801" i="6"/>
  <c r="D1800" i="6"/>
  <c r="E1799" i="6"/>
  <c r="C1799" i="6"/>
  <c r="D1799" i="6"/>
  <c r="B1799" i="6"/>
  <c r="D1798" i="6"/>
  <c r="E1797" i="6"/>
  <c r="C1797" i="6"/>
  <c r="D1797" i="6"/>
  <c r="B1797" i="6"/>
  <c r="H1795" i="6"/>
  <c r="G1795" i="6"/>
  <c r="F1794" i="6"/>
  <c r="H1793" i="6"/>
  <c r="G1793" i="6"/>
  <c r="F1792" i="6"/>
  <c r="D1786" i="6"/>
  <c r="D1785" i="6"/>
  <c r="D1784" i="6"/>
  <c r="D1783" i="6"/>
  <c r="F1782" i="6"/>
  <c r="E1782" i="6"/>
  <c r="C1782" i="6"/>
  <c r="D1782" i="6"/>
  <c r="B1782" i="6"/>
  <c r="D1781" i="6"/>
  <c r="E1780" i="6"/>
  <c r="C1780" i="6"/>
  <c r="D1780" i="6"/>
  <c r="B1780" i="6"/>
  <c r="D1779" i="6"/>
  <c r="E1778" i="6"/>
  <c r="C1778" i="6"/>
  <c r="D1778" i="6"/>
  <c r="B1778" i="6"/>
  <c r="H1776" i="6"/>
  <c r="G1776" i="6"/>
  <c r="F1775" i="6"/>
  <c r="H1774" i="6"/>
  <c r="G1774" i="6"/>
  <c r="F1773" i="6"/>
  <c r="D1767" i="6"/>
  <c r="D1766" i="6"/>
  <c r="D1765" i="6"/>
  <c r="D1764" i="6"/>
  <c r="F1763" i="6"/>
  <c r="E1763" i="6"/>
  <c r="C1763" i="6"/>
  <c r="D1763" i="6"/>
  <c r="B1763" i="6"/>
  <c r="D1762" i="6"/>
  <c r="E1761" i="6"/>
  <c r="C1761" i="6"/>
  <c r="D1761" i="6"/>
  <c r="B1761" i="6"/>
  <c r="D1760" i="6"/>
  <c r="E1759" i="6"/>
  <c r="C1759" i="6"/>
  <c r="D1759" i="6"/>
  <c r="B1759" i="6"/>
  <c r="H1757" i="6"/>
  <c r="G1757" i="6"/>
  <c r="F1756" i="6"/>
  <c r="H1755" i="6"/>
  <c r="G1755" i="6"/>
  <c r="F1754" i="6"/>
  <c r="D1748" i="6"/>
  <c r="D1747" i="6"/>
  <c r="D1746" i="6"/>
  <c r="D1745" i="6"/>
  <c r="F1744" i="6"/>
  <c r="E1744" i="6"/>
  <c r="C1744" i="6"/>
  <c r="D1744" i="6"/>
  <c r="B1744" i="6"/>
  <c r="D1743" i="6"/>
  <c r="E1742" i="6"/>
  <c r="C1742" i="6"/>
  <c r="D1742" i="6"/>
  <c r="B1742" i="6"/>
  <c r="D1741" i="6"/>
  <c r="E1740" i="6"/>
  <c r="C1740" i="6"/>
  <c r="D1740" i="6"/>
  <c r="B1740" i="6"/>
  <c r="H1738" i="6"/>
  <c r="G1738" i="6"/>
  <c r="F1737" i="6"/>
  <c r="H1736" i="6"/>
  <c r="G1736" i="6"/>
  <c r="F1735" i="6"/>
  <c r="D1729" i="6"/>
  <c r="D1728" i="6"/>
  <c r="D1727" i="6"/>
  <c r="D1726" i="6"/>
  <c r="F1725" i="6"/>
  <c r="E1725" i="6"/>
  <c r="C1725" i="6"/>
  <c r="D1725" i="6"/>
  <c r="B1725" i="6"/>
  <c r="F1723" i="6"/>
  <c r="F1722" i="6"/>
  <c r="D1720" i="6"/>
  <c r="D1719" i="6"/>
  <c r="D1718" i="6"/>
  <c r="D1717" i="6"/>
  <c r="E1715" i="6"/>
  <c r="C1715" i="6"/>
  <c r="D1715" i="6"/>
  <c r="B1715" i="6"/>
  <c r="A1714" i="6"/>
  <c r="C1712" i="6"/>
  <c r="C1711" i="6"/>
  <c r="C1710" i="6"/>
  <c r="H1704" i="6"/>
  <c r="G1704" i="6"/>
  <c r="F1703" i="6"/>
  <c r="H1702" i="6"/>
  <c r="G1702" i="6"/>
  <c r="F1701" i="6"/>
  <c r="D1695" i="6"/>
  <c r="D1694" i="6"/>
  <c r="D1693" i="6"/>
  <c r="D1692" i="6"/>
  <c r="F1691" i="6"/>
  <c r="E1691" i="6"/>
  <c r="C1691" i="6"/>
  <c r="D1691" i="6"/>
  <c r="B1691" i="6"/>
  <c r="H1689" i="6"/>
  <c r="G1689" i="6"/>
  <c r="F1688" i="6"/>
  <c r="H1687" i="6"/>
  <c r="G1687" i="6"/>
  <c r="F1686" i="6"/>
  <c r="D1680" i="6"/>
  <c r="D1679" i="6"/>
  <c r="D1678" i="6"/>
  <c r="D1677" i="6"/>
  <c r="F1676" i="6"/>
  <c r="E1676" i="6"/>
  <c r="C1676" i="6"/>
  <c r="D1676" i="6"/>
  <c r="B1676" i="6"/>
  <c r="D1675" i="6"/>
  <c r="E1674" i="6"/>
  <c r="C1674" i="6"/>
  <c r="D1674" i="6"/>
  <c r="B1674" i="6"/>
  <c r="D1673" i="6"/>
  <c r="E1672" i="6"/>
  <c r="C1672" i="6"/>
  <c r="D1672" i="6"/>
  <c r="B1672" i="6"/>
  <c r="H1670" i="6"/>
  <c r="G1670" i="6"/>
  <c r="F1669" i="6"/>
  <c r="H1668" i="6"/>
  <c r="G1668" i="6"/>
  <c r="F1667" i="6"/>
  <c r="D1661" i="6"/>
  <c r="D1660" i="6"/>
  <c r="D1659" i="6"/>
  <c r="D1658" i="6"/>
  <c r="F1657" i="6"/>
  <c r="E1657" i="6"/>
  <c r="C1657" i="6"/>
  <c r="D1657" i="6"/>
  <c r="B1657" i="6"/>
  <c r="D1656" i="6"/>
  <c r="E1655" i="6"/>
  <c r="C1655" i="6"/>
  <c r="D1655" i="6"/>
  <c r="B1655" i="6"/>
  <c r="D1654" i="6"/>
  <c r="E1653" i="6"/>
  <c r="C1653" i="6"/>
  <c r="D1653" i="6"/>
  <c r="B1653" i="6"/>
  <c r="H1651" i="6"/>
  <c r="G1651" i="6"/>
  <c r="F1650" i="6"/>
  <c r="H1649" i="6"/>
  <c r="G1649" i="6"/>
  <c r="F1648" i="6"/>
  <c r="D1642" i="6"/>
  <c r="D1641" i="6"/>
  <c r="D1640" i="6"/>
  <c r="D1639" i="6"/>
  <c r="E1637" i="6"/>
  <c r="C1637" i="6"/>
  <c r="D1637" i="6"/>
  <c r="B1637" i="6"/>
  <c r="D1636" i="6"/>
  <c r="E1635" i="6"/>
  <c r="C1635" i="6"/>
  <c r="D1635" i="6"/>
  <c r="B1635" i="6"/>
  <c r="H1633" i="6"/>
  <c r="G1633" i="6"/>
  <c r="F1632" i="6"/>
  <c r="H1631" i="6"/>
  <c r="G1631" i="6"/>
  <c r="F1630" i="6"/>
  <c r="D1624" i="6"/>
  <c r="D1623" i="6"/>
  <c r="D1622" i="6"/>
  <c r="D1621" i="6"/>
  <c r="E1619" i="6"/>
  <c r="C1619" i="6"/>
  <c r="D1619" i="6"/>
  <c r="B1619" i="6"/>
  <c r="D1618" i="6"/>
  <c r="E1617" i="6"/>
  <c r="C1617" i="6"/>
  <c r="D1617" i="6"/>
  <c r="B1617" i="6"/>
  <c r="D1616" i="6"/>
  <c r="E1615" i="6"/>
  <c r="C1615" i="6"/>
  <c r="D1615" i="6"/>
  <c r="B1615" i="6"/>
  <c r="D1614" i="6"/>
  <c r="E1613" i="6"/>
  <c r="C1613" i="6"/>
  <c r="D1613" i="6"/>
  <c r="B1613" i="6"/>
  <c r="H1611" i="6"/>
  <c r="G1611" i="6"/>
  <c r="F1610" i="6"/>
  <c r="H1609" i="6"/>
  <c r="G1609" i="6"/>
  <c r="F1608" i="6"/>
  <c r="D1602" i="6"/>
  <c r="D1601" i="6"/>
  <c r="D1600" i="6"/>
  <c r="D1599" i="6"/>
  <c r="F1598" i="6"/>
  <c r="E1598" i="6"/>
  <c r="C1598" i="6"/>
  <c r="D1598" i="6"/>
  <c r="B1598" i="6"/>
  <c r="D1597" i="6"/>
  <c r="E1596" i="6"/>
  <c r="C1596" i="6"/>
  <c r="D1596" i="6"/>
  <c r="B1596" i="6"/>
  <c r="H1594" i="6"/>
  <c r="G1594" i="6"/>
  <c r="F1593" i="6"/>
  <c r="H1592" i="6"/>
  <c r="G1592" i="6"/>
  <c r="F1591" i="6"/>
  <c r="D1585" i="6"/>
  <c r="D1584" i="6"/>
  <c r="D1583" i="6"/>
  <c r="D1582" i="6"/>
  <c r="F1581" i="6"/>
  <c r="E1581" i="6"/>
  <c r="C1581" i="6"/>
  <c r="D1581" i="6"/>
  <c r="B1581" i="6"/>
  <c r="D1580" i="6"/>
  <c r="E1579" i="6"/>
  <c r="C1579" i="6"/>
  <c r="D1579" i="6"/>
  <c r="B1579" i="6"/>
  <c r="D1578" i="6"/>
  <c r="E1577" i="6"/>
  <c r="C1577" i="6"/>
  <c r="D1577" i="6"/>
  <c r="B1577" i="6"/>
  <c r="D1576" i="6"/>
  <c r="E1575" i="6"/>
  <c r="C1575" i="6"/>
  <c r="D1575" i="6"/>
  <c r="B1575" i="6"/>
  <c r="D1574" i="6"/>
  <c r="E1573" i="6"/>
  <c r="C1573" i="6"/>
  <c r="D1573" i="6"/>
  <c r="B1573" i="6"/>
  <c r="H1571" i="6"/>
  <c r="G1571" i="6"/>
  <c r="F1570" i="6"/>
  <c r="H1569" i="6"/>
  <c r="G1569" i="6"/>
  <c r="F1568" i="6"/>
  <c r="D1562" i="6"/>
  <c r="D1561" i="6"/>
  <c r="D1560" i="6"/>
  <c r="D1559" i="6"/>
  <c r="F1558" i="6"/>
  <c r="E1558" i="6"/>
  <c r="C1558" i="6"/>
  <c r="D1558" i="6"/>
  <c r="B1558" i="6"/>
  <c r="D1557" i="6"/>
  <c r="E1556" i="6"/>
  <c r="C1556" i="6"/>
  <c r="D1556" i="6"/>
  <c r="B1556" i="6"/>
  <c r="D1555" i="6"/>
  <c r="E1554" i="6"/>
  <c r="C1554" i="6"/>
  <c r="D1554" i="6"/>
  <c r="B1554" i="6"/>
  <c r="D1553" i="6"/>
  <c r="E1552" i="6"/>
  <c r="C1552" i="6"/>
  <c r="D1552" i="6"/>
  <c r="B1552" i="6"/>
  <c r="D1551" i="6"/>
  <c r="E1550" i="6"/>
  <c r="C1550" i="6"/>
  <c r="D1550" i="6"/>
  <c r="B1550" i="6"/>
  <c r="H1548" i="6"/>
  <c r="G1548" i="6"/>
  <c r="F1547" i="6"/>
  <c r="H1546" i="6"/>
  <c r="G1546" i="6"/>
  <c r="F1545" i="6"/>
  <c r="D1539" i="6"/>
  <c r="D1538" i="6"/>
  <c r="D1537" i="6"/>
  <c r="D1536" i="6"/>
  <c r="F1535" i="6"/>
  <c r="E1535" i="6"/>
  <c r="C1535" i="6"/>
  <c r="D1535" i="6"/>
  <c r="B1535" i="6"/>
  <c r="F1533" i="6"/>
  <c r="F1532" i="6"/>
  <c r="D1531" i="6"/>
  <c r="D1530" i="6"/>
  <c r="D1529" i="6"/>
  <c r="D1528" i="6"/>
  <c r="F1527" i="6"/>
  <c r="E1527" i="6"/>
  <c r="C1527" i="6"/>
  <c r="D1527" i="6"/>
  <c r="B1527" i="6"/>
  <c r="F1525" i="6"/>
  <c r="F1524" i="6"/>
  <c r="D1523" i="6"/>
  <c r="D1522" i="6"/>
  <c r="D1521" i="6"/>
  <c r="D1520" i="6"/>
  <c r="F1519" i="6"/>
  <c r="E1519" i="6"/>
  <c r="C1519" i="6"/>
  <c r="D1519" i="6"/>
  <c r="B1519" i="6"/>
  <c r="F1517" i="6"/>
  <c r="F1516" i="6"/>
  <c r="D1515" i="6"/>
  <c r="D1514" i="6"/>
  <c r="D1513" i="6"/>
  <c r="D1512" i="6"/>
  <c r="E1510" i="6"/>
  <c r="C1510" i="6"/>
  <c r="D1510" i="6"/>
  <c r="B1510" i="6"/>
  <c r="F1508" i="6"/>
  <c r="F1507" i="6"/>
  <c r="D1506" i="6"/>
  <c r="D1505" i="6"/>
  <c r="D1504" i="6"/>
  <c r="D1503" i="6"/>
  <c r="E1501" i="6"/>
  <c r="C1501" i="6"/>
  <c r="D1501" i="6"/>
  <c r="B1501" i="6"/>
  <c r="F1499" i="6"/>
  <c r="F1498" i="6"/>
  <c r="D1497" i="6"/>
  <c r="D1496" i="6"/>
  <c r="D1495" i="6"/>
  <c r="D1494" i="6"/>
  <c r="F1493" i="6"/>
  <c r="E1493" i="6"/>
  <c r="C1493" i="6"/>
  <c r="D1493" i="6"/>
  <c r="B1493" i="6"/>
  <c r="D1492" i="6"/>
  <c r="E1491" i="6"/>
  <c r="C1491" i="6"/>
  <c r="D1491" i="6"/>
  <c r="B1491" i="6"/>
  <c r="F1489" i="6"/>
  <c r="F1488" i="6"/>
  <c r="D1487" i="6"/>
  <c r="D1486" i="6"/>
  <c r="D1485" i="6"/>
  <c r="D1484" i="6"/>
  <c r="F1483" i="6"/>
  <c r="E1483" i="6"/>
  <c r="C1483" i="6"/>
  <c r="D1483" i="6"/>
  <c r="B1483" i="6"/>
  <c r="F1481" i="6"/>
  <c r="F1480" i="6"/>
  <c r="D1479" i="6"/>
  <c r="D1478" i="6"/>
  <c r="D1477" i="6"/>
  <c r="D1476" i="6"/>
  <c r="F1475" i="6"/>
  <c r="E1475" i="6"/>
  <c r="C1475" i="6"/>
  <c r="D1475" i="6"/>
  <c r="B1475" i="6"/>
  <c r="F1473" i="6"/>
  <c r="F1472" i="6"/>
  <c r="D1471" i="6"/>
  <c r="D1470" i="6"/>
  <c r="D1469" i="6"/>
  <c r="D1468" i="6"/>
  <c r="F1467" i="6"/>
  <c r="E1467" i="6"/>
  <c r="C1467" i="6"/>
  <c r="D1467" i="6"/>
  <c r="B1467" i="6"/>
  <c r="A1466" i="6"/>
  <c r="C1464" i="6"/>
  <c r="C1463" i="6"/>
  <c r="C1462" i="6"/>
  <c r="D1457" i="6"/>
  <c r="E1456" i="6"/>
  <c r="C1456" i="6"/>
  <c r="D1456" i="6"/>
  <c r="B1456" i="6"/>
  <c r="F1454" i="6"/>
  <c r="F1453" i="6"/>
  <c r="D1452" i="6"/>
  <c r="D1451" i="6"/>
  <c r="D1450" i="6"/>
  <c r="D1449" i="6"/>
  <c r="F1448" i="6"/>
  <c r="E1448" i="6"/>
  <c r="C1448" i="6"/>
  <c r="D1448" i="6"/>
  <c r="B1448" i="6"/>
  <c r="D1447" i="6"/>
  <c r="E1446" i="6"/>
  <c r="C1446" i="6"/>
  <c r="D1446" i="6"/>
  <c r="B1446" i="6"/>
  <c r="H1444" i="6"/>
  <c r="G1444" i="6"/>
  <c r="F1443" i="6"/>
  <c r="H1442" i="6"/>
  <c r="G1442" i="6"/>
  <c r="F1441" i="6"/>
  <c r="D1435" i="6"/>
  <c r="D1434" i="6"/>
  <c r="D1433" i="6"/>
  <c r="D1432" i="6"/>
  <c r="F1431" i="6"/>
  <c r="E1431" i="6"/>
  <c r="C1431" i="6"/>
  <c r="D1431" i="6"/>
  <c r="B1431" i="6"/>
  <c r="D1430" i="6"/>
  <c r="E1429" i="6"/>
  <c r="C1429" i="6"/>
  <c r="D1429" i="6"/>
  <c r="B1429" i="6"/>
  <c r="H1427" i="6"/>
  <c r="G1427" i="6"/>
  <c r="F1426" i="6"/>
  <c r="H1425" i="6"/>
  <c r="G1425" i="6"/>
  <c r="F1424" i="6"/>
  <c r="D1418" i="6"/>
  <c r="D1417" i="6"/>
  <c r="D1416" i="6"/>
  <c r="D1415" i="6"/>
  <c r="F1414" i="6"/>
  <c r="E1414" i="6"/>
  <c r="C1414" i="6"/>
  <c r="D1414" i="6"/>
  <c r="B1414" i="6"/>
  <c r="D1413" i="6"/>
  <c r="E1412" i="6"/>
  <c r="C1412" i="6"/>
  <c r="D1412" i="6"/>
  <c r="B1412" i="6"/>
  <c r="H1410" i="6"/>
  <c r="G1410" i="6"/>
  <c r="F1409" i="6"/>
  <c r="H1408" i="6"/>
  <c r="G1408" i="6"/>
  <c r="F1407" i="6"/>
  <c r="D1401" i="6"/>
  <c r="D1400" i="6"/>
  <c r="D1399" i="6"/>
  <c r="D1398" i="6"/>
  <c r="F1397" i="6"/>
  <c r="E1397" i="6"/>
  <c r="C1397" i="6"/>
  <c r="D1397" i="6"/>
  <c r="B1397" i="6"/>
  <c r="H1395" i="6"/>
  <c r="G1395" i="6"/>
  <c r="F1394" i="6"/>
  <c r="H1393" i="6"/>
  <c r="G1393" i="6"/>
  <c r="F1392" i="6"/>
  <c r="D1386" i="6"/>
  <c r="D1385" i="6"/>
  <c r="D1384" i="6"/>
  <c r="D1383" i="6"/>
  <c r="F1382" i="6"/>
  <c r="E1382" i="6"/>
  <c r="C1382" i="6"/>
  <c r="D1382" i="6"/>
  <c r="B1382" i="6"/>
  <c r="H1380" i="6"/>
  <c r="G1380" i="6"/>
  <c r="F1379" i="6"/>
  <c r="H1378" i="6"/>
  <c r="G1378" i="6"/>
  <c r="F1377" i="6"/>
  <c r="D1371" i="6"/>
  <c r="D1370" i="6"/>
  <c r="D1369" i="6"/>
  <c r="D1368" i="6"/>
  <c r="F1367" i="6"/>
  <c r="E1367" i="6"/>
  <c r="C1367" i="6"/>
  <c r="D1367" i="6"/>
  <c r="B1367" i="6"/>
  <c r="D1366" i="6"/>
  <c r="E1365" i="6"/>
  <c r="C1365" i="6"/>
  <c r="D1365" i="6"/>
  <c r="B1365" i="6"/>
  <c r="H1363" i="6"/>
  <c r="G1363" i="6"/>
  <c r="F1362" i="6"/>
  <c r="H1361" i="6"/>
  <c r="G1361" i="6"/>
  <c r="F1360" i="6"/>
  <c r="D1354" i="6"/>
  <c r="D1353" i="6"/>
  <c r="D1352" i="6"/>
  <c r="D1351" i="6"/>
  <c r="F1350" i="6"/>
  <c r="E1350" i="6"/>
  <c r="C1350" i="6"/>
  <c r="D1350" i="6"/>
  <c r="B1350" i="6"/>
  <c r="D1349" i="6"/>
  <c r="E1348" i="6"/>
  <c r="C1348" i="6"/>
  <c r="D1348" i="6"/>
  <c r="B1348" i="6"/>
  <c r="D1347" i="6"/>
  <c r="E1346" i="6"/>
  <c r="C1346" i="6"/>
  <c r="D1346" i="6"/>
  <c r="B1346" i="6"/>
  <c r="D1345" i="6"/>
  <c r="E1344" i="6"/>
  <c r="C1344" i="6"/>
  <c r="D1344" i="6"/>
  <c r="B1344" i="6"/>
  <c r="H1342" i="6"/>
  <c r="G1342" i="6"/>
  <c r="F1341" i="6"/>
  <c r="H1340" i="6"/>
  <c r="G1340" i="6"/>
  <c r="F1339" i="6"/>
  <c r="D1333" i="6"/>
  <c r="D1332" i="6"/>
  <c r="D1331" i="6"/>
  <c r="D1330" i="6"/>
  <c r="F1329" i="6"/>
  <c r="E1329" i="6"/>
  <c r="C1329" i="6"/>
  <c r="D1329" i="6"/>
  <c r="B1329" i="6"/>
  <c r="D1328" i="6"/>
  <c r="E1327" i="6"/>
  <c r="C1327" i="6"/>
  <c r="D1327" i="6"/>
  <c r="B1327" i="6"/>
  <c r="D1326" i="6"/>
  <c r="E1325" i="6"/>
  <c r="C1325" i="6"/>
  <c r="D1325" i="6"/>
  <c r="B1325" i="6"/>
  <c r="D1324" i="6"/>
  <c r="E1323" i="6"/>
  <c r="C1323" i="6"/>
  <c r="D1323" i="6"/>
  <c r="B1323" i="6"/>
  <c r="D1322" i="6"/>
  <c r="E1321" i="6"/>
  <c r="C1321" i="6"/>
  <c r="D1321" i="6"/>
  <c r="B1321" i="6"/>
  <c r="D1320" i="6"/>
  <c r="E1319" i="6"/>
  <c r="C1319" i="6"/>
  <c r="D1319" i="6"/>
  <c r="B1319" i="6"/>
  <c r="D1318" i="6"/>
  <c r="E1317" i="6"/>
  <c r="C1317" i="6"/>
  <c r="D1317" i="6"/>
  <c r="B1317" i="6"/>
  <c r="H1315" i="6"/>
  <c r="G1315" i="6"/>
  <c r="F1314" i="6"/>
  <c r="H1313" i="6"/>
  <c r="G1313" i="6"/>
  <c r="F1312" i="6"/>
  <c r="D1306" i="6"/>
  <c r="D1305" i="6"/>
  <c r="D1304" i="6"/>
  <c r="D1303" i="6"/>
  <c r="F1302" i="6"/>
  <c r="E1302" i="6"/>
  <c r="C1302" i="6"/>
  <c r="D1302" i="6"/>
  <c r="B1302" i="6"/>
  <c r="D1301" i="6"/>
  <c r="E1300" i="6"/>
  <c r="C1300" i="6"/>
  <c r="D1300" i="6"/>
  <c r="B1300" i="6"/>
  <c r="F1298" i="6"/>
  <c r="F1297" i="6"/>
  <c r="D1296" i="6"/>
  <c r="D1295" i="6"/>
  <c r="D1294" i="6"/>
  <c r="D1293" i="6"/>
  <c r="F1292" i="6"/>
  <c r="E1292" i="6"/>
  <c r="C1292" i="6"/>
  <c r="D1292" i="6"/>
  <c r="B1292" i="6"/>
  <c r="D1291" i="6"/>
  <c r="E1290" i="6"/>
  <c r="C1290" i="6"/>
  <c r="D1290" i="6"/>
  <c r="B1290" i="6"/>
  <c r="D1289" i="6"/>
  <c r="E1288" i="6"/>
  <c r="C1288" i="6"/>
  <c r="D1288" i="6"/>
  <c r="B1288" i="6"/>
  <c r="D1287" i="6"/>
  <c r="E1286" i="6"/>
  <c r="C1286" i="6"/>
  <c r="D1286" i="6"/>
  <c r="B1286" i="6"/>
  <c r="H1284" i="6"/>
  <c r="G1284" i="6"/>
  <c r="F1283" i="6"/>
  <c r="H1282" i="6"/>
  <c r="G1282" i="6"/>
  <c r="F1281" i="6"/>
  <c r="D1275" i="6"/>
  <c r="D1274" i="6"/>
  <c r="D1273" i="6"/>
  <c r="D1272" i="6"/>
  <c r="F1271" i="6"/>
  <c r="E1271" i="6"/>
  <c r="C1271" i="6"/>
  <c r="D1271" i="6"/>
  <c r="B1271" i="6"/>
  <c r="D1270" i="6"/>
  <c r="E1269" i="6"/>
  <c r="C1269" i="6"/>
  <c r="D1269" i="6"/>
  <c r="B1269" i="6"/>
  <c r="D1268" i="6"/>
  <c r="E1267" i="6"/>
  <c r="C1267" i="6"/>
  <c r="D1267" i="6"/>
  <c r="B1267" i="6"/>
  <c r="D1266" i="6"/>
  <c r="E1265" i="6"/>
  <c r="C1265" i="6"/>
  <c r="D1265" i="6"/>
  <c r="B1265" i="6"/>
  <c r="H1263" i="6"/>
  <c r="G1263" i="6"/>
  <c r="F1262" i="6"/>
  <c r="H1261" i="6"/>
  <c r="G1261" i="6"/>
  <c r="F1260" i="6"/>
  <c r="D1254" i="6"/>
  <c r="D1253" i="6"/>
  <c r="D1252" i="6"/>
  <c r="D1251" i="6"/>
  <c r="F1250" i="6"/>
  <c r="E1250" i="6"/>
  <c r="C1250" i="6"/>
  <c r="D1250" i="6"/>
  <c r="B1250" i="6"/>
  <c r="F1248" i="6"/>
  <c r="F1247" i="6"/>
  <c r="D1246" i="6"/>
  <c r="D1245" i="6"/>
  <c r="D1244" i="6"/>
  <c r="D1243" i="6"/>
  <c r="F1242" i="6"/>
  <c r="E1242" i="6"/>
  <c r="C1242" i="6"/>
  <c r="D1242" i="6"/>
  <c r="B1242" i="6"/>
  <c r="D1241" i="6"/>
  <c r="E1240" i="6"/>
  <c r="C1240" i="6"/>
  <c r="D1240" i="6"/>
  <c r="B1240" i="6"/>
  <c r="F1238" i="6"/>
  <c r="F1237" i="6"/>
  <c r="D1236" i="6"/>
  <c r="D1235" i="6"/>
  <c r="D1234" i="6"/>
  <c r="D1233" i="6"/>
  <c r="E1231" i="6"/>
  <c r="C1231" i="6"/>
  <c r="D1231" i="6"/>
  <c r="B1231" i="6"/>
  <c r="F1229" i="6"/>
  <c r="F1228" i="6"/>
  <c r="D1226" i="6"/>
  <c r="D1225" i="6"/>
  <c r="D1224" i="6"/>
  <c r="D1223" i="6"/>
  <c r="F1222" i="6"/>
  <c r="E1222" i="6"/>
  <c r="C1222" i="6"/>
  <c r="D1222" i="6"/>
  <c r="B1222" i="6"/>
  <c r="A1221" i="6"/>
  <c r="C1219" i="6"/>
  <c r="C1218" i="6"/>
  <c r="C1217" i="6"/>
  <c r="F1211" i="6"/>
  <c r="F1210" i="6"/>
  <c r="D1209" i="6"/>
  <c r="F1208" i="6"/>
  <c r="E1208" i="6"/>
  <c r="C1208" i="6"/>
  <c r="D1208" i="6"/>
  <c r="B1208" i="6"/>
  <c r="F1206" i="6"/>
  <c r="F1205" i="6"/>
  <c r="D1204" i="6"/>
  <c r="F1203" i="6"/>
  <c r="E1203" i="6"/>
  <c r="C1203" i="6"/>
  <c r="D1203" i="6"/>
  <c r="B1203" i="6"/>
  <c r="F1201" i="6"/>
  <c r="F1200" i="6"/>
  <c r="D1199" i="6"/>
  <c r="F1198" i="6"/>
  <c r="E1198" i="6"/>
  <c r="C1198" i="6"/>
  <c r="D1198" i="6"/>
  <c r="B1198" i="6"/>
  <c r="F1196" i="6"/>
  <c r="F1195" i="6"/>
  <c r="D1194" i="6"/>
  <c r="F1193" i="6"/>
  <c r="E1193" i="6"/>
  <c r="C1193" i="6"/>
  <c r="D1193" i="6"/>
  <c r="B1193" i="6"/>
  <c r="D1192" i="6"/>
  <c r="E1191" i="6"/>
  <c r="C1191" i="6"/>
  <c r="D1191" i="6"/>
  <c r="B1191" i="6"/>
  <c r="F1189" i="6"/>
  <c r="F1188" i="6"/>
  <c r="D1187" i="6"/>
  <c r="D1186" i="6"/>
  <c r="D1185" i="6"/>
  <c r="D1184" i="6"/>
  <c r="F1183" i="6"/>
  <c r="E1183" i="6"/>
  <c r="C1183" i="6"/>
  <c r="D1183" i="6"/>
  <c r="B1183" i="6"/>
  <c r="D1182" i="6"/>
  <c r="E1181" i="6"/>
  <c r="C1181" i="6"/>
  <c r="D1181" i="6"/>
  <c r="B1181" i="6"/>
  <c r="D1180" i="6"/>
  <c r="E1179" i="6"/>
  <c r="C1179" i="6"/>
  <c r="D1179" i="6"/>
  <c r="B1179" i="6"/>
  <c r="D1178" i="6"/>
  <c r="E1177" i="6"/>
  <c r="C1177" i="6"/>
  <c r="D1177" i="6"/>
  <c r="B1177" i="6"/>
  <c r="F1175" i="6"/>
  <c r="F1174" i="6"/>
  <c r="D1173" i="6"/>
  <c r="D1172" i="6"/>
  <c r="D1171" i="6"/>
  <c r="D1170" i="6"/>
  <c r="F1169" i="6"/>
  <c r="E1169" i="6"/>
  <c r="C1169" i="6"/>
  <c r="D1169" i="6"/>
  <c r="B1169" i="6"/>
  <c r="D1168" i="6"/>
  <c r="E1167" i="6"/>
  <c r="C1167" i="6"/>
  <c r="D1167" i="6"/>
  <c r="B1167" i="6"/>
  <c r="F1165" i="6"/>
  <c r="F1164" i="6"/>
  <c r="D1163" i="6"/>
  <c r="D1162" i="6"/>
  <c r="D1161" i="6"/>
  <c r="D1160" i="6"/>
  <c r="F1159" i="6"/>
  <c r="E1159" i="6"/>
  <c r="C1159" i="6"/>
  <c r="D1159" i="6"/>
  <c r="B1159" i="6"/>
  <c r="D1158" i="6"/>
  <c r="E1157" i="6"/>
  <c r="C1157" i="6"/>
  <c r="D1157" i="6"/>
  <c r="B1157" i="6"/>
  <c r="F1155" i="6"/>
  <c r="F1154" i="6"/>
  <c r="D1153" i="6"/>
  <c r="D1152" i="6"/>
  <c r="D1151" i="6"/>
  <c r="D1150" i="6"/>
  <c r="F1149" i="6"/>
  <c r="E1149" i="6"/>
  <c r="C1149" i="6"/>
  <c r="D1149" i="6"/>
  <c r="B1149" i="6"/>
  <c r="D1148" i="6"/>
  <c r="E1147" i="6"/>
  <c r="C1147" i="6"/>
  <c r="D1147" i="6"/>
  <c r="B1147" i="6"/>
  <c r="F1145" i="6"/>
  <c r="F1144" i="6"/>
  <c r="D1143" i="6"/>
  <c r="D1142" i="6"/>
  <c r="D1141" i="6"/>
  <c r="D1140" i="6"/>
  <c r="F1139" i="6"/>
  <c r="E1139" i="6"/>
  <c r="C1139" i="6"/>
  <c r="D1139" i="6"/>
  <c r="B1139" i="6"/>
  <c r="D1138" i="6"/>
  <c r="E1137" i="6"/>
  <c r="C1137" i="6"/>
  <c r="D1137" i="6"/>
  <c r="B1137" i="6"/>
  <c r="D1136" i="6"/>
  <c r="E1135" i="6"/>
  <c r="C1135" i="6"/>
  <c r="D1135" i="6"/>
  <c r="B1135" i="6"/>
  <c r="D1134" i="6"/>
  <c r="E1133" i="6"/>
  <c r="C1133" i="6"/>
  <c r="D1133" i="6"/>
  <c r="B1133" i="6"/>
  <c r="F1131" i="6"/>
  <c r="F1130" i="6"/>
  <c r="D1129" i="6"/>
  <c r="D1128" i="6"/>
  <c r="D1127" i="6"/>
  <c r="D1126" i="6"/>
  <c r="F1125" i="6"/>
  <c r="E1125" i="6"/>
  <c r="C1125" i="6"/>
  <c r="D1125" i="6"/>
  <c r="B1125" i="6"/>
  <c r="D1124" i="6"/>
  <c r="E1123" i="6"/>
  <c r="C1123" i="6"/>
  <c r="D1123" i="6"/>
  <c r="B1123" i="6"/>
  <c r="F1121" i="6"/>
  <c r="F1120" i="6"/>
  <c r="D1119" i="6"/>
  <c r="D1118" i="6"/>
  <c r="D1117" i="6"/>
  <c r="D1116" i="6"/>
  <c r="F1115" i="6"/>
  <c r="E1115" i="6"/>
  <c r="C1115" i="6"/>
  <c r="D1115" i="6"/>
  <c r="B1115" i="6"/>
  <c r="D1114" i="6"/>
  <c r="E1113" i="6"/>
  <c r="C1113" i="6"/>
  <c r="D1113" i="6"/>
  <c r="B1113" i="6"/>
  <c r="F1111" i="6"/>
  <c r="F1110" i="6"/>
  <c r="D1109" i="6"/>
  <c r="D1108" i="6"/>
  <c r="D1107" i="6"/>
  <c r="D1106" i="6"/>
  <c r="F1105" i="6"/>
  <c r="E1105" i="6"/>
  <c r="C1105" i="6"/>
  <c r="D1105" i="6"/>
  <c r="B1105" i="6"/>
  <c r="D1104" i="6"/>
  <c r="E1103" i="6"/>
  <c r="C1103" i="6"/>
  <c r="D1103" i="6"/>
  <c r="B1103" i="6"/>
  <c r="F1101" i="6"/>
  <c r="F1100" i="6"/>
  <c r="D1099" i="6"/>
  <c r="D1098" i="6"/>
  <c r="D1097" i="6"/>
  <c r="D1096" i="6"/>
  <c r="F1095" i="6"/>
  <c r="E1095" i="6"/>
  <c r="C1095" i="6"/>
  <c r="D1095" i="6"/>
  <c r="B1095" i="6"/>
  <c r="F1093" i="6"/>
  <c r="F1092" i="6"/>
  <c r="D1091" i="6"/>
  <c r="D1090" i="6"/>
  <c r="D1089" i="6"/>
  <c r="D1088" i="6"/>
  <c r="F1087" i="6"/>
  <c r="E1087" i="6"/>
  <c r="C1087" i="6"/>
  <c r="D1087" i="6"/>
  <c r="B1087" i="6"/>
  <c r="D1086" i="6"/>
  <c r="E1085" i="6"/>
  <c r="C1085" i="6"/>
  <c r="D1085" i="6"/>
  <c r="B1085" i="6"/>
  <c r="D1084" i="6"/>
  <c r="E1083" i="6"/>
  <c r="C1083" i="6"/>
  <c r="D1083" i="6"/>
  <c r="B1083" i="6"/>
  <c r="F1081" i="6"/>
  <c r="F1080" i="6"/>
  <c r="D1079" i="6"/>
  <c r="D1078" i="6"/>
  <c r="D1077" i="6"/>
  <c r="D1076" i="6"/>
  <c r="F1075" i="6"/>
  <c r="E1075" i="6"/>
  <c r="C1075" i="6"/>
  <c r="D1075" i="6"/>
  <c r="B1075" i="6"/>
  <c r="D1074" i="6"/>
  <c r="E1073" i="6"/>
  <c r="C1073" i="6"/>
  <c r="D1073" i="6"/>
  <c r="B1073" i="6"/>
  <c r="D1072" i="6"/>
  <c r="E1071" i="6"/>
  <c r="C1071" i="6"/>
  <c r="D1071" i="6"/>
  <c r="B1071" i="6"/>
  <c r="D1070" i="6"/>
  <c r="E1069" i="6"/>
  <c r="C1069" i="6"/>
  <c r="D1069" i="6"/>
  <c r="B1069" i="6"/>
  <c r="F1067" i="6"/>
  <c r="F1066" i="6"/>
  <c r="D1065" i="6"/>
  <c r="D1064" i="6"/>
  <c r="D1063" i="6"/>
  <c r="D1062" i="6"/>
  <c r="E1060" i="6"/>
  <c r="C1060" i="6"/>
  <c r="D1060" i="6"/>
  <c r="B1060" i="6"/>
  <c r="D1059" i="6"/>
  <c r="E1058" i="6"/>
  <c r="C1058" i="6"/>
  <c r="D1058" i="6"/>
  <c r="B1058" i="6"/>
  <c r="F1056" i="6"/>
  <c r="F1055" i="6"/>
  <c r="D1054" i="6"/>
  <c r="D1053" i="6"/>
  <c r="D1052" i="6"/>
  <c r="D1051" i="6"/>
  <c r="F1050" i="6"/>
  <c r="E1050" i="6"/>
  <c r="C1050" i="6"/>
  <c r="D1050" i="6"/>
  <c r="B1050" i="6"/>
  <c r="D1049" i="6"/>
  <c r="E1048" i="6"/>
  <c r="C1048" i="6"/>
  <c r="D1048" i="6"/>
  <c r="B1048" i="6"/>
  <c r="F1046" i="6"/>
  <c r="F1045" i="6"/>
  <c r="D1044" i="6"/>
  <c r="D1043" i="6"/>
  <c r="D1042" i="6"/>
  <c r="D1041" i="6"/>
  <c r="F1040" i="6"/>
  <c r="E1040" i="6"/>
  <c r="C1040" i="6"/>
  <c r="D1040" i="6"/>
  <c r="B1040" i="6"/>
  <c r="D1039" i="6"/>
  <c r="E1038" i="6"/>
  <c r="C1038" i="6"/>
  <c r="D1038" i="6"/>
  <c r="B1038" i="6"/>
  <c r="D1037" i="6"/>
  <c r="E1036" i="6"/>
  <c r="C1036" i="6"/>
  <c r="D1036" i="6"/>
  <c r="B1036" i="6"/>
  <c r="F1034" i="6"/>
  <c r="F1033" i="6"/>
  <c r="D1032" i="6"/>
  <c r="D1031" i="6"/>
  <c r="D1030" i="6"/>
  <c r="D1029" i="6"/>
  <c r="F1028" i="6"/>
  <c r="E1028" i="6"/>
  <c r="C1028" i="6"/>
  <c r="D1028" i="6"/>
  <c r="B1028" i="6"/>
  <c r="F1026" i="6"/>
  <c r="F1025" i="6"/>
  <c r="D1024" i="6"/>
  <c r="D1023" i="6"/>
  <c r="D1022" i="6"/>
  <c r="D1021" i="6"/>
  <c r="F1020" i="6"/>
  <c r="E1020" i="6"/>
  <c r="C1020" i="6"/>
  <c r="D1020" i="6"/>
  <c r="B1020" i="6"/>
  <c r="F1018" i="6"/>
  <c r="F1017" i="6"/>
  <c r="D1016" i="6"/>
  <c r="D1015" i="6"/>
  <c r="D1014" i="6"/>
  <c r="D1013" i="6"/>
  <c r="F1012" i="6"/>
  <c r="E1012" i="6"/>
  <c r="C1012" i="6"/>
  <c r="D1012" i="6"/>
  <c r="B1012" i="6"/>
  <c r="F1010" i="6"/>
  <c r="F1009" i="6"/>
  <c r="D1008" i="6"/>
  <c r="D1007" i="6"/>
  <c r="D1006" i="6"/>
  <c r="D1005" i="6"/>
  <c r="F1004" i="6"/>
  <c r="E1004" i="6"/>
  <c r="C1004" i="6"/>
  <c r="D1004" i="6"/>
  <c r="B1004" i="6"/>
  <c r="F1002" i="6"/>
  <c r="F1001" i="6"/>
  <c r="D994" i="6"/>
  <c r="D993" i="6"/>
  <c r="D992" i="6"/>
  <c r="D991" i="6"/>
  <c r="F990" i="6"/>
  <c r="E990" i="6"/>
  <c r="C990" i="6"/>
  <c r="D990" i="6"/>
  <c r="B990" i="6"/>
  <c r="F988" i="6"/>
  <c r="F987" i="6"/>
  <c r="D980" i="6"/>
  <c r="D979" i="6"/>
  <c r="D978" i="6"/>
  <c r="D977" i="6"/>
  <c r="F976" i="6"/>
  <c r="E976" i="6"/>
  <c r="C976" i="6"/>
  <c r="D976" i="6"/>
  <c r="B976" i="6"/>
  <c r="F974" i="6"/>
  <c r="F973" i="6"/>
  <c r="D966" i="6"/>
  <c r="D965" i="6"/>
  <c r="D964" i="6"/>
  <c r="D963" i="6"/>
  <c r="F962" i="6"/>
  <c r="E962" i="6"/>
  <c r="C962" i="6"/>
  <c r="D962" i="6"/>
  <c r="B962" i="6"/>
  <c r="F960" i="6"/>
  <c r="F959" i="6"/>
  <c r="D958" i="6"/>
  <c r="D957" i="6"/>
  <c r="D956" i="6"/>
  <c r="D955" i="6"/>
  <c r="E953" i="6"/>
  <c r="C953" i="6"/>
  <c r="D953" i="6"/>
  <c r="B953" i="6"/>
  <c r="F951" i="6"/>
  <c r="F950" i="6"/>
  <c r="D949" i="6"/>
  <c r="D948" i="6"/>
  <c r="D947" i="6"/>
  <c r="D946" i="6"/>
  <c r="F945" i="6"/>
  <c r="E945" i="6"/>
  <c r="C945" i="6"/>
  <c r="D945" i="6"/>
  <c r="B945" i="6"/>
  <c r="F943" i="6"/>
  <c r="F942" i="6"/>
  <c r="D935" i="6"/>
  <c r="D934" i="6"/>
  <c r="D933" i="6"/>
  <c r="D932" i="6"/>
  <c r="F931" i="6"/>
  <c r="E931" i="6"/>
  <c r="C931" i="6"/>
  <c r="D931" i="6"/>
  <c r="B931" i="6"/>
  <c r="A930" i="6"/>
  <c r="C928" i="6"/>
  <c r="C927" i="6"/>
  <c r="C926" i="6"/>
  <c r="D921" i="6"/>
  <c r="F920" i="6"/>
  <c r="E920" i="6"/>
  <c r="C920" i="6"/>
  <c r="D920" i="6"/>
  <c r="B920" i="6"/>
  <c r="D919" i="6"/>
  <c r="F918" i="6"/>
  <c r="E918" i="6"/>
  <c r="C918" i="6"/>
  <c r="D918" i="6"/>
  <c r="B918" i="6"/>
  <c r="F916" i="6"/>
  <c r="F915" i="6"/>
  <c r="D914" i="6"/>
  <c r="D913" i="6"/>
  <c r="D912" i="6"/>
  <c r="D911" i="6"/>
  <c r="F910" i="6"/>
  <c r="E910" i="6"/>
  <c r="C910" i="6"/>
  <c r="D910" i="6"/>
  <c r="B910" i="6"/>
  <c r="H908" i="6"/>
  <c r="G908" i="6"/>
  <c r="F907" i="6"/>
  <c r="H906" i="6"/>
  <c r="G906" i="6"/>
  <c r="F905" i="6"/>
  <c r="D899" i="6"/>
  <c r="D898" i="6"/>
  <c r="D897" i="6"/>
  <c r="D896" i="6"/>
  <c r="E894" i="6"/>
  <c r="C894" i="6"/>
  <c r="D894" i="6"/>
  <c r="B894" i="6"/>
  <c r="D893" i="6"/>
  <c r="E892" i="6"/>
  <c r="C892" i="6"/>
  <c r="D892" i="6"/>
  <c r="B892" i="6"/>
  <c r="D891" i="6"/>
  <c r="E890" i="6"/>
  <c r="C890" i="6"/>
  <c r="D890" i="6"/>
  <c r="B890" i="6"/>
  <c r="F888" i="6"/>
  <c r="F887" i="6"/>
  <c r="D886" i="6"/>
  <c r="D885" i="6"/>
  <c r="D884" i="6"/>
  <c r="D883" i="6"/>
  <c r="E881" i="6"/>
  <c r="C881" i="6"/>
  <c r="D881" i="6"/>
  <c r="B881" i="6"/>
  <c r="F879" i="6"/>
  <c r="F878" i="6"/>
  <c r="D877" i="6"/>
  <c r="D876" i="6"/>
  <c r="D875" i="6"/>
  <c r="D874" i="6"/>
  <c r="E872" i="6"/>
  <c r="C872" i="6"/>
  <c r="D872" i="6"/>
  <c r="B872" i="6"/>
  <c r="D871" i="6"/>
  <c r="E870" i="6"/>
  <c r="C870" i="6"/>
  <c r="D870" i="6"/>
  <c r="B870" i="6"/>
  <c r="D869" i="6"/>
  <c r="E868" i="6"/>
  <c r="C868" i="6"/>
  <c r="D868" i="6"/>
  <c r="B868" i="6"/>
  <c r="D867" i="6"/>
  <c r="E866" i="6"/>
  <c r="C866" i="6"/>
  <c r="D866" i="6"/>
  <c r="B866" i="6"/>
  <c r="F864" i="6"/>
  <c r="F863" i="6"/>
  <c r="D862" i="6"/>
  <c r="D861" i="6"/>
  <c r="D860" i="6"/>
  <c r="D859" i="6"/>
  <c r="E857" i="6"/>
  <c r="C857" i="6"/>
  <c r="D857" i="6"/>
  <c r="B857" i="6"/>
  <c r="D856" i="6"/>
  <c r="E855" i="6"/>
  <c r="C855" i="6"/>
  <c r="D855" i="6"/>
  <c r="B855" i="6"/>
  <c r="D854" i="6"/>
  <c r="E853" i="6"/>
  <c r="C853" i="6"/>
  <c r="D853" i="6"/>
  <c r="B853" i="6"/>
  <c r="H851" i="6"/>
  <c r="G851" i="6"/>
  <c r="F850" i="6"/>
  <c r="H849" i="6"/>
  <c r="G849" i="6"/>
  <c r="F848" i="6"/>
  <c r="D842" i="6"/>
  <c r="D841" i="6"/>
  <c r="D840" i="6"/>
  <c r="D839" i="6"/>
  <c r="E837" i="6"/>
  <c r="C837" i="6"/>
  <c r="D837" i="6"/>
  <c r="B837" i="6"/>
  <c r="D836" i="6"/>
  <c r="E835" i="6"/>
  <c r="C835" i="6"/>
  <c r="D835" i="6"/>
  <c r="B835" i="6"/>
  <c r="H833" i="6"/>
  <c r="G833" i="6"/>
  <c r="F832" i="6"/>
  <c r="H831" i="6"/>
  <c r="G831" i="6"/>
  <c r="F830" i="6"/>
  <c r="D824" i="6"/>
  <c r="D823" i="6"/>
  <c r="D822" i="6"/>
  <c r="D821" i="6"/>
  <c r="E819" i="6"/>
  <c r="C819" i="6"/>
  <c r="D819" i="6"/>
  <c r="B819" i="6"/>
  <c r="D818" i="6"/>
  <c r="E817" i="6"/>
  <c r="C817" i="6"/>
  <c r="D817" i="6"/>
  <c r="B817" i="6"/>
  <c r="H815" i="6"/>
  <c r="G815" i="6"/>
  <c r="F814" i="6"/>
  <c r="H813" i="6"/>
  <c r="G813" i="6"/>
  <c r="F812" i="6"/>
  <c r="D806" i="6"/>
  <c r="D805" i="6"/>
  <c r="D804" i="6"/>
  <c r="D803" i="6"/>
  <c r="E801" i="6"/>
  <c r="C801" i="6"/>
  <c r="D801" i="6"/>
  <c r="B801" i="6"/>
  <c r="D800" i="6"/>
  <c r="E799" i="6"/>
  <c r="C799" i="6"/>
  <c r="D799" i="6"/>
  <c r="B799" i="6"/>
  <c r="D798" i="6"/>
  <c r="E797" i="6"/>
  <c r="C797" i="6"/>
  <c r="D797" i="6"/>
  <c r="B797" i="6"/>
  <c r="F795" i="6"/>
  <c r="F794" i="6"/>
  <c r="D793" i="6"/>
  <c r="D792" i="6"/>
  <c r="D791" i="6"/>
  <c r="D790" i="6"/>
  <c r="E788" i="6"/>
  <c r="C788" i="6"/>
  <c r="D788" i="6"/>
  <c r="B788" i="6"/>
  <c r="D787" i="6"/>
  <c r="E786" i="6"/>
  <c r="C786" i="6"/>
  <c r="D786" i="6"/>
  <c r="B786" i="6"/>
  <c r="H784" i="6"/>
  <c r="G784" i="6"/>
  <c r="F783" i="6"/>
  <c r="H782" i="6"/>
  <c r="G782" i="6"/>
  <c r="F781" i="6"/>
  <c r="D775" i="6"/>
  <c r="D774" i="6"/>
  <c r="D773" i="6"/>
  <c r="D772" i="6"/>
  <c r="E770" i="6"/>
  <c r="C770" i="6"/>
  <c r="D770" i="6"/>
  <c r="B770" i="6"/>
  <c r="D769" i="6"/>
  <c r="E768" i="6"/>
  <c r="C768" i="6"/>
  <c r="D768" i="6"/>
  <c r="B768" i="6"/>
  <c r="H766" i="6"/>
  <c r="G766" i="6"/>
  <c r="F765" i="6"/>
  <c r="H764" i="6"/>
  <c r="G764" i="6"/>
  <c r="F763" i="6"/>
  <c r="D757" i="6"/>
  <c r="D756" i="6"/>
  <c r="D755" i="6"/>
  <c r="D754" i="6"/>
  <c r="E752" i="6"/>
  <c r="C752" i="6"/>
  <c r="D752" i="6"/>
  <c r="B752" i="6"/>
  <c r="D751" i="6"/>
  <c r="E750" i="6"/>
  <c r="C750" i="6"/>
  <c r="D750" i="6"/>
  <c r="B750" i="6"/>
  <c r="D749" i="6"/>
  <c r="E748" i="6"/>
  <c r="D748" i="6"/>
  <c r="B748" i="6"/>
  <c r="H746" i="6"/>
  <c r="G746" i="6"/>
  <c r="F745" i="6"/>
  <c r="H744" i="6"/>
  <c r="G744" i="6"/>
  <c r="F743" i="6"/>
  <c r="D737" i="6"/>
  <c r="D736" i="6"/>
  <c r="D735" i="6"/>
  <c r="D734" i="6"/>
  <c r="E732" i="6"/>
  <c r="C732" i="6"/>
  <c r="D732" i="6"/>
  <c r="B732" i="6"/>
  <c r="D731" i="6"/>
  <c r="E730" i="6"/>
  <c r="C730" i="6"/>
  <c r="D730" i="6"/>
  <c r="B730" i="6"/>
  <c r="D729" i="6"/>
  <c r="E728" i="6"/>
  <c r="C728" i="6"/>
  <c r="D728" i="6"/>
  <c r="B728" i="6"/>
  <c r="H726" i="6"/>
  <c r="G726" i="6"/>
  <c r="F725" i="6"/>
  <c r="H724" i="6"/>
  <c r="G724" i="6"/>
  <c r="F723" i="6"/>
  <c r="D722" i="6"/>
  <c r="D721" i="6"/>
  <c r="D720" i="6"/>
  <c r="D719" i="6"/>
  <c r="E717" i="6"/>
  <c r="C717" i="6"/>
  <c r="D717" i="6"/>
  <c r="B717" i="6"/>
  <c r="D716" i="6"/>
  <c r="E715" i="6"/>
  <c r="C715" i="6"/>
  <c r="D715" i="6"/>
  <c r="B715" i="6"/>
  <c r="H713" i="6"/>
  <c r="G713" i="6"/>
  <c r="F712" i="6"/>
  <c r="H711" i="6"/>
  <c r="G711" i="6"/>
  <c r="F710" i="6"/>
  <c r="D704" i="6"/>
  <c r="D703" i="6"/>
  <c r="D702" i="6"/>
  <c r="D701" i="6"/>
  <c r="E699" i="6"/>
  <c r="C699" i="6"/>
  <c r="D699" i="6"/>
  <c r="B699" i="6"/>
  <c r="H697" i="6"/>
  <c r="G697" i="6"/>
  <c r="F696" i="6"/>
  <c r="H695" i="6"/>
  <c r="G695" i="6"/>
  <c r="F694" i="6"/>
  <c r="D688" i="6"/>
  <c r="D687" i="6"/>
  <c r="D686" i="6"/>
  <c r="D685" i="6"/>
  <c r="E683" i="6"/>
  <c r="C683" i="6"/>
  <c r="D683" i="6"/>
  <c r="B683" i="6"/>
  <c r="D682" i="6"/>
  <c r="E681" i="6"/>
  <c r="C681" i="6"/>
  <c r="D681" i="6"/>
  <c r="B681" i="6"/>
  <c r="H679" i="6"/>
  <c r="G679" i="6"/>
  <c r="F678" i="6"/>
  <c r="H677" i="6"/>
  <c r="G677" i="6"/>
  <c r="F676" i="6"/>
  <c r="D670" i="6"/>
  <c r="D669" i="6"/>
  <c r="D668" i="6"/>
  <c r="D667" i="6"/>
  <c r="E665" i="6"/>
  <c r="C665" i="6"/>
  <c r="D665" i="6"/>
  <c r="B665" i="6"/>
  <c r="D664" i="6"/>
  <c r="E663" i="6"/>
  <c r="C663" i="6"/>
  <c r="D663" i="6"/>
  <c r="B663" i="6"/>
  <c r="D662" i="6"/>
  <c r="E661" i="6"/>
  <c r="C661" i="6"/>
  <c r="D661" i="6"/>
  <c r="B661" i="6"/>
  <c r="H659" i="6"/>
  <c r="G659" i="6"/>
  <c r="F658" i="6"/>
  <c r="H657" i="6"/>
  <c r="G657" i="6"/>
  <c r="F656" i="6"/>
  <c r="D650" i="6"/>
  <c r="D649" i="6"/>
  <c r="D648" i="6"/>
  <c r="D647" i="6"/>
  <c r="E645" i="6"/>
  <c r="C645" i="6"/>
  <c r="D645" i="6"/>
  <c r="B645" i="6"/>
  <c r="D644" i="6"/>
  <c r="E643" i="6"/>
  <c r="C643" i="6"/>
  <c r="D643" i="6"/>
  <c r="B643" i="6"/>
  <c r="H641" i="6"/>
  <c r="G641" i="6"/>
  <c r="F640" i="6"/>
  <c r="H639" i="6"/>
  <c r="G639" i="6"/>
  <c r="F638" i="6"/>
  <c r="D632" i="6"/>
  <c r="D631" i="6"/>
  <c r="D630" i="6"/>
  <c r="D629" i="6"/>
  <c r="F628" i="6"/>
  <c r="E628" i="6"/>
  <c r="C628" i="6"/>
  <c r="D628" i="6"/>
  <c r="B628" i="6"/>
  <c r="H626" i="6"/>
  <c r="G626" i="6"/>
  <c r="F625" i="6"/>
  <c r="H624" i="6"/>
  <c r="G624" i="6"/>
  <c r="F623" i="6"/>
  <c r="D617" i="6"/>
  <c r="D616" i="6"/>
  <c r="D615" i="6"/>
  <c r="D614" i="6"/>
  <c r="E612" i="6"/>
  <c r="C612" i="6"/>
  <c r="D612" i="6"/>
  <c r="B612" i="6"/>
  <c r="H610" i="6"/>
  <c r="G610" i="6"/>
  <c r="F609" i="6"/>
  <c r="H608" i="6"/>
  <c r="G608" i="6"/>
  <c r="F607" i="6"/>
  <c r="D601" i="6"/>
  <c r="D600" i="6"/>
  <c r="D599" i="6"/>
  <c r="D598" i="6"/>
  <c r="E596" i="6"/>
  <c r="C596" i="6"/>
  <c r="D596" i="6"/>
  <c r="B596" i="6"/>
  <c r="D595" i="6"/>
  <c r="E594" i="6"/>
  <c r="C594" i="6"/>
  <c r="D594" i="6"/>
  <c r="B594" i="6"/>
  <c r="D593" i="6"/>
  <c r="E592" i="6"/>
  <c r="C592" i="6"/>
  <c r="D592" i="6"/>
  <c r="B592" i="6"/>
  <c r="D591" i="6"/>
  <c r="E590" i="6"/>
  <c r="C590" i="6"/>
  <c r="D590" i="6"/>
  <c r="B590" i="6"/>
  <c r="D589" i="6"/>
  <c r="E588" i="6"/>
  <c r="C588" i="6"/>
  <c r="D588" i="6"/>
  <c r="B588" i="6"/>
  <c r="D587" i="6"/>
  <c r="E586" i="6"/>
  <c r="C586" i="6"/>
  <c r="D586" i="6"/>
  <c r="B586" i="6"/>
  <c r="D585" i="6"/>
  <c r="E584" i="6"/>
  <c r="C584" i="6"/>
  <c r="D584" i="6"/>
  <c r="B584" i="6"/>
  <c r="D583" i="6"/>
  <c r="E582" i="6"/>
  <c r="C582" i="6"/>
  <c r="D582" i="6"/>
  <c r="B582" i="6"/>
  <c r="H580" i="6"/>
  <c r="G580" i="6"/>
  <c r="F579" i="6"/>
  <c r="H578" i="6"/>
  <c r="G578" i="6"/>
  <c r="F577" i="6"/>
  <c r="D571" i="6"/>
  <c r="D570" i="6"/>
  <c r="D569" i="6"/>
  <c r="D568" i="6"/>
  <c r="E566" i="6"/>
  <c r="C566" i="6"/>
  <c r="D566" i="6"/>
  <c r="B566" i="6"/>
  <c r="H564" i="6"/>
  <c r="G564" i="6"/>
  <c r="F563" i="6"/>
  <c r="H562" i="6"/>
  <c r="G562" i="6"/>
  <c r="F561" i="6"/>
  <c r="D555" i="6"/>
  <c r="D554" i="6"/>
  <c r="D553" i="6"/>
  <c r="D552" i="6"/>
  <c r="E550" i="6"/>
  <c r="C550" i="6"/>
  <c r="D550" i="6"/>
  <c r="B550" i="6"/>
  <c r="D549" i="6"/>
  <c r="E548" i="6"/>
  <c r="C548" i="6"/>
  <c r="D548" i="6"/>
  <c r="B548" i="6"/>
  <c r="H546" i="6"/>
  <c r="G546" i="6"/>
  <c r="F545" i="6"/>
  <c r="H544" i="6"/>
  <c r="G544" i="6"/>
  <c r="F543" i="6"/>
  <c r="D536" i="6"/>
  <c r="D535" i="6"/>
  <c r="D534" i="6"/>
  <c r="D533" i="6"/>
  <c r="E531" i="6"/>
  <c r="C531" i="6"/>
  <c r="D531" i="6"/>
  <c r="B531" i="6"/>
  <c r="D530" i="6"/>
  <c r="E529" i="6"/>
  <c r="C529" i="6"/>
  <c r="D529" i="6"/>
  <c r="B529" i="6"/>
  <c r="H527" i="6"/>
  <c r="G527" i="6"/>
  <c r="F526" i="6"/>
  <c r="H525" i="6"/>
  <c r="G525" i="6"/>
  <c r="F524" i="6"/>
  <c r="D518" i="6"/>
  <c r="D517" i="6"/>
  <c r="D516" i="6"/>
  <c r="D515" i="6"/>
  <c r="E513" i="6"/>
  <c r="C513" i="6"/>
  <c r="D513" i="6"/>
  <c r="B513" i="6"/>
  <c r="H511" i="6"/>
  <c r="G511" i="6"/>
  <c r="F510" i="6"/>
  <c r="H509" i="6"/>
  <c r="G509" i="6"/>
  <c r="F508" i="6"/>
  <c r="D502" i="6"/>
  <c r="D501" i="6"/>
  <c r="D500" i="6"/>
  <c r="D499" i="6"/>
  <c r="E497" i="6"/>
  <c r="C497" i="6"/>
  <c r="D497" i="6"/>
  <c r="B497" i="6"/>
  <c r="D496" i="6"/>
  <c r="E495" i="6"/>
  <c r="C495" i="6"/>
  <c r="D495" i="6"/>
  <c r="B495" i="6"/>
  <c r="F493" i="6"/>
  <c r="F492" i="6"/>
  <c r="D491" i="6"/>
  <c r="D490" i="6"/>
  <c r="D489" i="6"/>
  <c r="D488" i="6"/>
  <c r="E486" i="6"/>
  <c r="C486" i="6"/>
  <c r="D486" i="6"/>
  <c r="B486" i="6"/>
  <c r="D485" i="6"/>
  <c r="E484" i="6"/>
  <c r="C484" i="6"/>
  <c r="D484" i="6"/>
  <c r="B484" i="6"/>
  <c r="H482" i="6"/>
  <c r="G482" i="6"/>
  <c r="F481" i="6"/>
  <c r="H480" i="6"/>
  <c r="G480" i="6"/>
  <c r="F479" i="6"/>
  <c r="D473" i="6"/>
  <c r="D472" i="6"/>
  <c r="D471" i="6"/>
  <c r="D470" i="6"/>
  <c r="F469" i="6"/>
  <c r="E469" i="6"/>
  <c r="C469" i="6"/>
  <c r="D469" i="6"/>
  <c r="B469" i="6"/>
  <c r="D468" i="6"/>
  <c r="E467" i="6"/>
  <c r="C467" i="6"/>
  <c r="D467" i="6"/>
  <c r="B467" i="6"/>
  <c r="D466" i="6"/>
  <c r="E465" i="6"/>
  <c r="C465" i="6"/>
  <c r="D465" i="6"/>
  <c r="B465" i="6"/>
  <c r="D464" i="6"/>
  <c r="E463" i="6"/>
  <c r="C463" i="6"/>
  <c r="D463" i="6"/>
  <c r="B463" i="6"/>
  <c r="H461" i="6"/>
  <c r="G461" i="6"/>
  <c r="F460" i="6"/>
  <c r="H459" i="6"/>
  <c r="G459" i="6"/>
  <c r="F458" i="6"/>
  <c r="D452" i="6"/>
  <c r="D451" i="6"/>
  <c r="D450" i="6"/>
  <c r="D449" i="6"/>
  <c r="E447" i="6"/>
  <c r="C447" i="6"/>
  <c r="D447" i="6"/>
  <c r="B447" i="6"/>
  <c r="D446" i="6"/>
  <c r="E445" i="6"/>
  <c r="C445" i="6"/>
  <c r="D445" i="6"/>
  <c r="B445" i="6"/>
  <c r="D444" i="6"/>
  <c r="E443" i="6"/>
  <c r="C443" i="6"/>
  <c r="D443" i="6"/>
  <c r="B443" i="6"/>
  <c r="D442" i="6"/>
  <c r="E441" i="6"/>
  <c r="C441" i="6"/>
  <c r="D441" i="6"/>
  <c r="B441" i="6"/>
  <c r="H439" i="6"/>
  <c r="G439" i="6"/>
  <c r="F438" i="6"/>
  <c r="H437" i="6"/>
  <c r="G437" i="6"/>
  <c r="F436" i="6"/>
  <c r="D430" i="6"/>
  <c r="D429" i="6"/>
  <c r="D428" i="6"/>
  <c r="D427" i="6"/>
  <c r="E425" i="6"/>
  <c r="C425" i="6"/>
  <c r="D425" i="6"/>
  <c r="B425" i="6"/>
  <c r="D424" i="6"/>
  <c r="E423" i="6"/>
  <c r="C423" i="6"/>
  <c r="D423" i="6"/>
  <c r="B423" i="6"/>
  <c r="D422" i="6"/>
  <c r="E421" i="6"/>
  <c r="C421" i="6"/>
  <c r="D421" i="6"/>
  <c r="B421" i="6"/>
  <c r="H419" i="6"/>
  <c r="G419" i="6"/>
  <c r="F418" i="6"/>
  <c r="H417" i="6"/>
  <c r="G417" i="6"/>
  <c r="F416" i="6"/>
  <c r="D410" i="6"/>
  <c r="D409" i="6"/>
  <c r="D408" i="6"/>
  <c r="D407" i="6"/>
  <c r="E405" i="6"/>
  <c r="C405" i="6"/>
  <c r="D405" i="6"/>
  <c r="B405" i="6"/>
  <c r="D404" i="6"/>
  <c r="E403" i="6"/>
  <c r="C403" i="6"/>
  <c r="D403" i="6"/>
  <c r="B403" i="6"/>
  <c r="H401" i="6"/>
  <c r="G401" i="6"/>
  <c r="F400" i="6"/>
  <c r="H399" i="6"/>
  <c r="G399" i="6"/>
  <c r="F398" i="6"/>
  <c r="D392" i="6"/>
  <c r="D391" i="6"/>
  <c r="D390" i="6"/>
  <c r="D389" i="6"/>
  <c r="E387" i="6"/>
  <c r="C387" i="6"/>
  <c r="D387" i="6"/>
  <c r="B387" i="6"/>
  <c r="D386" i="6"/>
  <c r="E385" i="6"/>
  <c r="C385" i="6"/>
  <c r="D385" i="6"/>
  <c r="B385" i="6"/>
  <c r="H383" i="6"/>
  <c r="G383" i="6"/>
  <c r="F382" i="6"/>
  <c r="H381" i="6"/>
  <c r="G381" i="6"/>
  <c r="F380" i="6"/>
  <c r="D374" i="6"/>
  <c r="D373" i="6"/>
  <c r="D372" i="6"/>
  <c r="D371" i="6"/>
  <c r="F370" i="6"/>
  <c r="E370" i="6"/>
  <c r="C370" i="6"/>
  <c r="D370" i="6"/>
  <c r="B370" i="6"/>
  <c r="D369" i="6"/>
  <c r="E368" i="6"/>
  <c r="C368" i="6"/>
  <c r="D368" i="6"/>
  <c r="B368" i="6"/>
  <c r="H366" i="6"/>
  <c r="G366" i="6"/>
  <c r="F365" i="6"/>
  <c r="H364" i="6"/>
  <c r="G364" i="6"/>
  <c r="F363" i="6"/>
  <c r="D357" i="6"/>
  <c r="D356" i="6"/>
  <c r="D355" i="6"/>
  <c r="D354" i="6"/>
  <c r="E352" i="6"/>
  <c r="C352" i="6"/>
  <c r="D352" i="6"/>
  <c r="B352" i="6"/>
  <c r="D351" i="6"/>
  <c r="E350" i="6"/>
  <c r="C350" i="6"/>
  <c r="D350" i="6"/>
  <c r="B350" i="6"/>
  <c r="H348" i="6"/>
  <c r="G348" i="6"/>
  <c r="F347" i="6"/>
  <c r="H346" i="6"/>
  <c r="G346" i="6"/>
  <c r="F345" i="6"/>
  <c r="D339" i="6"/>
  <c r="D338" i="6"/>
  <c r="D337" i="6"/>
  <c r="D336" i="6"/>
  <c r="E334" i="6"/>
  <c r="C334" i="6"/>
  <c r="D334" i="6"/>
  <c r="B334" i="6"/>
  <c r="D333" i="6"/>
  <c r="E332" i="6"/>
  <c r="C332" i="6"/>
  <c r="D332" i="6"/>
  <c r="B332" i="6"/>
  <c r="D331" i="6"/>
  <c r="E330" i="6"/>
  <c r="C330" i="6"/>
  <c r="D330" i="6"/>
  <c r="B330" i="6"/>
  <c r="F328" i="6"/>
  <c r="F327" i="6"/>
  <c r="D326" i="6"/>
  <c r="D325" i="6"/>
  <c r="D324" i="6"/>
  <c r="D323" i="6"/>
  <c r="E321" i="6"/>
  <c r="C321" i="6"/>
  <c r="D321" i="6"/>
  <c r="B321" i="6"/>
  <c r="D320" i="6"/>
  <c r="E319" i="6"/>
  <c r="C319" i="6"/>
  <c r="D319" i="6"/>
  <c r="B319" i="6"/>
  <c r="H317" i="6"/>
  <c r="G317" i="6"/>
  <c r="F316" i="6"/>
  <c r="H315" i="6"/>
  <c r="G315" i="6"/>
  <c r="F314" i="6"/>
  <c r="D308" i="6"/>
  <c r="D307" i="6"/>
  <c r="D306" i="6"/>
  <c r="D305" i="6"/>
  <c r="E303" i="6"/>
  <c r="C303" i="6"/>
  <c r="D303" i="6"/>
  <c r="B303" i="6"/>
  <c r="D302" i="6"/>
  <c r="E301" i="6"/>
  <c r="C301" i="6"/>
  <c r="D301" i="6"/>
  <c r="B301" i="6"/>
  <c r="D300" i="6"/>
  <c r="E299" i="6"/>
  <c r="C299" i="6"/>
  <c r="D299" i="6"/>
  <c r="B299" i="6"/>
  <c r="H297" i="6"/>
  <c r="G297" i="6"/>
  <c r="F296" i="6"/>
  <c r="H295" i="6"/>
  <c r="G295" i="6"/>
  <c r="F294" i="6"/>
  <c r="D288" i="6"/>
  <c r="D287" i="6"/>
  <c r="D286" i="6"/>
  <c r="D285" i="6"/>
  <c r="E283" i="6"/>
  <c r="C283" i="6"/>
  <c r="D283" i="6"/>
  <c r="B283" i="6"/>
  <c r="F281" i="6"/>
  <c r="F280" i="6"/>
  <c r="D279" i="6"/>
  <c r="D278" i="6"/>
  <c r="D277" i="6"/>
  <c r="D276" i="6"/>
  <c r="E274" i="6"/>
  <c r="C274" i="6"/>
  <c r="D274" i="6"/>
  <c r="B274" i="6"/>
  <c r="H272" i="6"/>
  <c r="G272" i="6"/>
  <c r="F271" i="6"/>
  <c r="H270" i="6"/>
  <c r="G270" i="6"/>
  <c r="F269" i="6"/>
  <c r="D263" i="6"/>
  <c r="D262" i="6"/>
  <c r="D261" i="6"/>
  <c r="D260" i="6"/>
  <c r="E258" i="6"/>
  <c r="C258" i="6"/>
  <c r="D258" i="6"/>
  <c r="B258" i="6"/>
  <c r="D257" i="6"/>
  <c r="E256" i="6"/>
  <c r="C256" i="6"/>
  <c r="D256" i="6"/>
  <c r="B256" i="6"/>
  <c r="H254" i="6"/>
  <c r="G254" i="6"/>
  <c r="F253" i="6"/>
  <c r="H252" i="6"/>
  <c r="G252" i="6"/>
  <c r="F251" i="6"/>
  <c r="D245" i="6"/>
  <c r="D244" i="6"/>
  <c r="D243" i="6"/>
  <c r="D242" i="6"/>
  <c r="E240" i="6"/>
  <c r="C240" i="6"/>
  <c r="D240" i="6"/>
  <c r="B240" i="6"/>
  <c r="D239" i="6"/>
  <c r="E238" i="6"/>
  <c r="C238" i="6"/>
  <c r="D238" i="6"/>
  <c r="B238" i="6"/>
  <c r="H236" i="6"/>
  <c r="G236" i="6"/>
  <c r="F235" i="6"/>
  <c r="H234" i="6"/>
  <c r="G234" i="6"/>
  <c r="F233" i="6"/>
  <c r="D227" i="6"/>
  <c r="D226" i="6"/>
  <c r="D225" i="6"/>
  <c r="D224" i="6"/>
  <c r="E222" i="6"/>
  <c r="C222" i="6"/>
  <c r="D222" i="6"/>
  <c r="B222" i="6"/>
  <c r="D221" i="6"/>
  <c r="E220" i="6"/>
  <c r="C220" i="6"/>
  <c r="D220" i="6"/>
  <c r="B220" i="6"/>
  <c r="H218" i="6"/>
  <c r="G218" i="6"/>
  <c r="F217" i="6"/>
  <c r="H216" i="6"/>
  <c r="G216" i="6"/>
  <c r="F215" i="6"/>
  <c r="D209" i="6"/>
  <c r="D208" i="6"/>
  <c r="D207" i="6"/>
  <c r="D206" i="6"/>
  <c r="E204" i="6"/>
  <c r="C204" i="6"/>
  <c r="D204" i="6"/>
  <c r="B204" i="6"/>
  <c r="D203" i="6"/>
  <c r="E202" i="6"/>
  <c r="C202" i="6"/>
  <c r="D202" i="6"/>
  <c r="B202" i="6"/>
  <c r="D201" i="6"/>
  <c r="E200" i="6"/>
  <c r="C200" i="6"/>
  <c r="D200" i="6"/>
  <c r="B200" i="6"/>
  <c r="H198" i="6"/>
  <c r="G198" i="6"/>
  <c r="F197" i="6"/>
  <c r="H196" i="6"/>
  <c r="G196" i="6"/>
  <c r="F195" i="6"/>
  <c r="D194" i="6"/>
  <c r="D193" i="6"/>
  <c r="D192" i="6"/>
  <c r="D191" i="6"/>
  <c r="E189" i="6"/>
  <c r="C189" i="6"/>
  <c r="D189" i="6"/>
  <c r="B189" i="6"/>
  <c r="D188" i="6"/>
  <c r="E187" i="6"/>
  <c r="C187" i="6"/>
  <c r="D187" i="6"/>
  <c r="B187" i="6"/>
  <c r="H185" i="6"/>
  <c r="G185" i="6"/>
  <c r="F184" i="6"/>
  <c r="H183" i="6"/>
  <c r="G183" i="6"/>
  <c r="F182" i="6"/>
  <c r="D176" i="6"/>
  <c r="D175" i="6"/>
  <c r="D174" i="6"/>
  <c r="D173" i="6"/>
  <c r="E171" i="6"/>
  <c r="C171" i="6"/>
  <c r="D171" i="6"/>
  <c r="B171" i="6"/>
  <c r="H169" i="6"/>
  <c r="G169" i="6"/>
  <c r="F168" i="6"/>
  <c r="H167" i="6"/>
  <c r="G167" i="6"/>
  <c r="F166" i="6"/>
  <c r="D165" i="6"/>
  <c r="D164" i="6"/>
  <c r="D163" i="6"/>
  <c r="D162" i="6"/>
  <c r="E160" i="6"/>
  <c r="C160" i="6"/>
  <c r="D160" i="6"/>
  <c r="B160" i="6"/>
  <c r="F158" i="6"/>
  <c r="F157" i="6"/>
  <c r="D156" i="6"/>
  <c r="D155" i="6"/>
  <c r="D154" i="6"/>
  <c r="D153" i="6"/>
  <c r="E151" i="6"/>
  <c r="C151" i="6"/>
  <c r="D151" i="6"/>
  <c r="B151" i="6"/>
  <c r="F149" i="6"/>
  <c r="F148" i="6"/>
  <c r="D147" i="6"/>
  <c r="D146" i="6"/>
  <c r="D145" i="6"/>
  <c r="D144" i="6"/>
  <c r="E142" i="6"/>
  <c r="C142" i="6"/>
  <c r="D142" i="6"/>
  <c r="B142" i="6"/>
  <c r="F140" i="6"/>
  <c r="F139" i="6"/>
  <c r="D138" i="6"/>
  <c r="D137" i="6"/>
  <c r="D136" i="6"/>
  <c r="D135" i="6"/>
  <c r="E133" i="6"/>
  <c r="C133" i="6"/>
  <c r="D133" i="6"/>
  <c r="B133" i="6"/>
  <c r="F131" i="6"/>
  <c r="F130" i="6"/>
  <c r="D129" i="6"/>
  <c r="D128" i="6"/>
  <c r="D127" i="6"/>
  <c r="D126" i="6"/>
  <c r="E124" i="6"/>
  <c r="C124" i="6"/>
  <c r="D124" i="6"/>
  <c r="B124" i="6"/>
  <c r="F122" i="6"/>
  <c r="F121" i="6"/>
  <c r="D120" i="6"/>
  <c r="D119" i="6"/>
  <c r="D118" i="6"/>
  <c r="D117" i="6"/>
  <c r="E115" i="6"/>
  <c r="C115" i="6"/>
  <c r="D115" i="6"/>
  <c r="B115" i="6"/>
  <c r="F113" i="6"/>
  <c r="F112" i="6"/>
  <c r="D111" i="6"/>
  <c r="D110" i="6"/>
  <c r="D109" i="6"/>
  <c r="D108" i="6"/>
  <c r="E106" i="6"/>
  <c r="C106" i="6"/>
  <c r="D106" i="6"/>
  <c r="B106" i="6"/>
  <c r="F104" i="6"/>
  <c r="F103" i="6"/>
  <c r="D102" i="6"/>
  <c r="D101" i="6"/>
  <c r="D100" i="6"/>
  <c r="D99" i="6"/>
  <c r="E97" i="6"/>
  <c r="C97" i="6"/>
  <c r="D97" i="6"/>
  <c r="B97" i="6"/>
  <c r="F95" i="6"/>
  <c r="F94" i="6"/>
  <c r="D93" i="6"/>
  <c r="D92" i="6"/>
  <c r="D91" i="6"/>
  <c r="D90" i="6"/>
  <c r="E88" i="6"/>
  <c r="C88" i="6"/>
  <c r="D88" i="6"/>
  <c r="B88" i="6"/>
  <c r="H86" i="6"/>
  <c r="G86" i="6"/>
  <c r="F85" i="6"/>
  <c r="H84" i="6"/>
  <c r="G84" i="6"/>
  <c r="F83" i="6"/>
  <c r="D76" i="6"/>
  <c r="D75" i="6"/>
  <c r="D74" i="6"/>
  <c r="D73" i="6"/>
  <c r="E71" i="6"/>
  <c r="C71" i="6"/>
  <c r="D71" i="6"/>
  <c r="B71" i="6"/>
  <c r="H69" i="6"/>
  <c r="G69" i="6"/>
  <c r="F68" i="6"/>
  <c r="H67" i="6"/>
  <c r="G67" i="6"/>
  <c r="F66" i="6"/>
  <c r="D65" i="6"/>
  <c r="D64" i="6"/>
  <c r="D63" i="6"/>
  <c r="D62" i="6"/>
  <c r="E60" i="6"/>
  <c r="C60" i="6"/>
  <c r="D60" i="6"/>
  <c r="B60" i="6"/>
  <c r="F58" i="6"/>
  <c r="F57" i="6"/>
  <c r="D56" i="6"/>
  <c r="D55" i="6"/>
  <c r="D54" i="6"/>
  <c r="D53" i="6"/>
  <c r="E51" i="6"/>
  <c r="C51" i="6"/>
  <c r="D51" i="6"/>
  <c r="B51" i="6"/>
  <c r="H49" i="6"/>
  <c r="G49" i="6"/>
  <c r="F48" i="6"/>
  <c r="H47" i="6"/>
  <c r="G47" i="6"/>
  <c r="F46" i="6"/>
  <c r="D45" i="6"/>
  <c r="D44" i="6"/>
  <c r="D43" i="6"/>
  <c r="D42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I99" i="5"/>
  <c r="I96" i="5"/>
  <c r="D99" i="5"/>
  <c r="D96" i="5"/>
  <c r="Z94" i="5"/>
  <c r="Y94" i="5"/>
  <c r="X94" i="5"/>
  <c r="Z85" i="5"/>
  <c r="Y85" i="5"/>
  <c r="X85" i="5"/>
  <c r="Z76" i="5"/>
  <c r="Y76" i="5"/>
  <c r="X76" i="5"/>
  <c r="Z67" i="5"/>
  <c r="Y67" i="5"/>
  <c r="X67" i="5"/>
  <c r="Z60" i="5"/>
  <c r="Y60" i="5"/>
  <c r="X60" i="5"/>
  <c r="Z51" i="5"/>
  <c r="Y51" i="5"/>
  <c r="X51" i="5"/>
  <c r="Z42" i="5"/>
  <c r="Y42" i="5"/>
  <c r="X42" i="5"/>
  <c r="Z34" i="5"/>
  <c r="Y34" i="5"/>
  <c r="X34" i="5"/>
  <c r="A1" i="5"/>
  <c r="G14" i="5" l="1"/>
  <c r="G15" i="5"/>
  <c r="G13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X595" i="3"/>
  <c r="CY595" i="3"/>
  <c r="CZ595" i="3"/>
  <c r="DA595" i="3"/>
  <c r="A596" i="3"/>
  <c r="CX596" i="3"/>
  <c r="CY596" i="3"/>
  <c r="CZ596" i="3"/>
  <c r="DA596" i="3"/>
  <c r="A597" i="3"/>
  <c r="CX597" i="3"/>
  <c r="CY597" i="3"/>
  <c r="CZ597" i="3"/>
  <c r="DA597" i="3"/>
  <c r="A598" i="3"/>
  <c r="CX598" i="3"/>
  <c r="CY598" i="3"/>
  <c r="CZ598" i="3"/>
  <c r="DA598" i="3"/>
  <c r="A599" i="3"/>
  <c r="CX599" i="3"/>
  <c r="CY599" i="3"/>
  <c r="CZ599" i="3"/>
  <c r="DA599" i="3"/>
  <c r="A600" i="3"/>
  <c r="CX600" i="3"/>
  <c r="CY600" i="3"/>
  <c r="CZ600" i="3"/>
  <c r="DA600" i="3"/>
  <c r="A601" i="3"/>
  <c r="CX601" i="3"/>
  <c r="CY601" i="3"/>
  <c r="CZ601" i="3"/>
  <c r="DA601" i="3"/>
  <c r="A602" i="3"/>
  <c r="CX602" i="3"/>
  <c r="CY602" i="3"/>
  <c r="CZ602" i="3"/>
  <c r="DA602" i="3"/>
  <c r="A603" i="3"/>
  <c r="CX603" i="3"/>
  <c r="CY603" i="3"/>
  <c r="CZ603" i="3"/>
  <c r="DA603" i="3"/>
  <c r="A604" i="3"/>
  <c r="CX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X609" i="3"/>
  <c r="CY609" i="3"/>
  <c r="CZ609" i="3"/>
  <c r="DA609" i="3"/>
  <c r="A610" i="3"/>
  <c r="CX610" i="3"/>
  <c r="CY610" i="3"/>
  <c r="CZ610" i="3"/>
  <c r="DA610" i="3"/>
  <c r="A611" i="3"/>
  <c r="CX611" i="3"/>
  <c r="CY611" i="3"/>
  <c r="CZ611" i="3"/>
  <c r="DA611" i="3"/>
  <c r="A612" i="3"/>
  <c r="CX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X625" i="3"/>
  <c r="CY625" i="3"/>
  <c r="CZ625" i="3"/>
  <c r="DA625" i="3"/>
  <c r="A626" i="3"/>
  <c r="CX626" i="3"/>
  <c r="CY626" i="3"/>
  <c r="CZ626" i="3"/>
  <c r="DA626" i="3"/>
  <c r="A627" i="3"/>
  <c r="CX627" i="3"/>
  <c r="CY627" i="3"/>
  <c r="CZ627" i="3"/>
  <c r="DA627" i="3"/>
  <c r="A628" i="3"/>
  <c r="CX628" i="3"/>
  <c r="CY628" i="3"/>
  <c r="CZ628" i="3"/>
  <c r="DA628" i="3"/>
  <c r="A629" i="3"/>
  <c r="CX629" i="3"/>
  <c r="CY629" i="3"/>
  <c r="CZ629" i="3"/>
  <c r="DA629" i="3"/>
  <c r="A630" i="3"/>
  <c r="CX630" i="3"/>
  <c r="CY630" i="3"/>
  <c r="CZ630" i="3"/>
  <c r="DA630" i="3"/>
  <c r="A631" i="3"/>
  <c r="CX631" i="3"/>
  <c r="CY631" i="3"/>
  <c r="CZ631" i="3"/>
  <c r="DA631" i="3"/>
  <c r="A632" i="3"/>
  <c r="CX632" i="3"/>
  <c r="CY632" i="3"/>
  <c r="CZ632" i="3"/>
  <c r="DA632" i="3"/>
  <c r="A633" i="3"/>
  <c r="CX633" i="3"/>
  <c r="CY633" i="3"/>
  <c r="CZ633" i="3"/>
  <c r="DA633" i="3"/>
  <c r="A634" i="3"/>
  <c r="CX634" i="3"/>
  <c r="CY634" i="3"/>
  <c r="CZ634" i="3"/>
  <c r="DA634" i="3"/>
  <c r="A635" i="3"/>
  <c r="CX635" i="3"/>
  <c r="CY635" i="3"/>
  <c r="CZ635" i="3"/>
  <c r="DA635" i="3"/>
  <c r="A636" i="3"/>
  <c r="CX636" i="3"/>
  <c r="CY636" i="3"/>
  <c r="CZ636" i="3"/>
  <c r="DA636" i="3"/>
  <c r="A637" i="3"/>
  <c r="CX637" i="3"/>
  <c r="CY637" i="3"/>
  <c r="CZ637" i="3"/>
  <c r="DA637" i="3"/>
  <c r="A638" i="3"/>
  <c r="CX638" i="3"/>
  <c r="CY638" i="3"/>
  <c r="CZ638" i="3"/>
  <c r="DA638" i="3"/>
  <c r="A639" i="3"/>
  <c r="CX639" i="3"/>
  <c r="CY639" i="3"/>
  <c r="CZ639" i="3"/>
  <c r="DA639" i="3"/>
  <c r="A640" i="3"/>
  <c r="CX640" i="3"/>
  <c r="CY640" i="3"/>
  <c r="CZ640" i="3"/>
  <c r="DA640" i="3"/>
  <c r="A641" i="3"/>
  <c r="CX641" i="3"/>
  <c r="CY641" i="3"/>
  <c r="CZ641" i="3"/>
  <c r="DA641" i="3"/>
  <c r="A642" i="3"/>
  <c r="CX642" i="3"/>
  <c r="CY642" i="3"/>
  <c r="CZ642" i="3"/>
  <c r="DA642" i="3"/>
  <c r="A643" i="3"/>
  <c r="CX643" i="3"/>
  <c r="CY643" i="3"/>
  <c r="CZ643" i="3"/>
  <c r="DA643" i="3"/>
  <c r="A644" i="3"/>
  <c r="CX644" i="3"/>
  <c r="CY644" i="3"/>
  <c r="CZ644" i="3"/>
  <c r="DA644" i="3"/>
  <c r="A645" i="3"/>
  <c r="CX645" i="3"/>
  <c r="CY645" i="3"/>
  <c r="CZ645" i="3"/>
  <c r="DA645" i="3"/>
  <c r="A646" i="3"/>
  <c r="CX646" i="3"/>
  <c r="CY646" i="3"/>
  <c r="CZ646" i="3"/>
  <c r="DA646" i="3"/>
  <c r="A647" i="3"/>
  <c r="CX647" i="3"/>
  <c r="CY647" i="3"/>
  <c r="CZ647" i="3"/>
  <c r="DA647" i="3"/>
  <c r="A648" i="3"/>
  <c r="CX648" i="3"/>
  <c r="CY648" i="3"/>
  <c r="CZ648" i="3"/>
  <c r="DA648" i="3"/>
  <c r="A649" i="3"/>
  <c r="CX649" i="3"/>
  <c r="CY649" i="3"/>
  <c r="CZ649" i="3"/>
  <c r="DA649" i="3"/>
  <c r="A650" i="3"/>
  <c r="CX650" i="3"/>
  <c r="CY650" i="3"/>
  <c r="CZ650" i="3"/>
  <c r="DA650" i="3"/>
  <c r="A651" i="3"/>
  <c r="CX651" i="3"/>
  <c r="CY651" i="3"/>
  <c r="CZ651" i="3"/>
  <c r="DA651" i="3"/>
  <c r="A652" i="3"/>
  <c r="CX652" i="3"/>
  <c r="CY652" i="3"/>
  <c r="CZ652" i="3"/>
  <c r="DA652" i="3"/>
  <c r="A653" i="3"/>
  <c r="CX653" i="3"/>
  <c r="CY653" i="3"/>
  <c r="CZ653" i="3"/>
  <c r="DA653" i="3"/>
  <c r="A654" i="3"/>
  <c r="CX654" i="3"/>
  <c r="CY654" i="3"/>
  <c r="CZ654" i="3"/>
  <c r="DA654" i="3"/>
  <c r="A655" i="3"/>
  <c r="CX655" i="3"/>
  <c r="CY655" i="3"/>
  <c r="CZ655" i="3"/>
  <c r="DA655" i="3"/>
  <c r="A656" i="3"/>
  <c r="CX656" i="3"/>
  <c r="CY656" i="3"/>
  <c r="CZ656" i="3"/>
  <c r="DA656" i="3"/>
  <c r="A657" i="3"/>
  <c r="CX657" i="3"/>
  <c r="CY657" i="3"/>
  <c r="CZ657" i="3"/>
  <c r="DA657" i="3"/>
  <c r="A658" i="3"/>
  <c r="CX658" i="3"/>
  <c r="CY658" i="3"/>
  <c r="CZ658" i="3"/>
  <c r="DA658" i="3"/>
  <c r="A659" i="3"/>
  <c r="CX659" i="3"/>
  <c r="CY659" i="3"/>
  <c r="CZ659" i="3"/>
  <c r="DA659" i="3"/>
  <c r="A660" i="3"/>
  <c r="CX660" i="3"/>
  <c r="CY660" i="3"/>
  <c r="CZ660" i="3"/>
  <c r="DA660" i="3"/>
  <c r="A661" i="3"/>
  <c r="CX661" i="3"/>
  <c r="CY661" i="3"/>
  <c r="CZ661" i="3"/>
  <c r="DA661" i="3"/>
  <c r="A662" i="3"/>
  <c r="CX662" i="3"/>
  <c r="CY662" i="3"/>
  <c r="CZ662" i="3"/>
  <c r="DA662" i="3"/>
  <c r="A663" i="3"/>
  <c r="CX663" i="3"/>
  <c r="CY663" i="3"/>
  <c r="CZ663" i="3"/>
  <c r="DA663" i="3"/>
  <c r="A664" i="3"/>
  <c r="CX664" i="3"/>
  <c r="CY664" i="3"/>
  <c r="CZ664" i="3"/>
  <c r="DA664" i="3"/>
  <c r="A665" i="3"/>
  <c r="CX665" i="3"/>
  <c r="CY665" i="3"/>
  <c r="CZ665" i="3"/>
  <c r="DA665" i="3"/>
  <c r="A666" i="3"/>
  <c r="CX666" i="3"/>
  <c r="CY666" i="3"/>
  <c r="CZ666" i="3"/>
  <c r="DA666" i="3"/>
  <c r="A667" i="3"/>
  <c r="CX667" i="3"/>
  <c r="CY667" i="3"/>
  <c r="CZ667" i="3"/>
  <c r="DA667" i="3"/>
  <c r="A668" i="3"/>
  <c r="CX668" i="3"/>
  <c r="CY668" i="3"/>
  <c r="CZ668" i="3"/>
  <c r="DA668" i="3"/>
  <c r="A669" i="3"/>
  <c r="CX669" i="3"/>
  <c r="CY669" i="3"/>
  <c r="CZ669" i="3"/>
  <c r="DA669" i="3"/>
  <c r="A670" i="3"/>
  <c r="CX670" i="3"/>
  <c r="CY670" i="3"/>
  <c r="CZ670" i="3"/>
  <c r="DA670" i="3"/>
  <c r="A671" i="3"/>
  <c r="CX671" i="3"/>
  <c r="CY671" i="3"/>
  <c r="CZ671" i="3"/>
  <c r="DA671" i="3"/>
  <c r="A672" i="3"/>
  <c r="CX672" i="3"/>
  <c r="CY672" i="3"/>
  <c r="CZ672" i="3"/>
  <c r="DA672" i="3"/>
  <c r="A673" i="3"/>
  <c r="CX673" i="3"/>
  <c r="CY673" i="3"/>
  <c r="CZ673" i="3"/>
  <c r="DA673" i="3"/>
  <c r="A674" i="3"/>
  <c r="CX674" i="3"/>
  <c r="CY674" i="3"/>
  <c r="CZ674" i="3"/>
  <c r="DA674" i="3"/>
  <c r="A675" i="3"/>
  <c r="CX675" i="3"/>
  <c r="CY675" i="3"/>
  <c r="CZ675" i="3"/>
  <c r="DA675" i="3"/>
  <c r="A676" i="3"/>
  <c r="CX676" i="3"/>
  <c r="CY676" i="3"/>
  <c r="CZ676" i="3"/>
  <c r="DA676" i="3"/>
  <c r="A677" i="3"/>
  <c r="CX677" i="3"/>
  <c r="CY677" i="3"/>
  <c r="CZ677" i="3"/>
  <c r="DA677" i="3"/>
  <c r="A678" i="3"/>
  <c r="CX678" i="3"/>
  <c r="CY678" i="3"/>
  <c r="CZ678" i="3"/>
  <c r="DA678" i="3"/>
  <c r="A679" i="3"/>
  <c r="CX679" i="3"/>
  <c r="CY679" i="3"/>
  <c r="CZ679" i="3"/>
  <c r="DA679" i="3"/>
  <c r="A680" i="3"/>
  <c r="CX680" i="3"/>
  <c r="CY680" i="3"/>
  <c r="CZ680" i="3"/>
  <c r="DA680" i="3"/>
  <c r="A681" i="3"/>
  <c r="CX681" i="3"/>
  <c r="CY681" i="3"/>
  <c r="CZ681" i="3"/>
  <c r="DA681" i="3"/>
  <c r="A682" i="3"/>
  <c r="CX682" i="3"/>
  <c r="CY682" i="3"/>
  <c r="CZ682" i="3"/>
  <c r="DA682" i="3"/>
  <c r="A683" i="3"/>
  <c r="CX683" i="3"/>
  <c r="CY683" i="3"/>
  <c r="CZ683" i="3"/>
  <c r="DA683" i="3"/>
  <c r="A684" i="3"/>
  <c r="CX684" i="3"/>
  <c r="CY684" i="3"/>
  <c r="CZ684" i="3"/>
  <c r="DA684" i="3"/>
  <c r="A685" i="3"/>
  <c r="CX685" i="3"/>
  <c r="CY685" i="3"/>
  <c r="CZ685" i="3"/>
  <c r="DA685" i="3"/>
  <c r="A686" i="3"/>
  <c r="CX686" i="3"/>
  <c r="CY686" i="3"/>
  <c r="CZ686" i="3"/>
  <c r="DA686" i="3"/>
  <c r="A687" i="3"/>
  <c r="CX687" i="3"/>
  <c r="CY687" i="3"/>
  <c r="CZ687" i="3"/>
  <c r="DA687" i="3"/>
  <c r="A688" i="3"/>
  <c r="CX688" i="3"/>
  <c r="CY688" i="3"/>
  <c r="CZ688" i="3"/>
  <c r="DA688" i="3"/>
  <c r="A689" i="3"/>
  <c r="CX689" i="3"/>
  <c r="CY689" i="3"/>
  <c r="CZ689" i="3"/>
  <c r="DA689" i="3"/>
  <c r="A690" i="3"/>
  <c r="CX690" i="3"/>
  <c r="CY690" i="3"/>
  <c r="CZ690" i="3"/>
  <c r="DA690" i="3"/>
  <c r="A691" i="3"/>
  <c r="CX691" i="3"/>
  <c r="CY691" i="3"/>
  <c r="CZ691" i="3"/>
  <c r="DA691" i="3"/>
  <c r="A692" i="3"/>
  <c r="CX692" i="3"/>
  <c r="CY692" i="3"/>
  <c r="CZ692" i="3"/>
  <c r="DA692" i="3"/>
  <c r="A693" i="3"/>
  <c r="CX693" i="3"/>
  <c r="CY693" i="3"/>
  <c r="CZ693" i="3"/>
  <c r="DA693" i="3"/>
  <c r="A694" i="3"/>
  <c r="CX694" i="3"/>
  <c r="CY694" i="3"/>
  <c r="CZ694" i="3"/>
  <c r="DA694" i="3"/>
  <c r="A695" i="3"/>
  <c r="CX695" i="3"/>
  <c r="CY695" i="3"/>
  <c r="CZ695" i="3"/>
  <c r="DA695" i="3"/>
  <c r="A696" i="3"/>
  <c r="CX696" i="3"/>
  <c r="CY696" i="3"/>
  <c r="CZ696" i="3"/>
  <c r="DA696" i="3"/>
  <c r="A697" i="3"/>
  <c r="CX697" i="3"/>
  <c r="CY697" i="3"/>
  <c r="CZ697" i="3"/>
  <c r="DA697" i="3"/>
  <c r="A698" i="3"/>
  <c r="CX698" i="3"/>
  <c r="CY698" i="3"/>
  <c r="CZ698" i="3"/>
  <c r="DA698" i="3"/>
  <c r="A699" i="3"/>
  <c r="CX699" i="3"/>
  <c r="CY699" i="3"/>
  <c r="CZ699" i="3"/>
  <c r="DA699" i="3"/>
  <c r="A700" i="3"/>
  <c r="CX700" i="3"/>
  <c r="CY700" i="3"/>
  <c r="CZ700" i="3"/>
  <c r="DA700" i="3"/>
  <c r="A701" i="3"/>
  <c r="CX701" i="3"/>
  <c r="CY701" i="3"/>
  <c r="CZ701" i="3"/>
  <c r="DA701" i="3"/>
  <c r="A702" i="3"/>
  <c r="CX702" i="3"/>
  <c r="CY702" i="3"/>
  <c r="CZ702" i="3"/>
  <c r="DA702" i="3"/>
  <c r="A703" i="3"/>
  <c r="CX703" i="3"/>
  <c r="CY703" i="3"/>
  <c r="CZ703" i="3"/>
  <c r="DA703" i="3"/>
  <c r="A704" i="3"/>
  <c r="CX704" i="3"/>
  <c r="CY704" i="3"/>
  <c r="CZ704" i="3"/>
  <c r="DA704" i="3"/>
  <c r="A705" i="3"/>
  <c r="CX705" i="3"/>
  <c r="CY705" i="3"/>
  <c r="CZ705" i="3"/>
  <c r="DA705" i="3"/>
  <c r="A706" i="3"/>
  <c r="CX706" i="3"/>
  <c r="CY706" i="3"/>
  <c r="CZ706" i="3"/>
  <c r="DA706" i="3"/>
  <c r="A707" i="3"/>
  <c r="CX707" i="3"/>
  <c r="CY707" i="3"/>
  <c r="CZ707" i="3"/>
  <c r="DA707" i="3"/>
  <c r="A708" i="3"/>
  <c r="CX708" i="3"/>
  <c r="CY708" i="3"/>
  <c r="CZ708" i="3"/>
  <c r="DA708" i="3"/>
  <c r="A709" i="3"/>
  <c r="CX709" i="3"/>
  <c r="CY709" i="3"/>
  <c r="CZ709" i="3"/>
  <c r="DA709" i="3"/>
  <c r="A710" i="3"/>
  <c r="CX710" i="3"/>
  <c r="CY710" i="3"/>
  <c r="CZ710" i="3"/>
  <c r="DA710" i="3"/>
  <c r="A711" i="3"/>
  <c r="CX711" i="3"/>
  <c r="CY711" i="3"/>
  <c r="CZ711" i="3"/>
  <c r="DA711" i="3"/>
  <c r="A712" i="3"/>
  <c r="CX712" i="3"/>
  <c r="CY712" i="3"/>
  <c r="CZ712" i="3"/>
  <c r="DA712" i="3"/>
  <c r="A713" i="3"/>
  <c r="CX713" i="3"/>
  <c r="CY713" i="3"/>
  <c r="CZ713" i="3"/>
  <c r="DA713" i="3"/>
  <c r="A714" i="3"/>
  <c r="CX714" i="3"/>
  <c r="CY714" i="3"/>
  <c r="CZ714" i="3"/>
  <c r="DA714" i="3"/>
  <c r="A715" i="3"/>
  <c r="CX715" i="3"/>
  <c r="CY715" i="3"/>
  <c r="CZ715" i="3"/>
  <c r="DA715" i="3"/>
  <c r="A716" i="3"/>
  <c r="CX716" i="3"/>
  <c r="CY716" i="3"/>
  <c r="CZ716" i="3"/>
  <c r="DA716" i="3"/>
  <c r="A717" i="3"/>
  <c r="CX717" i="3"/>
  <c r="CY717" i="3"/>
  <c r="CZ717" i="3"/>
  <c r="DA717" i="3"/>
  <c r="A718" i="3"/>
  <c r="CX718" i="3"/>
  <c r="CY718" i="3"/>
  <c r="CZ718" i="3"/>
  <c r="DA718" i="3"/>
  <c r="A719" i="3"/>
  <c r="CX719" i="3"/>
  <c r="CY719" i="3"/>
  <c r="CZ719" i="3"/>
  <c r="DA719" i="3"/>
  <c r="A720" i="3"/>
  <c r="CX720" i="3"/>
  <c r="CY720" i="3"/>
  <c r="CZ720" i="3"/>
  <c r="DA720" i="3"/>
  <c r="A721" i="3"/>
  <c r="CX721" i="3"/>
  <c r="CY721" i="3"/>
  <c r="CZ721" i="3"/>
  <c r="DA721" i="3"/>
  <c r="A722" i="3"/>
  <c r="CX722" i="3"/>
  <c r="CY722" i="3"/>
  <c r="CZ722" i="3"/>
  <c r="DA722" i="3"/>
  <c r="A723" i="3"/>
  <c r="CX723" i="3"/>
  <c r="CY723" i="3"/>
  <c r="CZ723" i="3"/>
  <c r="DA723" i="3"/>
  <c r="A724" i="3"/>
  <c r="CX724" i="3"/>
  <c r="CY724" i="3"/>
  <c r="CZ724" i="3"/>
  <c r="DA724" i="3"/>
  <c r="A725" i="3"/>
  <c r="CX725" i="3"/>
  <c r="CY725" i="3"/>
  <c r="CZ725" i="3"/>
  <c r="DA725" i="3"/>
  <c r="A726" i="3"/>
  <c r="CX726" i="3"/>
  <c r="CY726" i="3"/>
  <c r="CZ726" i="3"/>
  <c r="DA726" i="3"/>
  <c r="A727" i="3"/>
  <c r="CX727" i="3"/>
  <c r="CY727" i="3"/>
  <c r="CZ727" i="3"/>
  <c r="DA727" i="3"/>
  <c r="A728" i="3"/>
  <c r="CX728" i="3"/>
  <c r="CY728" i="3"/>
  <c r="CZ728" i="3"/>
  <c r="DA728" i="3"/>
  <c r="A729" i="3"/>
  <c r="CX729" i="3"/>
  <c r="CY729" i="3"/>
  <c r="CZ729" i="3"/>
  <c r="DA729" i="3"/>
  <c r="A730" i="3"/>
  <c r="CX730" i="3"/>
  <c r="CY730" i="3"/>
  <c r="CZ730" i="3"/>
  <c r="DA730" i="3"/>
  <c r="A731" i="3"/>
  <c r="CX731" i="3"/>
  <c r="CY731" i="3"/>
  <c r="CZ731" i="3"/>
  <c r="DA731" i="3"/>
  <c r="A732" i="3"/>
  <c r="CX732" i="3"/>
  <c r="CY732" i="3"/>
  <c r="CZ732" i="3"/>
  <c r="DA732" i="3"/>
  <c r="A733" i="3"/>
  <c r="CX733" i="3"/>
  <c r="CY733" i="3"/>
  <c r="CZ733" i="3"/>
  <c r="DA733" i="3"/>
  <c r="A734" i="3"/>
  <c r="CX734" i="3"/>
  <c r="CY734" i="3"/>
  <c r="CZ734" i="3"/>
  <c r="DA734" i="3"/>
  <c r="A735" i="3"/>
  <c r="CX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X742" i="3"/>
  <c r="CY742" i="3"/>
  <c r="CZ742" i="3"/>
  <c r="DA742" i="3"/>
  <c r="A743" i="3"/>
  <c r="CX743" i="3"/>
  <c r="CY743" i="3"/>
  <c r="CZ743" i="3"/>
  <c r="DA743" i="3"/>
  <c r="A744" i="3"/>
  <c r="CX744" i="3"/>
  <c r="CY744" i="3"/>
  <c r="CZ744" i="3"/>
  <c r="DA744" i="3"/>
  <c r="A745" i="3"/>
  <c r="CX745" i="3"/>
  <c r="CY745" i="3"/>
  <c r="CZ745" i="3"/>
  <c r="DA745" i="3"/>
  <c r="A746" i="3"/>
  <c r="CX746" i="3"/>
  <c r="CY746" i="3"/>
  <c r="CZ746" i="3"/>
  <c r="DA746" i="3"/>
  <c r="A747" i="3"/>
  <c r="CX747" i="3"/>
  <c r="CY747" i="3"/>
  <c r="CZ747" i="3"/>
  <c r="DA747" i="3"/>
  <c r="A748" i="3"/>
  <c r="CX748" i="3"/>
  <c r="CY748" i="3"/>
  <c r="CZ748" i="3"/>
  <c r="DA748" i="3"/>
  <c r="A749" i="3"/>
  <c r="CX749" i="3"/>
  <c r="CY749" i="3"/>
  <c r="CZ749" i="3"/>
  <c r="DA749" i="3"/>
  <c r="A750" i="3"/>
  <c r="CX750" i="3"/>
  <c r="CY750" i="3"/>
  <c r="CZ750" i="3"/>
  <c r="DA750" i="3"/>
  <c r="A751" i="3"/>
  <c r="CX751" i="3"/>
  <c r="CY751" i="3"/>
  <c r="CZ751" i="3"/>
  <c r="DA751" i="3"/>
  <c r="A752" i="3"/>
  <c r="CX752" i="3"/>
  <c r="CY752" i="3"/>
  <c r="CZ752" i="3"/>
  <c r="DA752" i="3"/>
  <c r="A753" i="3"/>
  <c r="CX753" i="3"/>
  <c r="CY753" i="3"/>
  <c r="CZ753" i="3"/>
  <c r="DA753" i="3"/>
  <c r="A754" i="3"/>
  <c r="CX754" i="3"/>
  <c r="CY754" i="3"/>
  <c r="CZ754" i="3"/>
  <c r="DA754" i="3"/>
  <c r="A755" i="3"/>
  <c r="CX755" i="3"/>
  <c r="CY755" i="3"/>
  <c r="CZ755" i="3"/>
  <c r="DA755" i="3"/>
  <c r="A756" i="3"/>
  <c r="CX756" i="3"/>
  <c r="CY756" i="3"/>
  <c r="CZ756" i="3"/>
  <c r="DA756" i="3"/>
  <c r="A757" i="3"/>
  <c r="CX757" i="3"/>
  <c r="CY757" i="3"/>
  <c r="CZ757" i="3"/>
  <c r="DA757" i="3"/>
  <c r="A758" i="3"/>
  <c r="CX758" i="3"/>
  <c r="CY758" i="3"/>
  <c r="CZ758" i="3"/>
  <c r="DA758" i="3"/>
  <c r="A759" i="3"/>
  <c r="CX759" i="3"/>
  <c r="CY759" i="3"/>
  <c r="CZ759" i="3"/>
  <c r="DA759" i="3"/>
  <c r="A760" i="3"/>
  <c r="CX760" i="3"/>
  <c r="CY760" i="3"/>
  <c r="CZ760" i="3"/>
  <c r="DA760" i="3"/>
  <c r="A761" i="3"/>
  <c r="CX761" i="3"/>
  <c r="CY761" i="3"/>
  <c r="CZ761" i="3"/>
  <c r="DA761" i="3"/>
  <c r="A762" i="3"/>
  <c r="CX762" i="3"/>
  <c r="CY762" i="3"/>
  <c r="CZ762" i="3"/>
  <c r="DA762" i="3"/>
  <c r="A763" i="3"/>
  <c r="CX763" i="3"/>
  <c r="CY763" i="3"/>
  <c r="CZ763" i="3"/>
  <c r="DA763" i="3"/>
  <c r="A764" i="3"/>
  <c r="CX764" i="3"/>
  <c r="CY764" i="3"/>
  <c r="CZ764" i="3"/>
  <c r="DA764" i="3"/>
  <c r="A765" i="3"/>
  <c r="CX765" i="3"/>
  <c r="CY765" i="3"/>
  <c r="CZ765" i="3"/>
  <c r="DA765" i="3"/>
  <c r="A766" i="3"/>
  <c r="CX766" i="3"/>
  <c r="CY766" i="3"/>
  <c r="CZ766" i="3"/>
  <c r="DA766" i="3"/>
  <c r="A767" i="3"/>
  <c r="CX767" i="3"/>
  <c r="CY767" i="3"/>
  <c r="CZ767" i="3"/>
  <c r="DA767" i="3"/>
  <c r="A768" i="3"/>
  <c r="CX768" i="3"/>
  <c r="CY768" i="3"/>
  <c r="CZ768" i="3"/>
  <c r="DA768" i="3"/>
  <c r="A769" i="3"/>
  <c r="CX769" i="3"/>
  <c r="CY769" i="3"/>
  <c r="CZ769" i="3"/>
  <c r="DA769" i="3"/>
  <c r="A770" i="3"/>
  <c r="CX770" i="3"/>
  <c r="CY770" i="3"/>
  <c r="CZ770" i="3"/>
  <c r="DA770" i="3"/>
  <c r="A771" i="3"/>
  <c r="CX771" i="3"/>
  <c r="CY771" i="3"/>
  <c r="CZ771" i="3"/>
  <c r="DA771" i="3"/>
  <c r="A772" i="3"/>
  <c r="CX772" i="3"/>
  <c r="CY772" i="3"/>
  <c r="CZ772" i="3"/>
  <c r="DA772" i="3"/>
  <c r="A773" i="3"/>
  <c r="CX773" i="3"/>
  <c r="CY773" i="3"/>
  <c r="CZ773" i="3"/>
  <c r="DA773" i="3"/>
  <c r="A774" i="3"/>
  <c r="CX774" i="3"/>
  <c r="CY774" i="3"/>
  <c r="CZ774" i="3"/>
  <c r="DA774" i="3"/>
  <c r="A775" i="3"/>
  <c r="CX775" i="3"/>
  <c r="CY775" i="3"/>
  <c r="CZ775" i="3"/>
  <c r="DA775" i="3"/>
  <c r="A776" i="3"/>
  <c r="CX776" i="3"/>
  <c r="CY776" i="3"/>
  <c r="CZ776" i="3"/>
  <c r="DA776" i="3"/>
  <c r="A777" i="3"/>
  <c r="CX777" i="3"/>
  <c r="CY777" i="3"/>
  <c r="CZ777" i="3"/>
  <c r="DA777" i="3"/>
  <c r="A778" i="3"/>
  <c r="CX778" i="3"/>
  <c r="CY778" i="3"/>
  <c r="CZ778" i="3"/>
  <c r="DA778" i="3"/>
  <c r="A779" i="3"/>
  <c r="CX779" i="3"/>
  <c r="CY779" i="3"/>
  <c r="CZ779" i="3"/>
  <c r="DA779" i="3"/>
  <c r="A780" i="3"/>
  <c r="CX780" i="3"/>
  <c r="CY780" i="3"/>
  <c r="CZ780" i="3"/>
  <c r="DA780" i="3"/>
  <c r="A781" i="3"/>
  <c r="CX781" i="3"/>
  <c r="CY781" i="3"/>
  <c r="CZ781" i="3"/>
  <c r="DA781" i="3"/>
  <c r="A782" i="3"/>
  <c r="CX782" i="3"/>
  <c r="CY782" i="3"/>
  <c r="CZ782" i="3"/>
  <c r="DA782" i="3"/>
  <c r="A783" i="3"/>
  <c r="CX783" i="3"/>
  <c r="CY783" i="3"/>
  <c r="CZ783" i="3"/>
  <c r="DA783" i="3"/>
  <c r="A784" i="3"/>
  <c r="CX784" i="3"/>
  <c r="CY784" i="3"/>
  <c r="CZ784" i="3"/>
  <c r="DA784" i="3"/>
  <c r="A785" i="3"/>
  <c r="CX785" i="3"/>
  <c r="CY785" i="3"/>
  <c r="CZ785" i="3"/>
  <c r="DA785" i="3"/>
  <c r="A786" i="3"/>
  <c r="CX786" i="3"/>
  <c r="CY786" i="3"/>
  <c r="CZ786" i="3"/>
  <c r="DA786" i="3"/>
  <c r="A787" i="3"/>
  <c r="CX787" i="3"/>
  <c r="CY787" i="3"/>
  <c r="CZ787" i="3"/>
  <c r="DA787" i="3"/>
  <c r="A788" i="3"/>
  <c r="CX788" i="3"/>
  <c r="CY788" i="3"/>
  <c r="CZ788" i="3"/>
  <c r="DA788" i="3"/>
  <c r="A789" i="3"/>
  <c r="CX789" i="3"/>
  <c r="CY789" i="3"/>
  <c r="CZ789" i="3"/>
  <c r="DA789" i="3"/>
  <c r="A790" i="3"/>
  <c r="CX790" i="3"/>
  <c r="CY790" i="3"/>
  <c r="CZ790" i="3"/>
  <c r="DA790" i="3"/>
  <c r="A791" i="3"/>
  <c r="CX791" i="3"/>
  <c r="CY791" i="3"/>
  <c r="CZ791" i="3"/>
  <c r="DA791" i="3"/>
  <c r="A792" i="3"/>
  <c r="CX792" i="3"/>
  <c r="CY792" i="3"/>
  <c r="CZ792" i="3"/>
  <c r="DA792" i="3"/>
  <c r="A793" i="3"/>
  <c r="CX793" i="3"/>
  <c r="CY793" i="3"/>
  <c r="CZ793" i="3"/>
  <c r="DA793" i="3"/>
  <c r="A794" i="3"/>
  <c r="CX794" i="3"/>
  <c r="CY794" i="3"/>
  <c r="CZ794" i="3"/>
  <c r="DA794" i="3"/>
  <c r="A795" i="3"/>
  <c r="CX795" i="3"/>
  <c r="CY795" i="3"/>
  <c r="CZ795" i="3"/>
  <c r="DA795" i="3"/>
  <c r="A796" i="3"/>
  <c r="CX796" i="3"/>
  <c r="CY796" i="3"/>
  <c r="CZ796" i="3"/>
  <c r="DA796" i="3"/>
  <c r="A797" i="3"/>
  <c r="CX797" i="3"/>
  <c r="CY797" i="3"/>
  <c r="CZ797" i="3"/>
  <c r="DA797" i="3"/>
  <c r="A798" i="3"/>
  <c r="CX798" i="3"/>
  <c r="CY798" i="3"/>
  <c r="CZ798" i="3"/>
  <c r="DA798" i="3"/>
  <c r="A799" i="3"/>
  <c r="CX799" i="3"/>
  <c r="CY799" i="3"/>
  <c r="CZ799" i="3"/>
  <c r="DA799" i="3"/>
  <c r="A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A809" i="3"/>
  <c r="CY809" i="3"/>
  <c r="CZ809" i="3"/>
  <c r="DA809" i="3"/>
  <c r="A810" i="3"/>
  <c r="CY810" i="3"/>
  <c r="CZ810" i="3"/>
  <c r="DA810" i="3"/>
  <c r="A811" i="3"/>
  <c r="CY811" i="3"/>
  <c r="CZ811" i="3"/>
  <c r="DA811" i="3"/>
  <c r="A812" i="3"/>
  <c r="CY812" i="3"/>
  <c r="CZ812" i="3"/>
  <c r="DA812" i="3"/>
  <c r="A813" i="3"/>
  <c r="CY813" i="3"/>
  <c r="CZ813" i="3"/>
  <c r="DA813" i="3"/>
  <c r="A814" i="3"/>
  <c r="CY814" i="3"/>
  <c r="CZ814" i="3"/>
  <c r="DA814" i="3"/>
  <c r="A815" i="3"/>
  <c r="CY815" i="3"/>
  <c r="CZ815" i="3"/>
  <c r="DA815" i="3"/>
  <c r="A816" i="3"/>
  <c r="CY816" i="3"/>
  <c r="CZ816" i="3"/>
  <c r="DA816" i="3"/>
  <c r="A817" i="3"/>
  <c r="CY817" i="3"/>
  <c r="CZ817" i="3"/>
  <c r="DA817" i="3"/>
  <c r="A818" i="3"/>
  <c r="CY818" i="3"/>
  <c r="CZ818" i="3"/>
  <c r="DA818" i="3"/>
  <c r="A819" i="3"/>
  <c r="CY819" i="3"/>
  <c r="CZ819" i="3"/>
  <c r="DA819" i="3"/>
  <c r="A820" i="3"/>
  <c r="CX820" i="3"/>
  <c r="CY820" i="3"/>
  <c r="CZ820" i="3"/>
  <c r="DA820" i="3"/>
  <c r="A821" i="3"/>
  <c r="CX821" i="3"/>
  <c r="CY821" i="3"/>
  <c r="CZ821" i="3"/>
  <c r="DA821" i="3"/>
  <c r="A822" i="3"/>
  <c r="CX822" i="3"/>
  <c r="CY822" i="3"/>
  <c r="CZ822" i="3"/>
  <c r="DA822" i="3"/>
  <c r="A823" i="3"/>
  <c r="CX823" i="3"/>
  <c r="CY823" i="3"/>
  <c r="CZ823" i="3"/>
  <c r="DA823" i="3"/>
  <c r="A824" i="3"/>
  <c r="CX824" i="3"/>
  <c r="CY824" i="3"/>
  <c r="CZ824" i="3"/>
  <c r="DA824" i="3"/>
  <c r="A825" i="3"/>
  <c r="CX825" i="3"/>
  <c r="CY825" i="3"/>
  <c r="CZ825" i="3"/>
  <c r="DA825" i="3"/>
  <c r="A826" i="3"/>
  <c r="CX826" i="3"/>
  <c r="CY826" i="3"/>
  <c r="CZ826" i="3"/>
  <c r="DA826" i="3"/>
  <c r="A827" i="3"/>
  <c r="CX827" i="3"/>
  <c r="CY827" i="3"/>
  <c r="CZ827" i="3"/>
  <c r="DA827" i="3"/>
  <c r="A828" i="3"/>
  <c r="CX828" i="3"/>
  <c r="CY828" i="3"/>
  <c r="CZ828" i="3"/>
  <c r="DA828" i="3"/>
  <c r="A829" i="3"/>
  <c r="CX829" i="3"/>
  <c r="CY829" i="3"/>
  <c r="CZ829" i="3"/>
  <c r="DA829" i="3"/>
  <c r="A830" i="3"/>
  <c r="CX830" i="3"/>
  <c r="CY830" i="3"/>
  <c r="CZ830" i="3"/>
  <c r="DA830" i="3"/>
  <c r="A831" i="3"/>
  <c r="CX831" i="3"/>
  <c r="CY831" i="3"/>
  <c r="CZ831" i="3"/>
  <c r="DA831" i="3"/>
  <c r="A832" i="3"/>
  <c r="CX832" i="3"/>
  <c r="CY832" i="3"/>
  <c r="CZ832" i="3"/>
  <c r="DA832" i="3"/>
  <c r="A833" i="3"/>
  <c r="CX833" i="3"/>
  <c r="CY833" i="3"/>
  <c r="CZ833" i="3"/>
  <c r="DA833" i="3"/>
  <c r="A834" i="3"/>
  <c r="CX834" i="3"/>
  <c r="CY834" i="3"/>
  <c r="CZ834" i="3"/>
  <c r="DA834" i="3"/>
  <c r="A835" i="3"/>
  <c r="CX835" i="3"/>
  <c r="CY835" i="3"/>
  <c r="CZ835" i="3"/>
  <c r="DA835" i="3"/>
  <c r="A836" i="3"/>
  <c r="CX836" i="3"/>
  <c r="CY836" i="3"/>
  <c r="CZ836" i="3"/>
  <c r="DA836" i="3"/>
  <c r="A837" i="3"/>
  <c r="CX837" i="3"/>
  <c r="CY837" i="3"/>
  <c r="CZ837" i="3"/>
  <c r="DA837" i="3"/>
  <c r="A838" i="3"/>
  <c r="CX838" i="3"/>
  <c r="CY838" i="3"/>
  <c r="CZ838" i="3"/>
  <c r="DA838" i="3"/>
  <c r="A839" i="3"/>
  <c r="CX839" i="3"/>
  <c r="CY839" i="3"/>
  <c r="CZ839" i="3"/>
  <c r="DA839" i="3"/>
  <c r="A840" i="3"/>
  <c r="CY840" i="3"/>
  <c r="CZ840" i="3"/>
  <c r="DA840" i="3"/>
  <c r="A841" i="3"/>
  <c r="CY841" i="3"/>
  <c r="CZ841" i="3"/>
  <c r="DA841" i="3"/>
  <c r="A842" i="3"/>
  <c r="CY842" i="3"/>
  <c r="CZ842" i="3"/>
  <c r="DA842" i="3"/>
  <c r="A843" i="3"/>
  <c r="CY843" i="3"/>
  <c r="CZ843" i="3"/>
  <c r="DA843" i="3"/>
  <c r="A844" i="3"/>
  <c r="CY844" i="3"/>
  <c r="CZ844" i="3"/>
  <c r="DA844" i="3"/>
  <c r="A845" i="3"/>
  <c r="CY845" i="3"/>
  <c r="CZ845" i="3"/>
  <c r="DA845" i="3"/>
  <c r="A846" i="3"/>
  <c r="CX846" i="3"/>
  <c r="CY846" i="3"/>
  <c r="CZ846" i="3"/>
  <c r="DA846" i="3"/>
  <c r="A847" i="3"/>
  <c r="CX847" i="3"/>
  <c r="CY847" i="3"/>
  <c r="CZ847" i="3"/>
  <c r="DA847" i="3"/>
  <c r="A848" i="3"/>
  <c r="CX848" i="3"/>
  <c r="CY848" i="3"/>
  <c r="CZ848" i="3"/>
  <c r="DA848" i="3"/>
  <c r="A849" i="3"/>
  <c r="CX849" i="3"/>
  <c r="CY849" i="3"/>
  <c r="CZ849" i="3"/>
  <c r="DA849" i="3"/>
  <c r="A850" i="3"/>
  <c r="CX850" i="3"/>
  <c r="CY850" i="3"/>
  <c r="CZ850" i="3"/>
  <c r="DA850" i="3"/>
  <c r="A851" i="3"/>
  <c r="CX851" i="3"/>
  <c r="CY851" i="3"/>
  <c r="CZ851" i="3"/>
  <c r="DA851" i="3"/>
  <c r="A852" i="3"/>
  <c r="CX852" i="3"/>
  <c r="CY852" i="3"/>
  <c r="CZ852" i="3"/>
  <c r="DA852" i="3"/>
  <c r="A853" i="3"/>
  <c r="CX853" i="3"/>
  <c r="CY853" i="3"/>
  <c r="CZ853" i="3"/>
  <c r="DA853" i="3"/>
  <c r="A854" i="3"/>
  <c r="CX854" i="3"/>
  <c r="CY854" i="3"/>
  <c r="CZ854" i="3"/>
  <c r="DA854" i="3"/>
  <c r="A855" i="3"/>
  <c r="CX855" i="3"/>
  <c r="CY855" i="3"/>
  <c r="CZ855" i="3"/>
  <c r="DA855" i="3"/>
  <c r="A856" i="3"/>
  <c r="CX856" i="3"/>
  <c r="CY856" i="3"/>
  <c r="CZ856" i="3"/>
  <c r="DA856" i="3"/>
  <c r="A857" i="3"/>
  <c r="CX857" i="3"/>
  <c r="CY857" i="3"/>
  <c r="CZ857" i="3"/>
  <c r="DA857" i="3"/>
  <c r="A858" i="3"/>
  <c r="CX858" i="3"/>
  <c r="CY858" i="3"/>
  <c r="CZ858" i="3"/>
  <c r="DA858" i="3"/>
  <c r="A859" i="3"/>
  <c r="CX859" i="3"/>
  <c r="CY859" i="3"/>
  <c r="CZ859" i="3"/>
  <c r="DA859" i="3"/>
  <c r="A860" i="3"/>
  <c r="CX860" i="3"/>
  <c r="CY860" i="3"/>
  <c r="CZ860" i="3"/>
  <c r="DA860" i="3"/>
  <c r="A861" i="3"/>
  <c r="CX861" i="3"/>
  <c r="CY861" i="3"/>
  <c r="CZ861" i="3"/>
  <c r="DA861" i="3"/>
  <c r="A862" i="3"/>
  <c r="CX862" i="3"/>
  <c r="CY862" i="3"/>
  <c r="CZ862" i="3"/>
  <c r="DA862" i="3"/>
  <c r="A863" i="3"/>
  <c r="CX863" i="3"/>
  <c r="CY863" i="3"/>
  <c r="CZ863" i="3"/>
  <c r="DA863" i="3"/>
  <c r="A864" i="3"/>
  <c r="CX864" i="3"/>
  <c r="CY864" i="3"/>
  <c r="CZ864" i="3"/>
  <c r="DA864" i="3"/>
  <c r="A865" i="3"/>
  <c r="CX865" i="3"/>
  <c r="CY865" i="3"/>
  <c r="CZ865" i="3"/>
  <c r="DA865" i="3"/>
  <c r="A866" i="3"/>
  <c r="CX866" i="3"/>
  <c r="CY866" i="3"/>
  <c r="CZ866" i="3"/>
  <c r="DA866" i="3"/>
  <c r="A867" i="3"/>
  <c r="CX867" i="3"/>
  <c r="CY867" i="3"/>
  <c r="CZ867" i="3"/>
  <c r="DA867" i="3"/>
  <c r="A868" i="3"/>
  <c r="CX868" i="3"/>
  <c r="CY868" i="3"/>
  <c r="CZ868" i="3"/>
  <c r="DA868" i="3"/>
  <c r="A869" i="3"/>
  <c r="CX869" i="3"/>
  <c r="CY869" i="3"/>
  <c r="CZ869" i="3"/>
  <c r="DA869" i="3"/>
  <c r="A870" i="3"/>
  <c r="CX870" i="3"/>
  <c r="CY870" i="3"/>
  <c r="CZ870" i="3"/>
  <c r="DA870" i="3"/>
  <c r="A871" i="3"/>
  <c r="CX871" i="3"/>
  <c r="CY871" i="3"/>
  <c r="CZ871" i="3"/>
  <c r="DA871" i="3"/>
  <c r="A872" i="3"/>
  <c r="CX872" i="3"/>
  <c r="CY872" i="3"/>
  <c r="CZ872" i="3"/>
  <c r="DA872" i="3"/>
  <c r="A873" i="3"/>
  <c r="CX873" i="3"/>
  <c r="CY873" i="3"/>
  <c r="CZ873" i="3"/>
  <c r="DA873" i="3"/>
  <c r="A874" i="3"/>
  <c r="CX874" i="3"/>
  <c r="CY874" i="3"/>
  <c r="CZ874" i="3"/>
  <c r="DA874" i="3"/>
  <c r="A875" i="3"/>
  <c r="CX875" i="3"/>
  <c r="CY875" i="3"/>
  <c r="CZ875" i="3"/>
  <c r="DA875" i="3"/>
  <c r="A876" i="3"/>
  <c r="CX876" i="3"/>
  <c r="CY876" i="3"/>
  <c r="CZ876" i="3"/>
  <c r="DA876" i="3"/>
  <c r="A877" i="3"/>
  <c r="CX877" i="3"/>
  <c r="CY877" i="3"/>
  <c r="CZ877" i="3"/>
  <c r="DA877" i="3"/>
  <c r="A878" i="3"/>
  <c r="CX878" i="3"/>
  <c r="CY878" i="3"/>
  <c r="CZ878" i="3"/>
  <c r="DA878" i="3"/>
  <c r="A879" i="3"/>
  <c r="CX879" i="3"/>
  <c r="CY879" i="3"/>
  <c r="CZ879" i="3"/>
  <c r="DA879" i="3"/>
  <c r="A880" i="3"/>
  <c r="CX880" i="3"/>
  <c r="CY880" i="3"/>
  <c r="CZ880" i="3"/>
  <c r="DA880" i="3"/>
  <c r="A881" i="3"/>
  <c r="CX881" i="3"/>
  <c r="CY881" i="3"/>
  <c r="CZ881" i="3"/>
  <c r="DA881" i="3"/>
  <c r="A882" i="3"/>
  <c r="CX882" i="3"/>
  <c r="CY882" i="3"/>
  <c r="CZ882" i="3"/>
  <c r="DA882" i="3"/>
  <c r="A883" i="3"/>
  <c r="CX883" i="3"/>
  <c r="CY883" i="3"/>
  <c r="CZ883" i="3"/>
  <c r="DA883" i="3"/>
  <c r="A884" i="3"/>
  <c r="CX884" i="3"/>
  <c r="CY884" i="3"/>
  <c r="CZ884" i="3"/>
  <c r="DA884" i="3"/>
  <c r="A885" i="3"/>
  <c r="CX885" i="3"/>
  <c r="CY885" i="3"/>
  <c r="CZ885" i="3"/>
  <c r="DA885" i="3"/>
  <c r="A886" i="3"/>
  <c r="CX886" i="3"/>
  <c r="CY886" i="3"/>
  <c r="CZ886" i="3"/>
  <c r="DA886" i="3"/>
  <c r="A887" i="3"/>
  <c r="CX887" i="3"/>
  <c r="CY887" i="3"/>
  <c r="CZ887" i="3"/>
  <c r="DA887" i="3"/>
  <c r="A888" i="3"/>
  <c r="CX888" i="3"/>
  <c r="CY888" i="3"/>
  <c r="CZ888" i="3"/>
  <c r="DA888" i="3"/>
  <c r="A889" i="3"/>
  <c r="CX889" i="3"/>
  <c r="CY889" i="3"/>
  <c r="CZ889" i="3"/>
  <c r="DA889" i="3"/>
  <c r="A890" i="3"/>
  <c r="CX890" i="3"/>
  <c r="CY890" i="3"/>
  <c r="CZ890" i="3"/>
  <c r="DA890" i="3"/>
  <c r="A891" i="3"/>
  <c r="CX891" i="3"/>
  <c r="CY891" i="3"/>
  <c r="CZ891" i="3"/>
  <c r="DA891" i="3"/>
  <c r="A892" i="3"/>
  <c r="CX892" i="3"/>
  <c r="CY892" i="3"/>
  <c r="CZ892" i="3"/>
  <c r="DA892" i="3"/>
  <c r="A893" i="3"/>
  <c r="CX893" i="3"/>
  <c r="CY893" i="3"/>
  <c r="CZ893" i="3"/>
  <c r="DA893" i="3"/>
  <c r="A894" i="3"/>
  <c r="CX894" i="3"/>
  <c r="CY894" i="3"/>
  <c r="CZ894" i="3"/>
  <c r="DA894" i="3"/>
  <c r="A895" i="3"/>
  <c r="CX895" i="3"/>
  <c r="CY895" i="3"/>
  <c r="CZ895" i="3"/>
  <c r="DA895" i="3"/>
  <c r="A896" i="3"/>
  <c r="CX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X911" i="3"/>
  <c r="CY911" i="3"/>
  <c r="CZ911" i="3"/>
  <c r="DA911" i="3"/>
  <c r="A912" i="3"/>
  <c r="CX912" i="3"/>
  <c r="CY912" i="3"/>
  <c r="CZ912" i="3"/>
  <c r="DA912" i="3"/>
  <c r="A913" i="3"/>
  <c r="CX913" i="3"/>
  <c r="CY913" i="3"/>
  <c r="CZ913" i="3"/>
  <c r="DA913" i="3"/>
  <c r="A914" i="3"/>
  <c r="CX914" i="3"/>
  <c r="CY914" i="3"/>
  <c r="CZ914" i="3"/>
  <c r="DA914" i="3"/>
  <c r="A915" i="3"/>
  <c r="CX915" i="3"/>
  <c r="CY915" i="3"/>
  <c r="CZ915" i="3"/>
  <c r="DA915" i="3"/>
  <c r="A916" i="3"/>
  <c r="CX916" i="3"/>
  <c r="CY916" i="3"/>
  <c r="CZ916" i="3"/>
  <c r="DA916" i="3"/>
  <c r="A917" i="3"/>
  <c r="CX917" i="3"/>
  <c r="CY917" i="3"/>
  <c r="CZ917" i="3"/>
  <c r="DA917" i="3"/>
  <c r="A918" i="3"/>
  <c r="CX918" i="3"/>
  <c r="CY918" i="3"/>
  <c r="CZ918" i="3"/>
  <c r="DA918" i="3"/>
  <c r="A919" i="3"/>
  <c r="CX919" i="3"/>
  <c r="CY919" i="3"/>
  <c r="CZ919" i="3"/>
  <c r="DA919" i="3"/>
  <c r="A920" i="3"/>
  <c r="CX920" i="3"/>
  <c r="CY920" i="3"/>
  <c r="CZ920" i="3"/>
  <c r="DA920" i="3"/>
  <c r="A921" i="3"/>
  <c r="CX921" i="3"/>
  <c r="CY921" i="3"/>
  <c r="CZ921" i="3"/>
  <c r="DA921" i="3"/>
  <c r="A922" i="3"/>
  <c r="CX922" i="3"/>
  <c r="CY922" i="3"/>
  <c r="CZ922" i="3"/>
  <c r="DA922" i="3"/>
  <c r="A923" i="3"/>
  <c r="CX923" i="3"/>
  <c r="CY923" i="3"/>
  <c r="CZ923" i="3"/>
  <c r="DA923" i="3"/>
  <c r="A924" i="3"/>
  <c r="CX924" i="3"/>
  <c r="CY924" i="3"/>
  <c r="CZ924" i="3"/>
  <c r="DA924" i="3"/>
  <c r="A925" i="3"/>
  <c r="CX925" i="3"/>
  <c r="CY925" i="3"/>
  <c r="CZ925" i="3"/>
  <c r="DA925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CQ28" i="1" s="1"/>
  <c r="P28" i="1" s="1"/>
  <c r="U40" i="6" s="1"/>
  <c r="AE28" i="1"/>
  <c r="AF28" i="1"/>
  <c r="CT28" i="1" s="1"/>
  <c r="S28" i="1" s="1"/>
  <c r="AG28" i="1"/>
  <c r="AH28" i="1"/>
  <c r="AI28" i="1"/>
  <c r="CW28" i="1" s="1"/>
  <c r="V28" i="1" s="1"/>
  <c r="Z40" i="6" s="1"/>
  <c r="AJ28" i="1"/>
  <c r="CX28" i="1" s="1"/>
  <c r="W28" i="1" s="1"/>
  <c r="CU28" i="1"/>
  <c r="T28" i="1" s="1"/>
  <c r="CV28" i="1"/>
  <c r="U28" i="1" s="1"/>
  <c r="FR28" i="1"/>
  <c r="GL28" i="1"/>
  <c r="GO28" i="1"/>
  <c r="GP28" i="1"/>
  <c r="GV28" i="1"/>
  <c r="GX28" i="1" s="1"/>
  <c r="C29" i="1"/>
  <c r="D29" i="1"/>
  <c r="I29" i="1"/>
  <c r="AC29" i="1"/>
  <c r="CQ29" i="1" s="1"/>
  <c r="P29" i="1" s="1"/>
  <c r="U51" i="6" s="1"/>
  <c r="AE29" i="1"/>
  <c r="AD29" i="1" s="1"/>
  <c r="AF29" i="1"/>
  <c r="AG29" i="1"/>
  <c r="CU29" i="1" s="1"/>
  <c r="T29" i="1" s="1"/>
  <c r="AH29" i="1"/>
  <c r="CV29" i="1" s="1"/>
  <c r="U29" i="1" s="1"/>
  <c r="AI29" i="1"/>
  <c r="CW29" i="1" s="1"/>
  <c r="V29" i="1" s="1"/>
  <c r="Z51" i="6" s="1"/>
  <c r="AJ29" i="1"/>
  <c r="CX29" i="1" s="1"/>
  <c r="FR29" i="1"/>
  <c r="GL29" i="1"/>
  <c r="GO29" i="1"/>
  <c r="GP29" i="1"/>
  <c r="GV29" i="1"/>
  <c r="GX29" i="1" s="1"/>
  <c r="C30" i="1"/>
  <c r="D30" i="1"/>
  <c r="I30" i="1"/>
  <c r="AC30" i="1"/>
  <c r="CQ30" i="1" s="1"/>
  <c r="AE30" i="1"/>
  <c r="AF30" i="1"/>
  <c r="CT30" i="1" s="1"/>
  <c r="S30" i="1" s="1"/>
  <c r="AG30" i="1"/>
  <c r="CU30" i="1" s="1"/>
  <c r="AH30" i="1"/>
  <c r="CV30" i="1" s="1"/>
  <c r="U30" i="1" s="1"/>
  <c r="AI30" i="1"/>
  <c r="CW30" i="1" s="1"/>
  <c r="V30" i="1" s="1"/>
  <c r="Z60" i="6" s="1"/>
  <c r="AJ30" i="1"/>
  <c r="CX30" i="1" s="1"/>
  <c r="FR30" i="1"/>
  <c r="GL30" i="1"/>
  <c r="GO30" i="1"/>
  <c r="GP30" i="1"/>
  <c r="GV30" i="1"/>
  <c r="GX30" i="1" s="1"/>
  <c r="C31" i="1"/>
  <c r="D31" i="1"/>
  <c r="I31" i="1"/>
  <c r="AC31" i="1"/>
  <c r="CQ31" i="1" s="1"/>
  <c r="P31" i="1" s="1"/>
  <c r="U71" i="6" s="1"/>
  <c r="AE31" i="1"/>
  <c r="AF31" i="1"/>
  <c r="AG31" i="1"/>
  <c r="CU31" i="1" s="1"/>
  <c r="AH31" i="1"/>
  <c r="CV31" i="1" s="1"/>
  <c r="AI31" i="1"/>
  <c r="CW31" i="1" s="1"/>
  <c r="AJ31" i="1"/>
  <c r="CX31" i="1" s="1"/>
  <c r="W31" i="1" s="1"/>
  <c r="CT31" i="1"/>
  <c r="S31" i="1" s="1"/>
  <c r="FR31" i="1"/>
  <c r="GL31" i="1"/>
  <c r="GO31" i="1"/>
  <c r="GP31" i="1"/>
  <c r="GV31" i="1"/>
  <c r="GX31" i="1" s="1"/>
  <c r="C32" i="1"/>
  <c r="D32" i="1"/>
  <c r="I32" i="1"/>
  <c r="AC32" i="1"/>
  <c r="CQ32" i="1" s="1"/>
  <c r="AE32" i="1"/>
  <c r="CS32" i="1" s="1"/>
  <c r="AF32" i="1"/>
  <c r="CT32" i="1" s="1"/>
  <c r="AG32" i="1"/>
  <c r="AH32" i="1"/>
  <c r="AI32" i="1"/>
  <c r="CW32" i="1" s="1"/>
  <c r="AJ32" i="1"/>
  <c r="CX32" i="1" s="1"/>
  <c r="CU32" i="1"/>
  <c r="T32" i="1" s="1"/>
  <c r="CV32" i="1"/>
  <c r="U32" i="1" s="1"/>
  <c r="FR32" i="1"/>
  <c r="GL32" i="1"/>
  <c r="GO32" i="1"/>
  <c r="GP32" i="1"/>
  <c r="GV32" i="1"/>
  <c r="C33" i="1"/>
  <c r="D33" i="1"/>
  <c r="I33" i="1"/>
  <c r="AC33" i="1"/>
  <c r="CQ33" i="1" s="1"/>
  <c r="AE33" i="1"/>
  <c r="AF33" i="1"/>
  <c r="AG33" i="1"/>
  <c r="AH33" i="1"/>
  <c r="CV33" i="1" s="1"/>
  <c r="AI33" i="1"/>
  <c r="CW33" i="1" s="1"/>
  <c r="V33" i="1" s="1"/>
  <c r="Z97" i="6" s="1"/>
  <c r="AJ33" i="1"/>
  <c r="CX33" i="1" s="1"/>
  <c r="W33" i="1" s="1"/>
  <c r="CU33" i="1"/>
  <c r="T33" i="1" s="1"/>
  <c r="FR33" i="1"/>
  <c r="GL33" i="1"/>
  <c r="GO33" i="1"/>
  <c r="GP33" i="1"/>
  <c r="GV33" i="1"/>
  <c r="GX33" i="1" s="1"/>
  <c r="C34" i="1"/>
  <c r="D34" i="1"/>
  <c r="I34" i="1"/>
  <c r="AC34" i="1"/>
  <c r="AE34" i="1"/>
  <c r="CS34" i="1" s="1"/>
  <c r="AF34" i="1"/>
  <c r="AG34" i="1"/>
  <c r="CU34" i="1" s="1"/>
  <c r="T34" i="1" s="1"/>
  <c r="AH34" i="1"/>
  <c r="CV34" i="1" s="1"/>
  <c r="AI34" i="1"/>
  <c r="CW34" i="1" s="1"/>
  <c r="V34" i="1" s="1"/>
  <c r="Z106" i="6" s="1"/>
  <c r="AJ34" i="1"/>
  <c r="CX34" i="1" s="1"/>
  <c r="CT34" i="1"/>
  <c r="S34" i="1" s="1"/>
  <c r="FR34" i="1"/>
  <c r="GL34" i="1"/>
  <c r="GO34" i="1"/>
  <c r="GP34" i="1"/>
  <c r="GV34" i="1"/>
  <c r="C35" i="1"/>
  <c r="D35" i="1"/>
  <c r="I35" i="1"/>
  <c r="AC35" i="1"/>
  <c r="CQ35" i="1" s="1"/>
  <c r="AE35" i="1"/>
  <c r="AF35" i="1"/>
  <c r="CT35" i="1" s="1"/>
  <c r="AG35" i="1"/>
  <c r="CU35" i="1" s="1"/>
  <c r="T35" i="1" s="1"/>
  <c r="AH35" i="1"/>
  <c r="CV35" i="1" s="1"/>
  <c r="AI35" i="1"/>
  <c r="CW35" i="1" s="1"/>
  <c r="AJ35" i="1"/>
  <c r="CX35" i="1" s="1"/>
  <c r="FR35" i="1"/>
  <c r="GL35" i="1"/>
  <c r="GO35" i="1"/>
  <c r="GP35" i="1"/>
  <c r="GV35" i="1"/>
  <c r="C36" i="1"/>
  <c r="D36" i="1"/>
  <c r="I36" i="1"/>
  <c r="AC36" i="1"/>
  <c r="CQ36" i="1" s="1"/>
  <c r="AE36" i="1"/>
  <c r="CS36" i="1" s="1"/>
  <c r="AF36" i="1"/>
  <c r="CT36" i="1" s="1"/>
  <c r="AG36" i="1"/>
  <c r="CU36" i="1" s="1"/>
  <c r="AH36" i="1"/>
  <c r="AI36" i="1"/>
  <c r="CW36" i="1" s="1"/>
  <c r="AJ36" i="1"/>
  <c r="CX36" i="1" s="1"/>
  <c r="CV36" i="1"/>
  <c r="U36" i="1" s="1"/>
  <c r="FR36" i="1"/>
  <c r="GL36" i="1"/>
  <c r="GO36" i="1"/>
  <c r="GP36" i="1"/>
  <c r="GV36" i="1"/>
  <c r="C37" i="1"/>
  <c r="D37" i="1"/>
  <c r="I37" i="1"/>
  <c r="AC37" i="1"/>
  <c r="CQ37" i="1" s="1"/>
  <c r="AE37" i="1"/>
  <c r="AF37" i="1"/>
  <c r="AG37" i="1"/>
  <c r="AH37" i="1"/>
  <c r="CV37" i="1" s="1"/>
  <c r="AI37" i="1"/>
  <c r="CW37" i="1" s="1"/>
  <c r="AJ37" i="1"/>
  <c r="CX37" i="1" s="1"/>
  <c r="CU37" i="1"/>
  <c r="T37" i="1" s="1"/>
  <c r="FR37" i="1"/>
  <c r="GL37" i="1"/>
  <c r="GO37" i="1"/>
  <c r="GP37" i="1"/>
  <c r="GV37" i="1"/>
  <c r="C38" i="1"/>
  <c r="D38" i="1"/>
  <c r="I38" i="1"/>
  <c r="AC38" i="1"/>
  <c r="AE38" i="1"/>
  <c r="AF38" i="1"/>
  <c r="CT38" i="1" s="1"/>
  <c r="AG38" i="1"/>
  <c r="CU38" i="1" s="1"/>
  <c r="T38" i="1" s="1"/>
  <c r="AH38" i="1"/>
  <c r="CV38" i="1" s="1"/>
  <c r="AI38" i="1"/>
  <c r="CW38" i="1" s="1"/>
  <c r="AJ38" i="1"/>
  <c r="CX38" i="1" s="1"/>
  <c r="CS38" i="1"/>
  <c r="R38" i="1" s="1"/>
  <c r="FR38" i="1"/>
  <c r="GL38" i="1"/>
  <c r="GO38" i="1"/>
  <c r="GP38" i="1"/>
  <c r="GV38" i="1"/>
  <c r="C39" i="1"/>
  <c r="D39" i="1"/>
  <c r="I39" i="1"/>
  <c r="AC39" i="1"/>
  <c r="CQ39" i="1" s="1"/>
  <c r="AE39" i="1"/>
  <c r="AF39" i="1"/>
  <c r="CT39" i="1" s="1"/>
  <c r="AG39" i="1"/>
  <c r="AH39" i="1"/>
  <c r="CV39" i="1" s="1"/>
  <c r="AI39" i="1"/>
  <c r="CW39" i="1" s="1"/>
  <c r="AJ39" i="1"/>
  <c r="CX39" i="1" s="1"/>
  <c r="CU39" i="1"/>
  <c r="FR39" i="1"/>
  <c r="GL39" i="1"/>
  <c r="GO39" i="1"/>
  <c r="GP39" i="1"/>
  <c r="GV39" i="1"/>
  <c r="C40" i="1"/>
  <c r="D40" i="1"/>
  <c r="I40" i="1"/>
  <c r="U40" i="1"/>
  <c r="AC40" i="1"/>
  <c r="CQ40" i="1" s="1"/>
  <c r="AE40" i="1"/>
  <c r="CS40" i="1" s="1"/>
  <c r="AF40" i="1"/>
  <c r="AG40" i="1"/>
  <c r="CU40" i="1" s="1"/>
  <c r="T40" i="1" s="1"/>
  <c r="AH40" i="1"/>
  <c r="AI40" i="1"/>
  <c r="CW40" i="1" s="1"/>
  <c r="AJ40" i="1"/>
  <c r="CX40" i="1" s="1"/>
  <c r="W40" i="1" s="1"/>
  <c r="CT40" i="1"/>
  <c r="S40" i="1" s="1"/>
  <c r="CV40" i="1"/>
  <c r="FR40" i="1"/>
  <c r="GL40" i="1"/>
  <c r="GO40" i="1"/>
  <c r="GP40" i="1"/>
  <c r="GV40" i="1"/>
  <c r="GX40" i="1" s="1"/>
  <c r="C41" i="1"/>
  <c r="D41" i="1"/>
  <c r="I41" i="1"/>
  <c r="AC41" i="1"/>
  <c r="CQ41" i="1" s="1"/>
  <c r="AE41" i="1"/>
  <c r="AF41" i="1"/>
  <c r="AG41" i="1"/>
  <c r="AH41" i="1"/>
  <c r="CV41" i="1" s="1"/>
  <c r="AI41" i="1"/>
  <c r="CW41" i="1" s="1"/>
  <c r="AJ41" i="1"/>
  <c r="CX41" i="1" s="1"/>
  <c r="CU41" i="1"/>
  <c r="T41" i="1" s="1"/>
  <c r="FR41" i="1"/>
  <c r="GL41" i="1"/>
  <c r="GO41" i="1"/>
  <c r="GP41" i="1"/>
  <c r="GV41" i="1"/>
  <c r="AC42" i="1"/>
  <c r="AE42" i="1"/>
  <c r="CS42" i="1" s="1"/>
  <c r="AF42" i="1"/>
  <c r="AG42" i="1"/>
  <c r="CU42" i="1" s="1"/>
  <c r="AH42" i="1"/>
  <c r="CV42" i="1" s="1"/>
  <c r="AI42" i="1"/>
  <c r="CW42" i="1" s="1"/>
  <c r="AJ42" i="1"/>
  <c r="CX42" i="1" s="1"/>
  <c r="FR42" i="1"/>
  <c r="GL42" i="1"/>
  <c r="GO42" i="1"/>
  <c r="GP42" i="1"/>
  <c r="GV42" i="1"/>
  <c r="C43" i="1"/>
  <c r="D43" i="1"/>
  <c r="I43" i="1"/>
  <c r="I45" i="1" s="1"/>
  <c r="AC43" i="1"/>
  <c r="AE43" i="1"/>
  <c r="AF43" i="1"/>
  <c r="AG43" i="1"/>
  <c r="AH43" i="1"/>
  <c r="CV43" i="1" s="1"/>
  <c r="AI43" i="1"/>
  <c r="CW43" i="1" s="1"/>
  <c r="AJ43" i="1"/>
  <c r="CX43" i="1" s="1"/>
  <c r="CU43" i="1"/>
  <c r="T43" i="1" s="1"/>
  <c r="FR43" i="1"/>
  <c r="GL43" i="1"/>
  <c r="GO43" i="1"/>
  <c r="GP43" i="1"/>
  <c r="GV43" i="1"/>
  <c r="AC44" i="1"/>
  <c r="AD44" i="1"/>
  <c r="CR44" i="1" s="1"/>
  <c r="AE44" i="1"/>
  <c r="CS44" i="1" s="1"/>
  <c r="AF44" i="1"/>
  <c r="CT44" i="1" s="1"/>
  <c r="AG44" i="1"/>
  <c r="CU44" i="1" s="1"/>
  <c r="AH44" i="1"/>
  <c r="CV44" i="1" s="1"/>
  <c r="AI44" i="1"/>
  <c r="CW44" i="1" s="1"/>
  <c r="AJ44" i="1"/>
  <c r="CX44" i="1" s="1"/>
  <c r="FR44" i="1"/>
  <c r="GL44" i="1"/>
  <c r="GO44" i="1"/>
  <c r="GP44" i="1"/>
  <c r="GV44" i="1"/>
  <c r="AC45" i="1"/>
  <c r="AE45" i="1"/>
  <c r="AF45" i="1"/>
  <c r="AG45" i="1"/>
  <c r="CU45" i="1" s="1"/>
  <c r="AH45" i="1"/>
  <c r="CV45" i="1" s="1"/>
  <c r="AI45" i="1"/>
  <c r="CW45" i="1" s="1"/>
  <c r="AJ45" i="1"/>
  <c r="CX45" i="1" s="1"/>
  <c r="FR45" i="1"/>
  <c r="GL45" i="1"/>
  <c r="GO45" i="1"/>
  <c r="GP45" i="1"/>
  <c r="GV45" i="1"/>
  <c r="C46" i="1"/>
  <c r="D46" i="1"/>
  <c r="I46" i="1"/>
  <c r="AC46" i="1"/>
  <c r="CQ46" i="1" s="1"/>
  <c r="AE46" i="1"/>
  <c r="AF46" i="1"/>
  <c r="CT46" i="1" s="1"/>
  <c r="AG46" i="1"/>
  <c r="AH46" i="1"/>
  <c r="CV46" i="1" s="1"/>
  <c r="AI46" i="1"/>
  <c r="CW46" i="1" s="1"/>
  <c r="AJ46" i="1"/>
  <c r="CX46" i="1" s="1"/>
  <c r="W46" i="1" s="1"/>
  <c r="CU46" i="1"/>
  <c r="T46" i="1" s="1"/>
  <c r="FR46" i="1"/>
  <c r="GL46" i="1"/>
  <c r="GO46" i="1"/>
  <c r="GP46" i="1"/>
  <c r="GV46" i="1"/>
  <c r="I47" i="1"/>
  <c r="AC47" i="1"/>
  <c r="AE47" i="1"/>
  <c r="AD47" i="1" s="1"/>
  <c r="CR47" i="1" s="1"/>
  <c r="AF47" i="1"/>
  <c r="AG47" i="1"/>
  <c r="CU47" i="1" s="1"/>
  <c r="T47" i="1" s="1"/>
  <c r="AH47" i="1"/>
  <c r="CV47" i="1" s="1"/>
  <c r="AI47" i="1"/>
  <c r="CW47" i="1" s="1"/>
  <c r="AJ47" i="1"/>
  <c r="CX47" i="1" s="1"/>
  <c r="CQ47" i="1"/>
  <c r="FR47" i="1"/>
  <c r="GL47" i="1"/>
  <c r="GO47" i="1"/>
  <c r="GP47" i="1"/>
  <c r="GV47" i="1"/>
  <c r="C48" i="1"/>
  <c r="D48" i="1"/>
  <c r="I48" i="1"/>
  <c r="I49" i="1" s="1"/>
  <c r="AC48" i="1"/>
  <c r="AE48" i="1"/>
  <c r="AD48" i="1" s="1"/>
  <c r="AF48" i="1"/>
  <c r="AG48" i="1"/>
  <c r="CU48" i="1" s="1"/>
  <c r="T48" i="1" s="1"/>
  <c r="AH48" i="1"/>
  <c r="AI48" i="1"/>
  <c r="CW48" i="1" s="1"/>
  <c r="AJ48" i="1"/>
  <c r="CX48" i="1" s="1"/>
  <c r="W48" i="1" s="1"/>
  <c r="CQ48" i="1"/>
  <c r="CV48" i="1"/>
  <c r="FR48" i="1"/>
  <c r="GL48" i="1"/>
  <c r="GO48" i="1"/>
  <c r="GP48" i="1"/>
  <c r="GV48" i="1"/>
  <c r="AC49" i="1"/>
  <c r="AD49" i="1"/>
  <c r="CR49" i="1" s="1"/>
  <c r="AE49" i="1"/>
  <c r="CS49" i="1" s="1"/>
  <c r="AF49" i="1"/>
  <c r="AG49" i="1"/>
  <c r="CU49" i="1" s="1"/>
  <c r="AH49" i="1"/>
  <c r="CV49" i="1" s="1"/>
  <c r="AI49" i="1"/>
  <c r="AJ49" i="1"/>
  <c r="CX49" i="1" s="1"/>
  <c r="CT49" i="1"/>
  <c r="CW49" i="1"/>
  <c r="FR49" i="1"/>
  <c r="GL49" i="1"/>
  <c r="GO49" i="1"/>
  <c r="GP49" i="1"/>
  <c r="GV49" i="1"/>
  <c r="C50" i="1"/>
  <c r="D50" i="1"/>
  <c r="I50" i="1"/>
  <c r="I51" i="1" s="1"/>
  <c r="AC50" i="1"/>
  <c r="AE50" i="1"/>
  <c r="AF50" i="1"/>
  <c r="AG50" i="1"/>
  <c r="CU50" i="1" s="1"/>
  <c r="T50" i="1" s="1"/>
  <c r="AH50" i="1"/>
  <c r="AI50" i="1"/>
  <c r="CW50" i="1" s="1"/>
  <c r="AJ50" i="1"/>
  <c r="CX50" i="1" s="1"/>
  <c r="W50" i="1" s="1"/>
  <c r="CV50" i="1"/>
  <c r="U50" i="1" s="1"/>
  <c r="FR50" i="1"/>
  <c r="GL50" i="1"/>
  <c r="GO50" i="1"/>
  <c r="GP50" i="1"/>
  <c r="GV50" i="1"/>
  <c r="AC51" i="1"/>
  <c r="CQ51" i="1" s="1"/>
  <c r="AE51" i="1"/>
  <c r="AF51" i="1"/>
  <c r="CT51" i="1" s="1"/>
  <c r="S51" i="1" s="1"/>
  <c r="V256" i="6" s="1"/>
  <c r="AG51" i="1"/>
  <c r="CU51" i="1" s="1"/>
  <c r="AH51" i="1"/>
  <c r="CV51" i="1" s="1"/>
  <c r="AI51" i="1"/>
  <c r="CW51" i="1" s="1"/>
  <c r="AJ51" i="1"/>
  <c r="CX51" i="1" s="1"/>
  <c r="FR51" i="1"/>
  <c r="GL51" i="1"/>
  <c r="GO51" i="1"/>
  <c r="GP51" i="1"/>
  <c r="GV51" i="1"/>
  <c r="C52" i="1"/>
  <c r="D52" i="1"/>
  <c r="I52" i="1"/>
  <c r="AC52" i="1"/>
  <c r="CQ52" i="1" s="1"/>
  <c r="AE52" i="1"/>
  <c r="AD52" i="1" s="1"/>
  <c r="AF52" i="1"/>
  <c r="CT52" i="1" s="1"/>
  <c r="AG52" i="1"/>
  <c r="CU52" i="1" s="1"/>
  <c r="AH52" i="1"/>
  <c r="CV52" i="1" s="1"/>
  <c r="AI52" i="1"/>
  <c r="CW52" i="1" s="1"/>
  <c r="AJ52" i="1"/>
  <c r="CX52" i="1" s="1"/>
  <c r="FR52" i="1"/>
  <c r="GL52" i="1"/>
  <c r="GO52" i="1"/>
  <c r="GP52" i="1"/>
  <c r="GV52" i="1"/>
  <c r="C53" i="1"/>
  <c r="D53" i="1"/>
  <c r="I53" i="1"/>
  <c r="AC53" i="1"/>
  <c r="AE53" i="1"/>
  <c r="CS53" i="1" s="1"/>
  <c r="AF53" i="1"/>
  <c r="AG53" i="1"/>
  <c r="CU53" i="1" s="1"/>
  <c r="AH53" i="1"/>
  <c r="CV53" i="1" s="1"/>
  <c r="AI53" i="1"/>
  <c r="AJ53" i="1"/>
  <c r="CX53" i="1" s="1"/>
  <c r="CW53" i="1"/>
  <c r="FR53" i="1"/>
  <c r="GL53" i="1"/>
  <c r="GO53" i="1"/>
  <c r="GP53" i="1"/>
  <c r="GV53" i="1"/>
  <c r="C54" i="1"/>
  <c r="D54" i="1"/>
  <c r="I54" i="1"/>
  <c r="AC54" i="1"/>
  <c r="AE54" i="1"/>
  <c r="AF54" i="1"/>
  <c r="AG54" i="1"/>
  <c r="CU54" i="1" s="1"/>
  <c r="T54" i="1" s="1"/>
  <c r="AH54" i="1"/>
  <c r="AI54" i="1"/>
  <c r="CW54" i="1" s="1"/>
  <c r="AJ54" i="1"/>
  <c r="CX54" i="1" s="1"/>
  <c r="CV54" i="1"/>
  <c r="U54" i="1" s="1"/>
  <c r="FR54" i="1"/>
  <c r="GL54" i="1"/>
  <c r="GO54" i="1"/>
  <c r="GP54" i="1"/>
  <c r="GV54" i="1"/>
  <c r="AC55" i="1"/>
  <c r="AE55" i="1"/>
  <c r="AF55" i="1"/>
  <c r="AG55" i="1"/>
  <c r="CU55" i="1" s="1"/>
  <c r="AH55" i="1"/>
  <c r="CV55" i="1" s="1"/>
  <c r="AI55" i="1"/>
  <c r="CW55" i="1" s="1"/>
  <c r="AJ55" i="1"/>
  <c r="CX55" i="1" s="1"/>
  <c r="FR55" i="1"/>
  <c r="GL55" i="1"/>
  <c r="GO55" i="1"/>
  <c r="GP55" i="1"/>
  <c r="GV55" i="1"/>
  <c r="AC56" i="1"/>
  <c r="AE56" i="1"/>
  <c r="AF56" i="1"/>
  <c r="AG56" i="1"/>
  <c r="AH56" i="1"/>
  <c r="AI56" i="1"/>
  <c r="CW56" i="1" s="1"/>
  <c r="AJ56" i="1"/>
  <c r="CX56" i="1" s="1"/>
  <c r="CU56" i="1"/>
  <c r="CV56" i="1"/>
  <c r="FR56" i="1"/>
  <c r="GL56" i="1"/>
  <c r="GO56" i="1"/>
  <c r="GP56" i="1"/>
  <c r="GV56" i="1"/>
  <c r="C57" i="1"/>
  <c r="D57" i="1"/>
  <c r="I57" i="1"/>
  <c r="AC57" i="1"/>
  <c r="CQ57" i="1" s="1"/>
  <c r="AE57" i="1"/>
  <c r="AD57" i="1" s="1"/>
  <c r="AF57" i="1"/>
  <c r="AG57" i="1"/>
  <c r="AH57" i="1"/>
  <c r="AI57" i="1"/>
  <c r="CW57" i="1" s="1"/>
  <c r="AJ57" i="1"/>
  <c r="CX57" i="1" s="1"/>
  <c r="CU57" i="1"/>
  <c r="CV57" i="1"/>
  <c r="FR57" i="1"/>
  <c r="GL57" i="1"/>
  <c r="GO57" i="1"/>
  <c r="GP57" i="1"/>
  <c r="GV57" i="1"/>
  <c r="AC58" i="1"/>
  <c r="AE58" i="1"/>
  <c r="CS58" i="1" s="1"/>
  <c r="AF58" i="1"/>
  <c r="AG58" i="1"/>
  <c r="CU58" i="1" s="1"/>
  <c r="AH58" i="1"/>
  <c r="CV58" i="1" s="1"/>
  <c r="AI58" i="1"/>
  <c r="CW58" i="1" s="1"/>
  <c r="AJ58" i="1"/>
  <c r="CX58" i="1" s="1"/>
  <c r="CQ58" i="1"/>
  <c r="FR58" i="1"/>
  <c r="GL58" i="1"/>
  <c r="GO58" i="1"/>
  <c r="GP58" i="1"/>
  <c r="GV58" i="1"/>
  <c r="C59" i="1"/>
  <c r="D59" i="1"/>
  <c r="I59" i="1"/>
  <c r="AC59" i="1"/>
  <c r="AE59" i="1"/>
  <c r="CS59" i="1" s="1"/>
  <c r="R59" i="1" s="1"/>
  <c r="AF59" i="1"/>
  <c r="AG59" i="1"/>
  <c r="CU59" i="1" s="1"/>
  <c r="AH59" i="1"/>
  <c r="CV59" i="1" s="1"/>
  <c r="U59" i="1" s="1"/>
  <c r="AI59" i="1"/>
  <c r="CW59" i="1" s="1"/>
  <c r="AJ59" i="1"/>
  <c r="CX59" i="1" s="1"/>
  <c r="FR59" i="1"/>
  <c r="GL59" i="1"/>
  <c r="GO59" i="1"/>
  <c r="GP59" i="1"/>
  <c r="GV59" i="1"/>
  <c r="GX59" i="1" s="1"/>
  <c r="AC60" i="1"/>
  <c r="AE60" i="1"/>
  <c r="AF60" i="1"/>
  <c r="AG60" i="1"/>
  <c r="AH60" i="1"/>
  <c r="AI60" i="1"/>
  <c r="CW60" i="1" s="1"/>
  <c r="AJ60" i="1"/>
  <c r="CX60" i="1" s="1"/>
  <c r="CU60" i="1"/>
  <c r="CV60" i="1"/>
  <c r="FR60" i="1"/>
  <c r="GL60" i="1"/>
  <c r="GO60" i="1"/>
  <c r="GP60" i="1"/>
  <c r="GV60" i="1"/>
  <c r="AC61" i="1"/>
  <c r="AE61" i="1"/>
  <c r="CS61" i="1" s="1"/>
  <c r="AF61" i="1"/>
  <c r="AG61" i="1"/>
  <c r="CU61" i="1" s="1"/>
  <c r="AH61" i="1"/>
  <c r="CV61" i="1" s="1"/>
  <c r="AI61" i="1"/>
  <c r="AJ61" i="1"/>
  <c r="CX61" i="1" s="1"/>
  <c r="CW61" i="1"/>
  <c r="FR61" i="1"/>
  <c r="GL61" i="1"/>
  <c r="GO61" i="1"/>
  <c r="GP61" i="1"/>
  <c r="GV61" i="1"/>
  <c r="C62" i="1"/>
  <c r="D62" i="1"/>
  <c r="I62" i="1"/>
  <c r="AC62" i="1"/>
  <c r="AE62" i="1"/>
  <c r="AF62" i="1"/>
  <c r="AG62" i="1"/>
  <c r="CU62" i="1" s="1"/>
  <c r="AH62" i="1"/>
  <c r="CV62" i="1" s="1"/>
  <c r="AI62" i="1"/>
  <c r="AJ62" i="1"/>
  <c r="CX62" i="1" s="1"/>
  <c r="CQ62" i="1"/>
  <c r="CW62" i="1"/>
  <c r="FR62" i="1"/>
  <c r="GL62" i="1"/>
  <c r="GO62" i="1"/>
  <c r="GP62" i="1"/>
  <c r="GV62" i="1"/>
  <c r="AC63" i="1"/>
  <c r="AE63" i="1"/>
  <c r="CS63" i="1" s="1"/>
  <c r="AF63" i="1"/>
  <c r="AG63" i="1"/>
  <c r="CU63" i="1" s="1"/>
  <c r="AH63" i="1"/>
  <c r="CV63" i="1" s="1"/>
  <c r="AI63" i="1"/>
  <c r="CW63" i="1" s="1"/>
  <c r="AJ63" i="1"/>
  <c r="CX63" i="1" s="1"/>
  <c r="FR63" i="1"/>
  <c r="GL63" i="1"/>
  <c r="GO63" i="1"/>
  <c r="GP63" i="1"/>
  <c r="GV63" i="1"/>
  <c r="C64" i="1"/>
  <c r="D64" i="1"/>
  <c r="I64" i="1"/>
  <c r="AC64" i="1"/>
  <c r="CQ64" i="1" s="1"/>
  <c r="P64" i="1" s="1"/>
  <c r="AE64" i="1"/>
  <c r="CS64" i="1" s="1"/>
  <c r="AF64" i="1"/>
  <c r="AG64" i="1"/>
  <c r="CU64" i="1" s="1"/>
  <c r="AH64" i="1"/>
  <c r="CV64" i="1" s="1"/>
  <c r="AI64" i="1"/>
  <c r="CW64" i="1" s="1"/>
  <c r="AJ64" i="1"/>
  <c r="CX64" i="1" s="1"/>
  <c r="FR64" i="1"/>
  <c r="GL64" i="1"/>
  <c r="GO64" i="1"/>
  <c r="GP64" i="1"/>
  <c r="GV64" i="1"/>
  <c r="GX64" i="1" s="1"/>
  <c r="AC65" i="1"/>
  <c r="AE65" i="1"/>
  <c r="CS65" i="1" s="1"/>
  <c r="AF65" i="1"/>
  <c r="CT65" i="1" s="1"/>
  <c r="AG65" i="1"/>
  <c r="CU65" i="1" s="1"/>
  <c r="AH65" i="1"/>
  <c r="AI65" i="1"/>
  <c r="CW65" i="1" s="1"/>
  <c r="AJ65" i="1"/>
  <c r="CX65" i="1" s="1"/>
  <c r="CV65" i="1"/>
  <c r="FR65" i="1"/>
  <c r="GL65" i="1"/>
  <c r="GO65" i="1"/>
  <c r="GP65" i="1"/>
  <c r="GV65" i="1"/>
  <c r="C66" i="1"/>
  <c r="D66" i="1"/>
  <c r="AC66" i="1"/>
  <c r="AE66" i="1"/>
  <c r="AF66" i="1"/>
  <c r="CT66" i="1" s="1"/>
  <c r="S66" i="1" s="1"/>
  <c r="AG66" i="1"/>
  <c r="CU66" i="1" s="1"/>
  <c r="T66" i="1" s="1"/>
  <c r="AH66" i="1"/>
  <c r="CV66" i="1" s="1"/>
  <c r="U66" i="1" s="1"/>
  <c r="AI66" i="1"/>
  <c r="CW66" i="1" s="1"/>
  <c r="V66" i="1" s="1"/>
  <c r="Z370" i="6" s="1"/>
  <c r="AJ66" i="1"/>
  <c r="CX66" i="1" s="1"/>
  <c r="W66" i="1" s="1"/>
  <c r="FR66" i="1"/>
  <c r="GL66" i="1"/>
  <c r="GO66" i="1"/>
  <c r="GP66" i="1"/>
  <c r="GV66" i="1"/>
  <c r="GX66" i="1" s="1"/>
  <c r="I67" i="1"/>
  <c r="AC67" i="1"/>
  <c r="AE67" i="1"/>
  <c r="AF67" i="1"/>
  <c r="AG67" i="1"/>
  <c r="CU67" i="1" s="1"/>
  <c r="T67" i="1" s="1"/>
  <c r="AH67" i="1"/>
  <c r="CV67" i="1" s="1"/>
  <c r="U67" i="1" s="1"/>
  <c r="Y385" i="6" s="1"/>
  <c r="AI67" i="1"/>
  <c r="CW67" i="1" s="1"/>
  <c r="AJ67" i="1"/>
  <c r="CX67" i="1" s="1"/>
  <c r="FR67" i="1"/>
  <c r="GL67" i="1"/>
  <c r="GO67" i="1"/>
  <c r="GP67" i="1"/>
  <c r="GV67" i="1"/>
  <c r="GX67" i="1" s="1"/>
  <c r="C68" i="1"/>
  <c r="D68" i="1"/>
  <c r="I68" i="1"/>
  <c r="AC68" i="1"/>
  <c r="AE68" i="1"/>
  <c r="AF68" i="1"/>
  <c r="AG68" i="1"/>
  <c r="CU68" i="1" s="1"/>
  <c r="AH68" i="1"/>
  <c r="CV68" i="1" s="1"/>
  <c r="U68" i="1" s="1"/>
  <c r="AI68" i="1"/>
  <c r="CW68" i="1" s="1"/>
  <c r="V68" i="1" s="1"/>
  <c r="Z387" i="6" s="1"/>
  <c r="AJ68" i="1"/>
  <c r="CX68" i="1" s="1"/>
  <c r="FR68" i="1"/>
  <c r="GL68" i="1"/>
  <c r="GO68" i="1"/>
  <c r="GP68" i="1"/>
  <c r="GV68" i="1"/>
  <c r="GX68" i="1" s="1"/>
  <c r="AC69" i="1"/>
  <c r="CQ69" i="1" s="1"/>
  <c r="AE69" i="1"/>
  <c r="AD69" i="1" s="1"/>
  <c r="CR69" i="1" s="1"/>
  <c r="AF69" i="1"/>
  <c r="AG69" i="1"/>
  <c r="AH69" i="1"/>
  <c r="CV69" i="1" s="1"/>
  <c r="AI69" i="1"/>
  <c r="CW69" i="1" s="1"/>
  <c r="AJ69" i="1"/>
  <c r="CX69" i="1" s="1"/>
  <c r="CU69" i="1"/>
  <c r="FR69" i="1"/>
  <c r="GL69" i="1"/>
  <c r="GO69" i="1"/>
  <c r="GP69" i="1"/>
  <c r="GV69" i="1"/>
  <c r="C70" i="1"/>
  <c r="D70" i="1"/>
  <c r="I70" i="1"/>
  <c r="I71" i="1" s="1"/>
  <c r="AC70" i="1"/>
  <c r="AE70" i="1"/>
  <c r="AF70" i="1"/>
  <c r="CT70" i="1" s="1"/>
  <c r="AG70" i="1"/>
  <c r="CU70" i="1" s="1"/>
  <c r="AH70" i="1"/>
  <c r="CV70" i="1" s="1"/>
  <c r="U70" i="1" s="1"/>
  <c r="AI70" i="1"/>
  <c r="AJ70" i="1"/>
  <c r="CX70" i="1" s="1"/>
  <c r="CW70" i="1"/>
  <c r="V70" i="1" s="1"/>
  <c r="Z405" i="6" s="1"/>
  <c r="FR70" i="1"/>
  <c r="GL70" i="1"/>
  <c r="GO70" i="1"/>
  <c r="GP70" i="1"/>
  <c r="GV70" i="1"/>
  <c r="AC71" i="1"/>
  <c r="AE71" i="1"/>
  <c r="AD71" i="1" s="1"/>
  <c r="CR71" i="1" s="1"/>
  <c r="AF71" i="1"/>
  <c r="AG71" i="1"/>
  <c r="CU71" i="1" s="1"/>
  <c r="AH71" i="1"/>
  <c r="CV71" i="1" s="1"/>
  <c r="AI71" i="1"/>
  <c r="AJ71" i="1"/>
  <c r="CX71" i="1" s="1"/>
  <c r="CQ71" i="1"/>
  <c r="CW71" i="1"/>
  <c r="FR71" i="1"/>
  <c r="GL71" i="1"/>
  <c r="GO71" i="1"/>
  <c r="GP71" i="1"/>
  <c r="GV71" i="1"/>
  <c r="AC72" i="1"/>
  <c r="AE72" i="1"/>
  <c r="CS72" i="1" s="1"/>
  <c r="AF72" i="1"/>
  <c r="AG72" i="1"/>
  <c r="CU72" i="1" s="1"/>
  <c r="AH72" i="1"/>
  <c r="CV72" i="1" s="1"/>
  <c r="AI72" i="1"/>
  <c r="CW72" i="1" s="1"/>
  <c r="AJ72" i="1"/>
  <c r="CX72" i="1" s="1"/>
  <c r="FR72" i="1"/>
  <c r="GL72" i="1"/>
  <c r="GO72" i="1"/>
  <c r="GP72" i="1"/>
  <c r="GV72" i="1"/>
  <c r="C73" i="1"/>
  <c r="D73" i="1"/>
  <c r="I73" i="1"/>
  <c r="AC73" i="1"/>
  <c r="CQ73" i="1" s="1"/>
  <c r="AE73" i="1"/>
  <c r="AD73" i="1" s="1"/>
  <c r="AF73" i="1"/>
  <c r="AG73" i="1"/>
  <c r="AH73" i="1"/>
  <c r="CV73" i="1" s="1"/>
  <c r="AI73" i="1"/>
  <c r="CW73" i="1" s="1"/>
  <c r="AJ73" i="1"/>
  <c r="CX73" i="1" s="1"/>
  <c r="CU73" i="1"/>
  <c r="T73" i="1" s="1"/>
  <c r="FR73" i="1"/>
  <c r="GL73" i="1"/>
  <c r="GO73" i="1"/>
  <c r="GP73" i="1"/>
  <c r="GV73" i="1"/>
  <c r="AC74" i="1"/>
  <c r="AE74" i="1"/>
  <c r="AF74" i="1"/>
  <c r="CT74" i="1" s="1"/>
  <c r="AG74" i="1"/>
  <c r="CU74" i="1" s="1"/>
  <c r="AH74" i="1"/>
  <c r="CV74" i="1" s="1"/>
  <c r="AI74" i="1"/>
  <c r="CW74" i="1" s="1"/>
  <c r="AJ74" i="1"/>
  <c r="CX74" i="1" s="1"/>
  <c r="FR74" i="1"/>
  <c r="GL74" i="1"/>
  <c r="GO74" i="1"/>
  <c r="GP74" i="1"/>
  <c r="GV74" i="1"/>
  <c r="AC75" i="1"/>
  <c r="CQ75" i="1" s="1"/>
  <c r="AE75" i="1"/>
  <c r="AD75" i="1" s="1"/>
  <c r="CR75" i="1" s="1"/>
  <c r="AF75" i="1"/>
  <c r="AG75" i="1"/>
  <c r="AH75" i="1"/>
  <c r="CV75" i="1" s="1"/>
  <c r="AI75" i="1"/>
  <c r="CW75" i="1" s="1"/>
  <c r="AJ75" i="1"/>
  <c r="CX75" i="1" s="1"/>
  <c r="CU75" i="1"/>
  <c r="FR75" i="1"/>
  <c r="GL75" i="1"/>
  <c r="GO75" i="1"/>
  <c r="GP75" i="1"/>
  <c r="GV75" i="1"/>
  <c r="AC76" i="1"/>
  <c r="AE76" i="1"/>
  <c r="AD76" i="1" s="1"/>
  <c r="AF76" i="1"/>
  <c r="AG76" i="1"/>
  <c r="CU76" i="1" s="1"/>
  <c r="AH76" i="1"/>
  <c r="CV76" i="1" s="1"/>
  <c r="AI76" i="1"/>
  <c r="CW76" i="1" s="1"/>
  <c r="AJ76" i="1"/>
  <c r="CX76" i="1" s="1"/>
  <c r="FR76" i="1"/>
  <c r="GL76" i="1"/>
  <c r="GO76" i="1"/>
  <c r="GP76" i="1"/>
  <c r="GV76" i="1"/>
  <c r="C77" i="1"/>
  <c r="D77" i="1"/>
  <c r="I77" i="1"/>
  <c r="AC77" i="1"/>
  <c r="AE77" i="1"/>
  <c r="AF77" i="1"/>
  <c r="CT77" i="1" s="1"/>
  <c r="AG77" i="1"/>
  <c r="CU77" i="1" s="1"/>
  <c r="T77" i="1" s="1"/>
  <c r="AH77" i="1"/>
  <c r="CV77" i="1" s="1"/>
  <c r="AI77" i="1"/>
  <c r="CW77" i="1" s="1"/>
  <c r="AJ77" i="1"/>
  <c r="CX77" i="1" s="1"/>
  <c r="FR77" i="1"/>
  <c r="GL77" i="1"/>
  <c r="GO77" i="1"/>
  <c r="GP77" i="1"/>
  <c r="GV77" i="1"/>
  <c r="GX77" i="1"/>
  <c r="AC78" i="1"/>
  <c r="AE78" i="1"/>
  <c r="AD78" i="1" s="1"/>
  <c r="AF78" i="1"/>
  <c r="AG78" i="1"/>
  <c r="CU78" i="1" s="1"/>
  <c r="AH78" i="1"/>
  <c r="AI78" i="1"/>
  <c r="CW78" i="1" s="1"/>
  <c r="AJ78" i="1"/>
  <c r="CX78" i="1" s="1"/>
  <c r="CV78" i="1"/>
  <c r="FR78" i="1"/>
  <c r="GL78" i="1"/>
  <c r="GO78" i="1"/>
  <c r="GP78" i="1"/>
  <c r="GV78" i="1"/>
  <c r="AC79" i="1"/>
  <c r="AE79" i="1"/>
  <c r="AD79" i="1" s="1"/>
  <c r="CR79" i="1" s="1"/>
  <c r="AF79" i="1"/>
  <c r="AG79" i="1"/>
  <c r="CU79" i="1" s="1"/>
  <c r="AH79" i="1"/>
  <c r="CV79" i="1" s="1"/>
  <c r="AI79" i="1"/>
  <c r="AJ79" i="1"/>
  <c r="CX79" i="1" s="1"/>
  <c r="CQ79" i="1"/>
  <c r="CS79" i="1"/>
  <c r="CW79" i="1"/>
  <c r="FR79" i="1"/>
  <c r="GL79" i="1"/>
  <c r="GO79" i="1"/>
  <c r="GP79" i="1"/>
  <c r="GV79" i="1"/>
  <c r="AC80" i="1"/>
  <c r="AE80" i="1"/>
  <c r="AF80" i="1"/>
  <c r="AG80" i="1"/>
  <c r="CU80" i="1" s="1"/>
  <c r="AH80" i="1"/>
  <c r="AI80" i="1"/>
  <c r="CW80" i="1" s="1"/>
  <c r="AJ80" i="1"/>
  <c r="CX80" i="1" s="1"/>
  <c r="CV80" i="1"/>
  <c r="FR80" i="1"/>
  <c r="GL80" i="1"/>
  <c r="GO80" i="1"/>
  <c r="GP80" i="1"/>
  <c r="GV80" i="1"/>
  <c r="C81" i="1"/>
  <c r="D81" i="1"/>
  <c r="AC81" i="1"/>
  <c r="AE81" i="1"/>
  <c r="AF81" i="1"/>
  <c r="CT81" i="1" s="1"/>
  <c r="S81" i="1" s="1"/>
  <c r="AG81" i="1"/>
  <c r="CU81" i="1" s="1"/>
  <c r="T81" i="1" s="1"/>
  <c r="AH81" i="1"/>
  <c r="CV81" i="1" s="1"/>
  <c r="U81" i="1" s="1"/>
  <c r="AI81" i="1"/>
  <c r="CW81" i="1" s="1"/>
  <c r="V81" i="1" s="1"/>
  <c r="Z469" i="6" s="1"/>
  <c r="AJ81" i="1"/>
  <c r="CX81" i="1" s="1"/>
  <c r="W81" i="1" s="1"/>
  <c r="FR81" i="1"/>
  <c r="GL81" i="1"/>
  <c r="GO81" i="1"/>
  <c r="GP81" i="1"/>
  <c r="GV81" i="1"/>
  <c r="GX81" i="1" s="1"/>
  <c r="I82" i="1"/>
  <c r="AC82" i="1"/>
  <c r="AE82" i="1"/>
  <c r="AF82" i="1"/>
  <c r="CT82" i="1" s="1"/>
  <c r="AG82" i="1"/>
  <c r="CU82" i="1" s="1"/>
  <c r="AH82" i="1"/>
  <c r="CV82" i="1" s="1"/>
  <c r="AI82" i="1"/>
  <c r="CW82" i="1" s="1"/>
  <c r="AJ82" i="1"/>
  <c r="CX82" i="1" s="1"/>
  <c r="FR82" i="1"/>
  <c r="GL82" i="1"/>
  <c r="GO82" i="1"/>
  <c r="GP82" i="1"/>
  <c r="GV82" i="1"/>
  <c r="C83" i="1"/>
  <c r="D83" i="1"/>
  <c r="I83" i="1"/>
  <c r="I84" i="1" s="1"/>
  <c r="AC83" i="1"/>
  <c r="AE83" i="1"/>
  <c r="CS83" i="1" s="1"/>
  <c r="AF83" i="1"/>
  <c r="AG83" i="1"/>
  <c r="CU83" i="1" s="1"/>
  <c r="T83" i="1" s="1"/>
  <c r="AH83" i="1"/>
  <c r="AI83" i="1"/>
  <c r="CW83" i="1" s="1"/>
  <c r="AJ83" i="1"/>
  <c r="CX83" i="1" s="1"/>
  <c r="CT83" i="1"/>
  <c r="S83" i="1" s="1"/>
  <c r="CV83" i="1"/>
  <c r="FR83" i="1"/>
  <c r="GL83" i="1"/>
  <c r="GO83" i="1"/>
  <c r="GP83" i="1"/>
  <c r="GV83" i="1"/>
  <c r="AC84" i="1"/>
  <c r="AE84" i="1"/>
  <c r="CS84" i="1" s="1"/>
  <c r="R84" i="1" s="1"/>
  <c r="AF84" i="1"/>
  <c r="AG84" i="1"/>
  <c r="AH84" i="1"/>
  <c r="CV84" i="1" s="1"/>
  <c r="AI84" i="1"/>
  <c r="CW84" i="1" s="1"/>
  <c r="V84" i="1" s="1"/>
  <c r="Z495" i="6" s="1"/>
  <c r="AJ84" i="1"/>
  <c r="CX84" i="1" s="1"/>
  <c r="CU84" i="1"/>
  <c r="FR84" i="1"/>
  <c r="GL84" i="1"/>
  <c r="GO84" i="1"/>
  <c r="GP84" i="1"/>
  <c r="GV84" i="1"/>
  <c r="C85" i="1"/>
  <c r="D85" i="1"/>
  <c r="I85" i="1"/>
  <c r="AC85" i="1"/>
  <c r="AE85" i="1"/>
  <c r="AF85" i="1"/>
  <c r="AG85" i="1"/>
  <c r="CU85" i="1" s="1"/>
  <c r="T85" i="1" s="1"/>
  <c r="AH85" i="1"/>
  <c r="CV85" i="1" s="1"/>
  <c r="U85" i="1" s="1"/>
  <c r="AI85" i="1"/>
  <c r="CW85" i="1" s="1"/>
  <c r="AJ85" i="1"/>
  <c r="CX85" i="1" s="1"/>
  <c r="FR85" i="1"/>
  <c r="GL85" i="1"/>
  <c r="GO85" i="1"/>
  <c r="GP85" i="1"/>
  <c r="GV85" i="1"/>
  <c r="C86" i="1"/>
  <c r="D86" i="1"/>
  <c r="I86" i="1"/>
  <c r="AC86" i="1"/>
  <c r="AE86" i="1"/>
  <c r="CS86" i="1" s="1"/>
  <c r="AF86" i="1"/>
  <c r="AG86" i="1"/>
  <c r="CU86" i="1" s="1"/>
  <c r="T86" i="1" s="1"/>
  <c r="AH86" i="1"/>
  <c r="CV86" i="1" s="1"/>
  <c r="AI86" i="1"/>
  <c r="CW86" i="1" s="1"/>
  <c r="AJ86" i="1"/>
  <c r="CX86" i="1" s="1"/>
  <c r="FR86" i="1"/>
  <c r="GL86" i="1"/>
  <c r="GO86" i="1"/>
  <c r="GP86" i="1"/>
  <c r="GV86" i="1"/>
  <c r="AC87" i="1"/>
  <c r="CQ87" i="1" s="1"/>
  <c r="AE87" i="1"/>
  <c r="CS87" i="1" s="1"/>
  <c r="AF87" i="1"/>
  <c r="AG87" i="1"/>
  <c r="CU87" i="1" s="1"/>
  <c r="AH87" i="1"/>
  <c r="CV87" i="1" s="1"/>
  <c r="AI87" i="1"/>
  <c r="CW87" i="1" s="1"/>
  <c r="AJ87" i="1"/>
  <c r="CX87" i="1"/>
  <c r="FR87" i="1"/>
  <c r="GL87" i="1"/>
  <c r="GO87" i="1"/>
  <c r="GP87" i="1"/>
  <c r="GV87" i="1"/>
  <c r="C88" i="1"/>
  <c r="D88" i="1"/>
  <c r="AC88" i="1"/>
  <c r="CQ88" i="1" s="1"/>
  <c r="P88" i="1" s="1"/>
  <c r="U531" i="6" s="1"/>
  <c r="AE88" i="1"/>
  <c r="AF88" i="1"/>
  <c r="AG88" i="1"/>
  <c r="CU88" i="1" s="1"/>
  <c r="T88" i="1" s="1"/>
  <c r="AH88" i="1"/>
  <c r="CV88" i="1" s="1"/>
  <c r="AI88" i="1"/>
  <c r="CW88" i="1" s="1"/>
  <c r="AJ88" i="1"/>
  <c r="CX88" i="1" s="1"/>
  <c r="FR88" i="1"/>
  <c r="GL88" i="1"/>
  <c r="GO88" i="1"/>
  <c r="GP88" i="1"/>
  <c r="GV88" i="1"/>
  <c r="AC89" i="1"/>
  <c r="AE89" i="1"/>
  <c r="CS89" i="1" s="1"/>
  <c r="AF89" i="1"/>
  <c r="CT89" i="1" s="1"/>
  <c r="AG89" i="1"/>
  <c r="CU89" i="1" s="1"/>
  <c r="AH89" i="1"/>
  <c r="CV89" i="1" s="1"/>
  <c r="AI89" i="1"/>
  <c r="CW89" i="1" s="1"/>
  <c r="AJ89" i="1"/>
  <c r="CX89" i="1" s="1"/>
  <c r="FR89" i="1"/>
  <c r="GL89" i="1"/>
  <c r="GO89" i="1"/>
  <c r="GP89" i="1"/>
  <c r="GV89" i="1"/>
  <c r="C90" i="1"/>
  <c r="D90" i="1"/>
  <c r="I90" i="1"/>
  <c r="AC90" i="1"/>
  <c r="AE90" i="1"/>
  <c r="AF90" i="1"/>
  <c r="AG90" i="1"/>
  <c r="AH90" i="1"/>
  <c r="CV90" i="1" s="1"/>
  <c r="U90" i="1" s="1"/>
  <c r="AI90" i="1"/>
  <c r="CW90" i="1" s="1"/>
  <c r="AJ90" i="1"/>
  <c r="CX90" i="1" s="1"/>
  <c r="CU90" i="1"/>
  <c r="T90" i="1" s="1"/>
  <c r="FR90" i="1"/>
  <c r="GL90" i="1"/>
  <c r="GO90" i="1"/>
  <c r="GP90" i="1"/>
  <c r="GV90" i="1"/>
  <c r="GX90" i="1" s="1"/>
  <c r="C91" i="1"/>
  <c r="D91" i="1"/>
  <c r="I91" i="1"/>
  <c r="I98" i="1" s="1"/>
  <c r="AC91" i="1"/>
  <c r="AE91" i="1"/>
  <c r="AF91" i="1"/>
  <c r="AG91" i="1"/>
  <c r="CU91" i="1" s="1"/>
  <c r="AH91" i="1"/>
  <c r="CV91" i="1" s="1"/>
  <c r="U91" i="1" s="1"/>
  <c r="AI91" i="1"/>
  <c r="CW91" i="1" s="1"/>
  <c r="AJ91" i="1"/>
  <c r="CX91" i="1" s="1"/>
  <c r="FR91" i="1"/>
  <c r="GL91" i="1"/>
  <c r="GO91" i="1"/>
  <c r="GP91" i="1"/>
  <c r="GV91" i="1"/>
  <c r="GX91" i="1" s="1"/>
  <c r="AC92" i="1"/>
  <c r="AE92" i="1"/>
  <c r="AF92" i="1"/>
  <c r="AG92" i="1"/>
  <c r="AH92" i="1"/>
  <c r="CV92" i="1" s="1"/>
  <c r="AI92" i="1"/>
  <c r="CW92" i="1" s="1"/>
  <c r="AJ92" i="1"/>
  <c r="CX92" i="1" s="1"/>
  <c r="CU92" i="1"/>
  <c r="FR92" i="1"/>
  <c r="GL92" i="1"/>
  <c r="GO92" i="1"/>
  <c r="GP92" i="1"/>
  <c r="GV92" i="1"/>
  <c r="AC93" i="1"/>
  <c r="AE93" i="1"/>
  <c r="CS93" i="1" s="1"/>
  <c r="AF93" i="1"/>
  <c r="CT93" i="1" s="1"/>
  <c r="AG93" i="1"/>
  <c r="CU93" i="1" s="1"/>
  <c r="AH93" i="1"/>
  <c r="CV93" i="1" s="1"/>
  <c r="AI93" i="1"/>
  <c r="CW93" i="1" s="1"/>
  <c r="AJ93" i="1"/>
  <c r="CX93" i="1"/>
  <c r="FR93" i="1"/>
  <c r="GL93" i="1"/>
  <c r="GO93" i="1"/>
  <c r="GP93" i="1"/>
  <c r="GV93" i="1"/>
  <c r="AC94" i="1"/>
  <c r="AE94" i="1"/>
  <c r="AD94" i="1" s="1"/>
  <c r="CR94" i="1" s="1"/>
  <c r="AF94" i="1"/>
  <c r="AG94" i="1"/>
  <c r="CU94" i="1" s="1"/>
  <c r="AH94" i="1"/>
  <c r="CV94" i="1" s="1"/>
  <c r="AI94" i="1"/>
  <c r="CW94" i="1" s="1"/>
  <c r="AJ94" i="1"/>
  <c r="CX94" i="1" s="1"/>
  <c r="CQ94" i="1"/>
  <c r="FR94" i="1"/>
  <c r="GL94" i="1"/>
  <c r="GO94" i="1"/>
  <c r="GP94" i="1"/>
  <c r="GV94" i="1"/>
  <c r="AC95" i="1"/>
  <c r="AE95" i="1"/>
  <c r="AF95" i="1"/>
  <c r="AG95" i="1"/>
  <c r="CU95" i="1" s="1"/>
  <c r="AH95" i="1"/>
  <c r="CV95" i="1" s="1"/>
  <c r="AI95" i="1"/>
  <c r="CW95" i="1" s="1"/>
  <c r="AJ95" i="1"/>
  <c r="CX95" i="1" s="1"/>
  <c r="FR95" i="1"/>
  <c r="GL95" i="1"/>
  <c r="GO95" i="1"/>
  <c r="GP95" i="1"/>
  <c r="GV95" i="1"/>
  <c r="AC96" i="1"/>
  <c r="CQ96" i="1" s="1"/>
  <c r="AE96" i="1"/>
  <c r="AD96" i="1" s="1"/>
  <c r="AF96" i="1"/>
  <c r="AG96" i="1"/>
  <c r="AH96" i="1"/>
  <c r="CV96" i="1" s="1"/>
  <c r="AI96" i="1"/>
  <c r="CW96" i="1" s="1"/>
  <c r="AJ96" i="1"/>
  <c r="CX96" i="1" s="1"/>
  <c r="CU96" i="1"/>
  <c r="FR96" i="1"/>
  <c r="GL96" i="1"/>
  <c r="GO96" i="1"/>
  <c r="GP96" i="1"/>
  <c r="GV96" i="1"/>
  <c r="AC97" i="1"/>
  <c r="AE97" i="1"/>
  <c r="CS97" i="1" s="1"/>
  <c r="AF97" i="1"/>
  <c r="CT97" i="1" s="1"/>
  <c r="AG97" i="1"/>
  <c r="AH97" i="1"/>
  <c r="CV97" i="1" s="1"/>
  <c r="AI97" i="1"/>
  <c r="CW97" i="1" s="1"/>
  <c r="AJ97" i="1"/>
  <c r="CX97" i="1" s="1"/>
  <c r="CU97" i="1"/>
  <c r="FR97" i="1"/>
  <c r="GL97" i="1"/>
  <c r="GO97" i="1"/>
  <c r="GP97" i="1"/>
  <c r="GV97" i="1"/>
  <c r="AC98" i="1"/>
  <c r="AE98" i="1"/>
  <c r="AF98" i="1"/>
  <c r="CT98" i="1" s="1"/>
  <c r="AG98" i="1"/>
  <c r="AH98" i="1"/>
  <c r="CV98" i="1" s="1"/>
  <c r="AI98" i="1"/>
  <c r="CW98" i="1" s="1"/>
  <c r="AJ98" i="1"/>
  <c r="CX98" i="1" s="1"/>
  <c r="CU98" i="1"/>
  <c r="FR98" i="1"/>
  <c r="GL98" i="1"/>
  <c r="GO98" i="1"/>
  <c r="GP98" i="1"/>
  <c r="GV98" i="1"/>
  <c r="C99" i="1"/>
  <c r="D99" i="1"/>
  <c r="I99" i="1"/>
  <c r="AC99" i="1"/>
  <c r="AE99" i="1"/>
  <c r="AF99" i="1"/>
  <c r="AG99" i="1"/>
  <c r="CU99" i="1" s="1"/>
  <c r="T99" i="1" s="1"/>
  <c r="AH99" i="1"/>
  <c r="AI99" i="1"/>
  <c r="CW99" i="1" s="1"/>
  <c r="AJ99" i="1"/>
  <c r="CX99" i="1" s="1"/>
  <c r="CT99" i="1"/>
  <c r="S99" i="1" s="1"/>
  <c r="CV99" i="1"/>
  <c r="U99" i="1" s="1"/>
  <c r="FR99" i="1"/>
  <c r="GL99" i="1"/>
  <c r="GO99" i="1"/>
  <c r="GP99" i="1"/>
  <c r="GV99" i="1"/>
  <c r="GX99" i="1" s="1"/>
  <c r="C100" i="1"/>
  <c r="D100" i="1"/>
  <c r="I100" i="1"/>
  <c r="AC100" i="1"/>
  <c r="AE100" i="1"/>
  <c r="AF100" i="1"/>
  <c r="AG100" i="1"/>
  <c r="AH100" i="1"/>
  <c r="AI100" i="1"/>
  <c r="CW100" i="1" s="1"/>
  <c r="AJ100" i="1"/>
  <c r="CX100" i="1" s="1"/>
  <c r="CU100" i="1"/>
  <c r="T100" i="1" s="1"/>
  <c r="CV100" i="1"/>
  <c r="U100" i="1" s="1"/>
  <c r="FR100" i="1"/>
  <c r="GL100" i="1"/>
  <c r="GO100" i="1"/>
  <c r="GP100" i="1"/>
  <c r="GV100" i="1"/>
  <c r="C101" i="1"/>
  <c r="D101" i="1"/>
  <c r="AC101" i="1"/>
  <c r="AE101" i="1"/>
  <c r="AF101" i="1"/>
  <c r="AG101" i="1"/>
  <c r="AH101" i="1"/>
  <c r="CV101" i="1" s="1"/>
  <c r="U101" i="1" s="1"/>
  <c r="AI101" i="1"/>
  <c r="CW101" i="1" s="1"/>
  <c r="V101" i="1" s="1"/>
  <c r="Z628" i="6" s="1"/>
  <c r="AJ101" i="1"/>
  <c r="CX101" i="1" s="1"/>
  <c r="W101" i="1" s="1"/>
  <c r="CT101" i="1"/>
  <c r="S101" i="1" s="1"/>
  <c r="CU101" i="1"/>
  <c r="T101" i="1" s="1"/>
  <c r="FR101" i="1"/>
  <c r="GL101" i="1"/>
  <c r="GO101" i="1"/>
  <c r="GP101" i="1"/>
  <c r="GV101" i="1"/>
  <c r="GX101" i="1" s="1"/>
  <c r="I102" i="1"/>
  <c r="AC102" i="1"/>
  <c r="AE102" i="1"/>
  <c r="AF102" i="1"/>
  <c r="CT102" i="1" s="1"/>
  <c r="AG102" i="1"/>
  <c r="CU102" i="1" s="1"/>
  <c r="T102" i="1" s="1"/>
  <c r="AH102" i="1"/>
  <c r="CV102" i="1" s="1"/>
  <c r="U102" i="1" s="1"/>
  <c r="Y643" i="6" s="1"/>
  <c r="AI102" i="1"/>
  <c r="CW102" i="1" s="1"/>
  <c r="V102" i="1" s="1"/>
  <c r="Z643" i="6" s="1"/>
  <c r="AJ102" i="1"/>
  <c r="CX102" i="1"/>
  <c r="W102" i="1" s="1"/>
  <c r="FR102" i="1"/>
  <c r="GL102" i="1"/>
  <c r="GO102" i="1"/>
  <c r="GP102" i="1"/>
  <c r="GV102" i="1"/>
  <c r="GX102" i="1" s="1"/>
  <c r="C103" i="1"/>
  <c r="D103" i="1"/>
  <c r="I103" i="1"/>
  <c r="I104" i="1" s="1"/>
  <c r="AC103" i="1"/>
  <c r="CQ103" i="1" s="1"/>
  <c r="AE103" i="1"/>
  <c r="AF103" i="1"/>
  <c r="AG103" i="1"/>
  <c r="AH103" i="1"/>
  <c r="CV103" i="1" s="1"/>
  <c r="AI103" i="1"/>
  <c r="CW103" i="1" s="1"/>
  <c r="AJ103" i="1"/>
  <c r="CX103" i="1" s="1"/>
  <c r="CT103" i="1"/>
  <c r="S103" i="1" s="1"/>
  <c r="CU103" i="1"/>
  <c r="FR103" i="1"/>
  <c r="GL103" i="1"/>
  <c r="GO103" i="1"/>
  <c r="GP103" i="1"/>
  <c r="GV103" i="1"/>
  <c r="AC104" i="1"/>
  <c r="AE104" i="1"/>
  <c r="AD104" i="1" s="1"/>
  <c r="CR104" i="1" s="1"/>
  <c r="AF104" i="1"/>
  <c r="AG104" i="1"/>
  <c r="CU104" i="1" s="1"/>
  <c r="AH104" i="1"/>
  <c r="CV104" i="1" s="1"/>
  <c r="AI104" i="1"/>
  <c r="CW104" i="1" s="1"/>
  <c r="AJ104" i="1"/>
  <c r="CX104" i="1" s="1"/>
  <c r="CS104" i="1"/>
  <c r="FR104" i="1"/>
  <c r="GL104" i="1"/>
  <c r="GO104" i="1"/>
  <c r="GP104" i="1"/>
  <c r="GV104" i="1"/>
  <c r="GX104" i="1" s="1"/>
  <c r="AC105" i="1"/>
  <c r="AE105" i="1"/>
  <c r="AD105" i="1" s="1"/>
  <c r="CR105" i="1" s="1"/>
  <c r="AF105" i="1"/>
  <c r="AG105" i="1"/>
  <c r="CU105" i="1" s="1"/>
  <c r="AH105" i="1"/>
  <c r="CV105" i="1" s="1"/>
  <c r="AI105" i="1"/>
  <c r="CW105" i="1" s="1"/>
  <c r="AJ105" i="1"/>
  <c r="CX105" i="1" s="1"/>
  <c r="FR105" i="1"/>
  <c r="GL105" i="1"/>
  <c r="GO105" i="1"/>
  <c r="GP105" i="1"/>
  <c r="GV105" i="1"/>
  <c r="C106" i="1"/>
  <c r="D106" i="1"/>
  <c r="I106" i="1"/>
  <c r="AC106" i="1"/>
  <c r="CQ106" i="1" s="1"/>
  <c r="P106" i="1" s="1"/>
  <c r="AE106" i="1"/>
  <c r="AF106" i="1"/>
  <c r="AG106" i="1"/>
  <c r="CU106" i="1" s="1"/>
  <c r="T106" i="1" s="1"/>
  <c r="AH106" i="1"/>
  <c r="CV106" i="1" s="1"/>
  <c r="AI106" i="1"/>
  <c r="CW106" i="1" s="1"/>
  <c r="AJ106" i="1"/>
  <c r="CX106" i="1" s="1"/>
  <c r="FR106" i="1"/>
  <c r="GL106" i="1"/>
  <c r="GO106" i="1"/>
  <c r="GP106" i="1"/>
  <c r="GV106" i="1"/>
  <c r="AC107" i="1"/>
  <c r="AE107" i="1"/>
  <c r="AD107" i="1" s="1"/>
  <c r="CR107" i="1" s="1"/>
  <c r="AF107" i="1"/>
  <c r="CT107" i="1" s="1"/>
  <c r="AG107" i="1"/>
  <c r="CU107" i="1" s="1"/>
  <c r="AH107" i="1"/>
  <c r="CV107" i="1" s="1"/>
  <c r="AI107" i="1"/>
  <c r="CW107" i="1" s="1"/>
  <c r="AJ107" i="1"/>
  <c r="CX107" i="1"/>
  <c r="FR107" i="1"/>
  <c r="GL107" i="1"/>
  <c r="GO107" i="1"/>
  <c r="GP107" i="1"/>
  <c r="GV107" i="1"/>
  <c r="C108" i="1"/>
  <c r="D108" i="1"/>
  <c r="I108" i="1"/>
  <c r="AC108" i="1"/>
  <c r="AE108" i="1"/>
  <c r="AF108" i="1"/>
  <c r="AG108" i="1"/>
  <c r="CU108" i="1" s="1"/>
  <c r="AH108" i="1"/>
  <c r="CV108" i="1" s="1"/>
  <c r="AI108" i="1"/>
  <c r="CW108" i="1" s="1"/>
  <c r="AJ108" i="1"/>
  <c r="CX108" i="1" s="1"/>
  <c r="CQ108" i="1"/>
  <c r="P108" i="1" s="1"/>
  <c r="FR108" i="1"/>
  <c r="GL108" i="1"/>
  <c r="GO108" i="1"/>
  <c r="GP108" i="1"/>
  <c r="GV108" i="1"/>
  <c r="C109" i="1"/>
  <c r="D109" i="1"/>
  <c r="I109" i="1"/>
  <c r="I110" i="1" s="1"/>
  <c r="AC109" i="1"/>
  <c r="AE109" i="1"/>
  <c r="AF109" i="1"/>
  <c r="CT109" i="1" s="1"/>
  <c r="AG109" i="1"/>
  <c r="CU109" i="1" s="1"/>
  <c r="T109" i="1" s="1"/>
  <c r="AH109" i="1"/>
  <c r="AI109" i="1"/>
  <c r="CW109" i="1" s="1"/>
  <c r="AJ109" i="1"/>
  <c r="CX109" i="1" s="1"/>
  <c r="CV109" i="1"/>
  <c r="FR109" i="1"/>
  <c r="GL109" i="1"/>
  <c r="GO109" i="1"/>
  <c r="GP109" i="1"/>
  <c r="GV109" i="1"/>
  <c r="AC110" i="1"/>
  <c r="CQ110" i="1" s="1"/>
  <c r="AE110" i="1"/>
  <c r="AD110" i="1" s="1"/>
  <c r="CR110" i="1" s="1"/>
  <c r="AF110" i="1"/>
  <c r="AG110" i="1"/>
  <c r="CU110" i="1" s="1"/>
  <c r="AH110" i="1"/>
  <c r="CV110" i="1" s="1"/>
  <c r="AI110" i="1"/>
  <c r="CW110" i="1" s="1"/>
  <c r="AJ110" i="1"/>
  <c r="CX110" i="1" s="1"/>
  <c r="FR110" i="1"/>
  <c r="GL110" i="1"/>
  <c r="GO110" i="1"/>
  <c r="GP110" i="1"/>
  <c r="GV110" i="1"/>
  <c r="C111" i="1"/>
  <c r="D111" i="1"/>
  <c r="I111" i="1"/>
  <c r="AC111" i="1"/>
  <c r="AE111" i="1"/>
  <c r="CS111" i="1" s="1"/>
  <c r="R111" i="1" s="1"/>
  <c r="AF111" i="1"/>
  <c r="AG111" i="1"/>
  <c r="CU111" i="1" s="1"/>
  <c r="T111" i="1" s="1"/>
  <c r="AH111" i="1"/>
  <c r="CV111" i="1" s="1"/>
  <c r="AI111" i="1"/>
  <c r="CW111" i="1" s="1"/>
  <c r="AJ111" i="1"/>
  <c r="CX111" i="1"/>
  <c r="FR111" i="1"/>
  <c r="GL111" i="1"/>
  <c r="GO111" i="1"/>
  <c r="GP111" i="1"/>
  <c r="GV111" i="1"/>
  <c r="AC112" i="1"/>
  <c r="CQ112" i="1" s="1"/>
  <c r="AE112" i="1"/>
  <c r="AD112" i="1" s="1"/>
  <c r="AF112" i="1"/>
  <c r="AG112" i="1"/>
  <c r="CU112" i="1" s="1"/>
  <c r="AH112" i="1"/>
  <c r="AI112" i="1"/>
  <c r="CW112" i="1" s="1"/>
  <c r="AJ112" i="1"/>
  <c r="CX112" i="1" s="1"/>
  <c r="CV112" i="1"/>
  <c r="FR112" i="1"/>
  <c r="GL112" i="1"/>
  <c r="GO112" i="1"/>
  <c r="GP112" i="1"/>
  <c r="GV112" i="1"/>
  <c r="AC113" i="1"/>
  <c r="AE113" i="1"/>
  <c r="CS113" i="1" s="1"/>
  <c r="AF113" i="1"/>
  <c r="CT113" i="1" s="1"/>
  <c r="AG113" i="1"/>
  <c r="CU113" i="1" s="1"/>
  <c r="AH113" i="1"/>
  <c r="AI113" i="1"/>
  <c r="CW113" i="1" s="1"/>
  <c r="AJ113" i="1"/>
  <c r="CX113" i="1" s="1"/>
  <c r="CV113" i="1"/>
  <c r="FR113" i="1"/>
  <c r="GL113" i="1"/>
  <c r="GO113" i="1"/>
  <c r="GP113" i="1"/>
  <c r="GV113" i="1"/>
  <c r="C114" i="1"/>
  <c r="D114" i="1"/>
  <c r="I114" i="1"/>
  <c r="AC114" i="1"/>
  <c r="AE114" i="1"/>
  <c r="CS114" i="1" s="1"/>
  <c r="AF114" i="1"/>
  <c r="AG114" i="1"/>
  <c r="AH114" i="1"/>
  <c r="AI114" i="1"/>
  <c r="CW114" i="1" s="1"/>
  <c r="AJ114" i="1"/>
  <c r="CX114" i="1" s="1"/>
  <c r="CU114" i="1"/>
  <c r="CV114" i="1"/>
  <c r="FR114" i="1"/>
  <c r="GL114" i="1"/>
  <c r="GO114" i="1"/>
  <c r="GP114" i="1"/>
  <c r="GV114" i="1"/>
  <c r="AC115" i="1"/>
  <c r="CQ115" i="1" s="1"/>
  <c r="AE115" i="1"/>
  <c r="AF115" i="1"/>
  <c r="AG115" i="1"/>
  <c r="CU115" i="1" s="1"/>
  <c r="AH115" i="1"/>
  <c r="CV115" i="1" s="1"/>
  <c r="AI115" i="1"/>
  <c r="CW115" i="1" s="1"/>
  <c r="AJ115" i="1"/>
  <c r="CT115" i="1"/>
  <c r="CX115" i="1"/>
  <c r="FR115" i="1"/>
  <c r="GL115" i="1"/>
  <c r="GO115" i="1"/>
  <c r="GP115" i="1"/>
  <c r="GV115" i="1"/>
  <c r="AC116" i="1"/>
  <c r="AE116" i="1"/>
  <c r="AF116" i="1"/>
  <c r="AG116" i="1"/>
  <c r="CU116" i="1" s="1"/>
  <c r="AH116" i="1"/>
  <c r="CV116" i="1" s="1"/>
  <c r="AI116" i="1"/>
  <c r="CW116" i="1" s="1"/>
  <c r="AJ116" i="1"/>
  <c r="CX116" i="1" s="1"/>
  <c r="FR116" i="1"/>
  <c r="GL116" i="1"/>
  <c r="GO116" i="1"/>
  <c r="GP116" i="1"/>
  <c r="GV116" i="1"/>
  <c r="C117" i="1"/>
  <c r="D117" i="1"/>
  <c r="I117" i="1"/>
  <c r="AC117" i="1"/>
  <c r="AE117" i="1"/>
  <c r="AF117" i="1"/>
  <c r="AG117" i="1"/>
  <c r="AH117" i="1"/>
  <c r="CV117" i="1" s="1"/>
  <c r="U117" i="1" s="1"/>
  <c r="AI117" i="1"/>
  <c r="CW117" i="1" s="1"/>
  <c r="AJ117" i="1"/>
  <c r="CT117" i="1"/>
  <c r="CU117" i="1"/>
  <c r="T117" i="1" s="1"/>
  <c r="CX117" i="1"/>
  <c r="FR117" i="1"/>
  <c r="GL117" i="1"/>
  <c r="GO117" i="1"/>
  <c r="GP117" i="1"/>
  <c r="GV117" i="1"/>
  <c r="AC118" i="1"/>
  <c r="CQ118" i="1" s="1"/>
  <c r="AE118" i="1"/>
  <c r="AD118" i="1" s="1"/>
  <c r="CR118" i="1" s="1"/>
  <c r="AF118" i="1"/>
  <c r="AG118" i="1"/>
  <c r="AH118" i="1"/>
  <c r="CV118" i="1" s="1"/>
  <c r="AI118" i="1"/>
  <c r="CW118" i="1" s="1"/>
  <c r="AJ118" i="1"/>
  <c r="CX118" i="1" s="1"/>
  <c r="CU118" i="1"/>
  <c r="FR118" i="1"/>
  <c r="GL118" i="1"/>
  <c r="GO118" i="1"/>
  <c r="GP118" i="1"/>
  <c r="GV118" i="1"/>
  <c r="C119" i="1"/>
  <c r="D119" i="1"/>
  <c r="AC119" i="1"/>
  <c r="AE119" i="1"/>
  <c r="AF119" i="1"/>
  <c r="CT119" i="1" s="1"/>
  <c r="S119" i="1" s="1"/>
  <c r="AG119" i="1"/>
  <c r="CU119" i="1" s="1"/>
  <c r="T119" i="1" s="1"/>
  <c r="AH119" i="1"/>
  <c r="CV119" i="1" s="1"/>
  <c r="U119" i="1" s="1"/>
  <c r="AI119" i="1"/>
  <c r="CW119" i="1" s="1"/>
  <c r="V119" i="1" s="1"/>
  <c r="Z770" i="6" s="1"/>
  <c r="AJ119" i="1"/>
  <c r="CX119" i="1" s="1"/>
  <c r="W119" i="1" s="1"/>
  <c r="FR119" i="1"/>
  <c r="GL119" i="1"/>
  <c r="GO119" i="1"/>
  <c r="GP119" i="1"/>
  <c r="GV119" i="1"/>
  <c r="GX119" i="1" s="1"/>
  <c r="I120" i="1"/>
  <c r="AC120" i="1"/>
  <c r="AE120" i="1"/>
  <c r="CS120" i="1" s="1"/>
  <c r="AF120" i="1"/>
  <c r="AG120" i="1"/>
  <c r="AH120" i="1"/>
  <c r="CV120" i="1" s="1"/>
  <c r="AI120" i="1"/>
  <c r="CW120" i="1" s="1"/>
  <c r="AJ120" i="1"/>
  <c r="CX120" i="1" s="1"/>
  <c r="CU120" i="1"/>
  <c r="FR120" i="1"/>
  <c r="GL120" i="1"/>
  <c r="GO120" i="1"/>
  <c r="GP120" i="1"/>
  <c r="GV120" i="1"/>
  <c r="C121" i="1"/>
  <c r="D121" i="1"/>
  <c r="AC121" i="1"/>
  <c r="AE121" i="1"/>
  <c r="AF121" i="1"/>
  <c r="AG121" i="1"/>
  <c r="CU121" i="1" s="1"/>
  <c r="AH121" i="1"/>
  <c r="CV121" i="1" s="1"/>
  <c r="AI121" i="1"/>
  <c r="CW121" i="1" s="1"/>
  <c r="AJ121" i="1"/>
  <c r="CX121" i="1"/>
  <c r="FR121" i="1"/>
  <c r="GL121" i="1"/>
  <c r="GO121" i="1"/>
  <c r="GP121" i="1"/>
  <c r="GV121" i="1"/>
  <c r="AC122" i="1"/>
  <c r="CQ122" i="1" s="1"/>
  <c r="AE122" i="1"/>
  <c r="AD122" i="1" s="1"/>
  <c r="CR122" i="1" s="1"/>
  <c r="AF122" i="1"/>
  <c r="AG122" i="1"/>
  <c r="CU122" i="1" s="1"/>
  <c r="AH122" i="1"/>
  <c r="CV122" i="1" s="1"/>
  <c r="AI122" i="1"/>
  <c r="CW122" i="1" s="1"/>
  <c r="AJ122" i="1"/>
  <c r="CX122" i="1" s="1"/>
  <c r="FR122" i="1"/>
  <c r="GL122" i="1"/>
  <c r="GO122" i="1"/>
  <c r="GP122" i="1"/>
  <c r="GV122" i="1"/>
  <c r="AC123" i="1"/>
  <c r="AE123" i="1"/>
  <c r="AD123" i="1" s="1"/>
  <c r="AF123" i="1"/>
  <c r="CT123" i="1" s="1"/>
  <c r="AG123" i="1"/>
  <c r="CU123" i="1" s="1"/>
  <c r="AH123" i="1"/>
  <c r="CV123" i="1" s="1"/>
  <c r="AI123" i="1"/>
  <c r="AJ123" i="1"/>
  <c r="CR123" i="1"/>
  <c r="CS123" i="1"/>
  <c r="CW123" i="1"/>
  <c r="CX123" i="1"/>
  <c r="FR123" i="1"/>
  <c r="GL123" i="1"/>
  <c r="GO123" i="1"/>
  <c r="GP123" i="1"/>
  <c r="GV123" i="1"/>
  <c r="C124" i="1"/>
  <c r="D124" i="1"/>
  <c r="I124" i="1"/>
  <c r="I125" i="1" s="1"/>
  <c r="AC124" i="1"/>
  <c r="AE124" i="1"/>
  <c r="AF124" i="1"/>
  <c r="AG124" i="1"/>
  <c r="CU124" i="1" s="1"/>
  <c r="AH124" i="1"/>
  <c r="CV124" i="1" s="1"/>
  <c r="AI124" i="1"/>
  <c r="CW124" i="1" s="1"/>
  <c r="V124" i="1" s="1"/>
  <c r="Z801" i="6" s="1"/>
  <c r="AJ124" i="1"/>
  <c r="CX124" i="1" s="1"/>
  <c r="FR124" i="1"/>
  <c r="GL124" i="1"/>
  <c r="GO124" i="1"/>
  <c r="GP124" i="1"/>
  <c r="GV124" i="1"/>
  <c r="GX124" i="1" s="1"/>
  <c r="AC125" i="1"/>
  <c r="AE125" i="1"/>
  <c r="AD125" i="1" s="1"/>
  <c r="AF125" i="1"/>
  <c r="CT125" i="1" s="1"/>
  <c r="AG125" i="1"/>
  <c r="CU125" i="1" s="1"/>
  <c r="AH125" i="1"/>
  <c r="CV125" i="1" s="1"/>
  <c r="AI125" i="1"/>
  <c r="CW125" i="1" s="1"/>
  <c r="AJ125" i="1"/>
  <c r="CX125" i="1"/>
  <c r="FR125" i="1"/>
  <c r="GL125" i="1"/>
  <c r="GO125" i="1"/>
  <c r="GP125" i="1"/>
  <c r="GV125" i="1"/>
  <c r="C126" i="1"/>
  <c r="D126" i="1"/>
  <c r="I126" i="1"/>
  <c r="AC126" i="1"/>
  <c r="AE126" i="1"/>
  <c r="AD126" i="1" s="1"/>
  <c r="AF126" i="1"/>
  <c r="CT126" i="1" s="1"/>
  <c r="AG126" i="1"/>
  <c r="CU126" i="1" s="1"/>
  <c r="AH126" i="1"/>
  <c r="CV126" i="1" s="1"/>
  <c r="AI126" i="1"/>
  <c r="AJ126" i="1"/>
  <c r="CX126" i="1" s="1"/>
  <c r="CQ126" i="1"/>
  <c r="CW126" i="1"/>
  <c r="FR126" i="1"/>
  <c r="GL126" i="1"/>
  <c r="GO126" i="1"/>
  <c r="GP126" i="1"/>
  <c r="GV126" i="1"/>
  <c r="AC127" i="1"/>
  <c r="AE127" i="1"/>
  <c r="AF127" i="1"/>
  <c r="CT127" i="1" s="1"/>
  <c r="AG127" i="1"/>
  <c r="CU127" i="1" s="1"/>
  <c r="AH127" i="1"/>
  <c r="CV127" i="1" s="1"/>
  <c r="AI127" i="1"/>
  <c r="CW127" i="1" s="1"/>
  <c r="AJ127" i="1"/>
  <c r="CX127" i="1" s="1"/>
  <c r="FR127" i="1"/>
  <c r="GL127" i="1"/>
  <c r="GO127" i="1"/>
  <c r="GP127" i="1"/>
  <c r="GV127" i="1"/>
  <c r="C128" i="1"/>
  <c r="D128" i="1"/>
  <c r="I128" i="1"/>
  <c r="I130" i="1" s="1"/>
  <c r="AC128" i="1"/>
  <c r="AE128" i="1"/>
  <c r="AF128" i="1"/>
  <c r="AG128" i="1"/>
  <c r="AH128" i="1"/>
  <c r="CV128" i="1" s="1"/>
  <c r="AI128" i="1"/>
  <c r="CW128" i="1" s="1"/>
  <c r="AJ128" i="1"/>
  <c r="CX128" i="1" s="1"/>
  <c r="CU128" i="1"/>
  <c r="T128" i="1" s="1"/>
  <c r="FR128" i="1"/>
  <c r="GL128" i="1"/>
  <c r="GO128" i="1"/>
  <c r="GP128" i="1"/>
  <c r="GV128" i="1"/>
  <c r="I129" i="1"/>
  <c r="AC129" i="1"/>
  <c r="AE129" i="1"/>
  <c r="AD129" i="1" s="1"/>
  <c r="AF129" i="1"/>
  <c r="AG129" i="1"/>
  <c r="CU129" i="1" s="1"/>
  <c r="AH129" i="1"/>
  <c r="CV129" i="1" s="1"/>
  <c r="AI129" i="1"/>
  <c r="CW129" i="1" s="1"/>
  <c r="AJ129" i="1"/>
  <c r="CX129" i="1" s="1"/>
  <c r="CS129" i="1"/>
  <c r="R129" i="1" s="1"/>
  <c r="FR129" i="1"/>
  <c r="GL129" i="1"/>
  <c r="GO129" i="1"/>
  <c r="GP129" i="1"/>
  <c r="GV129" i="1"/>
  <c r="AC130" i="1"/>
  <c r="AD130" i="1"/>
  <c r="CR130" i="1" s="1"/>
  <c r="AE130" i="1"/>
  <c r="CS130" i="1" s="1"/>
  <c r="AF130" i="1"/>
  <c r="CT130" i="1" s="1"/>
  <c r="AG130" i="1"/>
  <c r="CU130" i="1" s="1"/>
  <c r="AH130" i="1"/>
  <c r="CV130" i="1" s="1"/>
  <c r="AI130" i="1"/>
  <c r="CW130" i="1" s="1"/>
  <c r="AJ130" i="1"/>
  <c r="CX130" i="1" s="1"/>
  <c r="FR130" i="1"/>
  <c r="GL130" i="1"/>
  <c r="GO130" i="1"/>
  <c r="GP130" i="1"/>
  <c r="GV130" i="1"/>
  <c r="C131" i="1"/>
  <c r="D131" i="1"/>
  <c r="I131" i="1"/>
  <c r="AC131" i="1"/>
  <c r="AE131" i="1"/>
  <c r="AD131" i="1" s="1"/>
  <c r="CR131" i="1" s="1"/>
  <c r="AF131" i="1"/>
  <c r="AG131" i="1"/>
  <c r="CU131" i="1" s="1"/>
  <c r="T131" i="1" s="1"/>
  <c r="AH131" i="1"/>
  <c r="CV131" i="1" s="1"/>
  <c r="AI131" i="1"/>
  <c r="CW131" i="1" s="1"/>
  <c r="AJ131" i="1"/>
  <c r="CX131" i="1" s="1"/>
  <c r="W131" i="1" s="1"/>
  <c r="FR131" i="1"/>
  <c r="GL131" i="1"/>
  <c r="GO131" i="1"/>
  <c r="GP131" i="1"/>
  <c r="GV131" i="1"/>
  <c r="I132" i="1"/>
  <c r="AC132" i="1"/>
  <c r="AE132" i="1"/>
  <c r="CS132" i="1" s="1"/>
  <c r="AF132" i="1"/>
  <c r="AG132" i="1"/>
  <c r="CU132" i="1" s="1"/>
  <c r="AH132" i="1"/>
  <c r="CV132" i="1" s="1"/>
  <c r="AI132" i="1"/>
  <c r="CW132" i="1" s="1"/>
  <c r="AJ132" i="1"/>
  <c r="CX132" i="1" s="1"/>
  <c r="FR132" i="1"/>
  <c r="GL132" i="1"/>
  <c r="GO132" i="1"/>
  <c r="GP132" i="1"/>
  <c r="GV132" i="1"/>
  <c r="I133" i="1"/>
  <c r="AC133" i="1"/>
  <c r="AE133" i="1"/>
  <c r="AF133" i="1"/>
  <c r="AG133" i="1"/>
  <c r="CU133" i="1" s="1"/>
  <c r="AH133" i="1"/>
  <c r="CV133" i="1" s="1"/>
  <c r="AI133" i="1"/>
  <c r="CW133" i="1" s="1"/>
  <c r="AJ133" i="1"/>
  <c r="CX133" i="1" s="1"/>
  <c r="FR133" i="1"/>
  <c r="GL133" i="1"/>
  <c r="GO133" i="1"/>
  <c r="GP133" i="1"/>
  <c r="GV133" i="1"/>
  <c r="C134" i="1"/>
  <c r="D134" i="1"/>
  <c r="I134" i="1"/>
  <c r="AC134" i="1"/>
  <c r="AE134" i="1"/>
  <c r="CS134" i="1" s="1"/>
  <c r="AF134" i="1"/>
  <c r="AG134" i="1"/>
  <c r="CU134" i="1" s="1"/>
  <c r="AH134" i="1"/>
  <c r="CV134" i="1" s="1"/>
  <c r="U134" i="1" s="1"/>
  <c r="AI134" i="1"/>
  <c r="CW134" i="1" s="1"/>
  <c r="AJ134" i="1"/>
  <c r="CX134" i="1"/>
  <c r="W134" i="1" s="1"/>
  <c r="FR134" i="1"/>
  <c r="GL134" i="1"/>
  <c r="GO134" i="1"/>
  <c r="GP134" i="1"/>
  <c r="GV134" i="1"/>
  <c r="GX134" i="1" s="1"/>
  <c r="C135" i="1"/>
  <c r="D135" i="1"/>
  <c r="I135" i="1"/>
  <c r="AC135" i="1"/>
  <c r="AE135" i="1"/>
  <c r="AD135" i="1" s="1"/>
  <c r="CR135" i="1" s="1"/>
  <c r="AF135" i="1"/>
  <c r="CT135" i="1" s="1"/>
  <c r="AG135" i="1"/>
  <c r="CU135" i="1" s="1"/>
  <c r="AH135" i="1"/>
  <c r="CV135" i="1" s="1"/>
  <c r="AI135" i="1"/>
  <c r="CW135" i="1" s="1"/>
  <c r="AJ135" i="1"/>
  <c r="CX135" i="1" s="1"/>
  <c r="FR135" i="1"/>
  <c r="GL135" i="1"/>
  <c r="GO135" i="1"/>
  <c r="GP135" i="1"/>
  <c r="GV135" i="1"/>
  <c r="GX135" i="1" s="1"/>
  <c r="AC136" i="1"/>
  <c r="AE136" i="1"/>
  <c r="AD136" i="1" s="1"/>
  <c r="CR136" i="1" s="1"/>
  <c r="AF136" i="1"/>
  <c r="AG136" i="1"/>
  <c r="CU136" i="1" s="1"/>
  <c r="AH136" i="1"/>
  <c r="CV136" i="1" s="1"/>
  <c r="AI136" i="1"/>
  <c r="AJ136" i="1"/>
  <c r="CX136" i="1" s="1"/>
  <c r="CW136" i="1"/>
  <c r="FR136" i="1"/>
  <c r="GL136" i="1"/>
  <c r="GO136" i="1"/>
  <c r="GP136" i="1"/>
  <c r="GV136" i="1"/>
  <c r="AC137" i="1"/>
  <c r="AE137" i="1"/>
  <c r="AD137" i="1" s="1"/>
  <c r="AF137" i="1"/>
  <c r="AG137" i="1"/>
  <c r="AH137" i="1"/>
  <c r="CV137" i="1" s="1"/>
  <c r="AI137" i="1"/>
  <c r="CW137" i="1" s="1"/>
  <c r="AJ137" i="1"/>
  <c r="CX137" i="1" s="1"/>
  <c r="CU137" i="1"/>
  <c r="FR137" i="1"/>
  <c r="GL137" i="1"/>
  <c r="GO137" i="1"/>
  <c r="GP137" i="1"/>
  <c r="GV137" i="1"/>
  <c r="C138" i="1"/>
  <c r="D138" i="1"/>
  <c r="I138" i="1"/>
  <c r="AC138" i="1"/>
  <c r="AE138" i="1"/>
  <c r="AF138" i="1"/>
  <c r="AG138" i="1"/>
  <c r="CU138" i="1" s="1"/>
  <c r="T138" i="1" s="1"/>
  <c r="AH138" i="1"/>
  <c r="AI138" i="1"/>
  <c r="CW138" i="1" s="1"/>
  <c r="AJ138" i="1"/>
  <c r="CX138" i="1" s="1"/>
  <c r="CT138" i="1"/>
  <c r="S138" i="1" s="1"/>
  <c r="CV138" i="1"/>
  <c r="FR138" i="1"/>
  <c r="GL138" i="1"/>
  <c r="GO138" i="1"/>
  <c r="GP138" i="1"/>
  <c r="GV138" i="1"/>
  <c r="C139" i="1"/>
  <c r="D139" i="1"/>
  <c r="AC139" i="1"/>
  <c r="AE139" i="1"/>
  <c r="CS139" i="1" s="1"/>
  <c r="R139" i="1" s="1"/>
  <c r="AF139" i="1"/>
  <c r="AG139" i="1"/>
  <c r="CU139" i="1" s="1"/>
  <c r="T139" i="1" s="1"/>
  <c r="AH139" i="1"/>
  <c r="CV139" i="1" s="1"/>
  <c r="U139" i="1" s="1"/>
  <c r="AI139" i="1"/>
  <c r="CW139" i="1" s="1"/>
  <c r="V139" i="1" s="1"/>
  <c r="Z910" i="6" s="1"/>
  <c r="AJ139" i="1"/>
  <c r="CX139" i="1" s="1"/>
  <c r="W139" i="1" s="1"/>
  <c r="FR139" i="1"/>
  <c r="GL139" i="1"/>
  <c r="GO139" i="1"/>
  <c r="GP139" i="1"/>
  <c r="GV139" i="1"/>
  <c r="GX139" i="1" s="1"/>
  <c r="O140" i="1"/>
  <c r="P140" i="1"/>
  <c r="U918" i="6" s="1"/>
  <c r="Q140" i="1"/>
  <c r="W918" i="6" s="1"/>
  <c r="R140" i="1"/>
  <c r="S140" i="1"/>
  <c r="V918" i="6" s="1"/>
  <c r="T140" i="1"/>
  <c r="U140" i="1"/>
  <c r="V140" i="1"/>
  <c r="Z918" i="6" s="1"/>
  <c r="W140" i="1"/>
  <c r="X140" i="1"/>
  <c r="Y140" i="1"/>
  <c r="AB140" i="1"/>
  <c r="AC140" i="1"/>
  <c r="AD140" i="1"/>
  <c r="AE140" i="1"/>
  <c r="AF140" i="1"/>
  <c r="AG140" i="1"/>
  <c r="AH140" i="1"/>
  <c r="AI140" i="1"/>
  <c r="AJ140" i="1"/>
  <c r="FR140" i="1"/>
  <c r="GL140" i="1"/>
  <c r="GO140" i="1"/>
  <c r="GP140" i="1"/>
  <c r="GV140" i="1"/>
  <c r="GX140" i="1" s="1"/>
  <c r="O141" i="1"/>
  <c r="P141" i="1"/>
  <c r="U920" i="6" s="1"/>
  <c r="Q141" i="1"/>
  <c r="W920" i="6" s="1"/>
  <c r="R141" i="1"/>
  <c r="S141" i="1"/>
  <c r="V920" i="6" s="1"/>
  <c r="T141" i="1"/>
  <c r="U141" i="1"/>
  <c r="V141" i="1"/>
  <c r="Z920" i="6" s="1"/>
  <c r="W141" i="1"/>
  <c r="X141" i="1"/>
  <c r="Y141" i="1"/>
  <c r="AB141" i="1"/>
  <c r="AC141" i="1"/>
  <c r="AD141" i="1"/>
  <c r="AE141" i="1"/>
  <c r="AF141" i="1"/>
  <c r="AG141" i="1"/>
  <c r="AH141" i="1"/>
  <c r="AI141" i="1"/>
  <c r="AJ141" i="1"/>
  <c r="FR141" i="1"/>
  <c r="GL141" i="1"/>
  <c r="GO141" i="1"/>
  <c r="GP141" i="1"/>
  <c r="GV141" i="1"/>
  <c r="GX141" i="1" s="1"/>
  <c r="B143" i="1"/>
  <c r="B26" i="1" s="1"/>
  <c r="C143" i="1"/>
  <c r="C26" i="1" s="1"/>
  <c r="D143" i="1"/>
  <c r="D26" i="1" s="1"/>
  <c r="F143" i="1"/>
  <c r="F26" i="1" s="1"/>
  <c r="G143" i="1"/>
  <c r="BX143" i="1"/>
  <c r="BX26" i="1" s="1"/>
  <c r="CK143" i="1"/>
  <c r="CK26" i="1" s="1"/>
  <c r="CL143" i="1"/>
  <c r="CL26" i="1" s="1"/>
  <c r="D175" i="1"/>
  <c r="E177" i="1"/>
  <c r="Z177" i="1"/>
  <c r="AA177" i="1"/>
  <c r="AM177" i="1"/>
  <c r="AN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FS177" i="1"/>
  <c r="FT177" i="1"/>
  <c r="FU177" i="1"/>
  <c r="FV177" i="1"/>
  <c r="FW177" i="1"/>
  <c r="FX177" i="1"/>
  <c r="FY177" i="1"/>
  <c r="FZ177" i="1"/>
  <c r="GA177" i="1"/>
  <c r="GB177" i="1"/>
  <c r="GC177" i="1"/>
  <c r="GD177" i="1"/>
  <c r="GE177" i="1"/>
  <c r="GF177" i="1"/>
  <c r="GG177" i="1"/>
  <c r="GH177" i="1"/>
  <c r="GI177" i="1"/>
  <c r="GJ177" i="1"/>
  <c r="GK177" i="1"/>
  <c r="GL177" i="1"/>
  <c r="GM177" i="1"/>
  <c r="GN177" i="1"/>
  <c r="GO177" i="1"/>
  <c r="GP177" i="1"/>
  <c r="GQ177" i="1"/>
  <c r="GR177" i="1"/>
  <c r="GS177" i="1"/>
  <c r="GT177" i="1"/>
  <c r="GU177" i="1"/>
  <c r="GV177" i="1"/>
  <c r="GW177" i="1"/>
  <c r="GX177" i="1"/>
  <c r="C179" i="1"/>
  <c r="D179" i="1"/>
  <c r="AC179" i="1"/>
  <c r="CQ179" i="1" s="1"/>
  <c r="P179" i="1" s="1"/>
  <c r="AE179" i="1"/>
  <c r="AF179" i="1"/>
  <c r="AG179" i="1"/>
  <c r="AH179" i="1"/>
  <c r="CV179" i="1" s="1"/>
  <c r="U179" i="1" s="1"/>
  <c r="AI179" i="1"/>
  <c r="CW179" i="1" s="1"/>
  <c r="V179" i="1" s="1"/>
  <c r="Z931" i="6" s="1"/>
  <c r="AJ179" i="1"/>
  <c r="CT179" i="1"/>
  <c r="S179" i="1" s="1"/>
  <c r="CU179" i="1"/>
  <c r="T179" i="1" s="1"/>
  <c r="CX179" i="1"/>
  <c r="W179" i="1" s="1"/>
  <c r="FR179" i="1"/>
  <c r="GL179" i="1"/>
  <c r="GN179" i="1"/>
  <c r="GP179" i="1"/>
  <c r="GV179" i="1"/>
  <c r="GX179" i="1" s="1"/>
  <c r="C180" i="1"/>
  <c r="D180" i="1"/>
  <c r="AC180" i="1"/>
  <c r="CQ180" i="1" s="1"/>
  <c r="P180" i="1" s="1"/>
  <c r="U945" i="6" s="1"/>
  <c r="AE180" i="1"/>
  <c r="AF180" i="1"/>
  <c r="AG180" i="1"/>
  <c r="CU180" i="1" s="1"/>
  <c r="T180" i="1" s="1"/>
  <c r="AH180" i="1"/>
  <c r="CV180" i="1" s="1"/>
  <c r="U180" i="1" s="1"/>
  <c r="AI180" i="1"/>
  <c r="CW180" i="1" s="1"/>
  <c r="V180" i="1" s="1"/>
  <c r="Z945" i="6" s="1"/>
  <c r="AJ180" i="1"/>
  <c r="CX180" i="1" s="1"/>
  <c r="W180" i="1" s="1"/>
  <c r="CS180" i="1"/>
  <c r="R180" i="1" s="1"/>
  <c r="FR180" i="1"/>
  <c r="GL180" i="1"/>
  <c r="GO180" i="1"/>
  <c r="GP180" i="1"/>
  <c r="GV180" i="1"/>
  <c r="GX180" i="1" s="1"/>
  <c r="C181" i="1"/>
  <c r="D181" i="1"/>
  <c r="I181" i="1"/>
  <c r="AC181" i="1"/>
  <c r="AE181" i="1"/>
  <c r="AD181" i="1" s="1"/>
  <c r="CR181" i="1" s="1"/>
  <c r="AF181" i="1"/>
  <c r="AG181" i="1"/>
  <c r="CU181" i="1" s="1"/>
  <c r="T181" i="1" s="1"/>
  <c r="AH181" i="1"/>
  <c r="CV181" i="1" s="1"/>
  <c r="AI181" i="1"/>
  <c r="AJ181" i="1"/>
  <c r="CX181" i="1" s="1"/>
  <c r="CW181" i="1"/>
  <c r="FR181" i="1"/>
  <c r="GL181" i="1"/>
  <c r="GO181" i="1"/>
  <c r="GP181" i="1"/>
  <c r="GV181" i="1"/>
  <c r="C182" i="1"/>
  <c r="D182" i="1"/>
  <c r="AC182" i="1"/>
  <c r="CQ182" i="1" s="1"/>
  <c r="P182" i="1" s="1"/>
  <c r="U962" i="6" s="1"/>
  <c r="AE182" i="1"/>
  <c r="AD182" i="1" s="1"/>
  <c r="AF182" i="1"/>
  <c r="AG182" i="1"/>
  <c r="CU182" i="1" s="1"/>
  <c r="T182" i="1" s="1"/>
  <c r="AH182" i="1"/>
  <c r="CV182" i="1" s="1"/>
  <c r="U182" i="1" s="1"/>
  <c r="AI182" i="1"/>
  <c r="CW182" i="1" s="1"/>
  <c r="V182" i="1" s="1"/>
  <c r="Z962" i="6" s="1"/>
  <c r="AJ182" i="1"/>
  <c r="CX182" i="1" s="1"/>
  <c r="W182" i="1" s="1"/>
  <c r="FR182" i="1"/>
  <c r="GL182" i="1"/>
  <c r="GN182" i="1"/>
  <c r="GP182" i="1"/>
  <c r="GV182" i="1"/>
  <c r="GX182" i="1" s="1"/>
  <c r="C183" i="1"/>
  <c r="D183" i="1"/>
  <c r="AC183" i="1"/>
  <c r="CQ183" i="1" s="1"/>
  <c r="P183" i="1" s="1"/>
  <c r="U976" i="6" s="1"/>
  <c r="AE183" i="1"/>
  <c r="CS183" i="1" s="1"/>
  <c r="R183" i="1" s="1"/>
  <c r="AF183" i="1"/>
  <c r="AG183" i="1"/>
  <c r="CU183" i="1" s="1"/>
  <c r="T183" i="1" s="1"/>
  <c r="AH183" i="1"/>
  <c r="AI183" i="1"/>
  <c r="AJ183" i="1"/>
  <c r="CX183" i="1" s="1"/>
  <c r="W183" i="1" s="1"/>
  <c r="CV183" i="1"/>
  <c r="U183" i="1" s="1"/>
  <c r="CW183" i="1"/>
  <c r="V183" i="1" s="1"/>
  <c r="Z976" i="6" s="1"/>
  <c r="FR183" i="1"/>
  <c r="GL183" i="1"/>
  <c r="GN183" i="1"/>
  <c r="GP183" i="1"/>
  <c r="GV183" i="1"/>
  <c r="GX183" i="1"/>
  <c r="C184" i="1"/>
  <c r="D184" i="1"/>
  <c r="AC184" i="1"/>
  <c r="AE184" i="1"/>
  <c r="AF184" i="1"/>
  <c r="CT184" i="1" s="1"/>
  <c r="S184" i="1" s="1"/>
  <c r="AG184" i="1"/>
  <c r="CU184" i="1" s="1"/>
  <c r="T184" i="1" s="1"/>
  <c r="AH184" i="1"/>
  <c r="CV184" i="1" s="1"/>
  <c r="U184" i="1" s="1"/>
  <c r="AI184" i="1"/>
  <c r="CW184" i="1" s="1"/>
  <c r="V184" i="1" s="1"/>
  <c r="Z990" i="6" s="1"/>
  <c r="AJ184" i="1"/>
  <c r="CX184" i="1" s="1"/>
  <c r="W184" i="1" s="1"/>
  <c r="CQ184" i="1"/>
  <c r="P184" i="1" s="1"/>
  <c r="FR184" i="1"/>
  <c r="GL184" i="1"/>
  <c r="GN184" i="1"/>
  <c r="GP184" i="1"/>
  <c r="GV184" i="1"/>
  <c r="GX184" i="1" s="1"/>
  <c r="C185" i="1"/>
  <c r="D185" i="1"/>
  <c r="AC185" i="1"/>
  <c r="CQ185" i="1" s="1"/>
  <c r="P185" i="1" s="1"/>
  <c r="U1004" i="6" s="1"/>
  <c r="AE185" i="1"/>
  <c r="AF185" i="1"/>
  <c r="AG185" i="1"/>
  <c r="CU185" i="1" s="1"/>
  <c r="T185" i="1" s="1"/>
  <c r="AH185" i="1"/>
  <c r="AI185" i="1"/>
  <c r="AJ185" i="1"/>
  <c r="CX185" i="1" s="1"/>
  <c r="W185" i="1" s="1"/>
  <c r="CS185" i="1"/>
  <c r="R185" i="1" s="1"/>
  <c r="CV185" i="1"/>
  <c r="U185" i="1" s="1"/>
  <c r="CW185" i="1"/>
  <c r="V185" i="1" s="1"/>
  <c r="Z1004" i="6" s="1"/>
  <c r="FR185" i="1"/>
  <c r="GL185" i="1"/>
  <c r="GO185" i="1"/>
  <c r="GP185" i="1"/>
  <c r="GV185" i="1"/>
  <c r="GX185" i="1" s="1"/>
  <c r="C186" i="1"/>
  <c r="D186" i="1"/>
  <c r="AC186" i="1"/>
  <c r="AE186" i="1"/>
  <c r="AD186" i="1" s="1"/>
  <c r="AF186" i="1"/>
  <c r="CT186" i="1" s="1"/>
  <c r="S186" i="1" s="1"/>
  <c r="AG186" i="1"/>
  <c r="CU186" i="1" s="1"/>
  <c r="T186" i="1" s="1"/>
  <c r="AH186" i="1"/>
  <c r="CV186" i="1" s="1"/>
  <c r="U186" i="1" s="1"/>
  <c r="AI186" i="1"/>
  <c r="CW186" i="1" s="1"/>
  <c r="V186" i="1" s="1"/>
  <c r="Z1012" i="6" s="1"/>
  <c r="AJ186" i="1"/>
  <c r="CX186" i="1" s="1"/>
  <c r="W186" i="1" s="1"/>
  <c r="FR186" i="1"/>
  <c r="GL186" i="1"/>
  <c r="GO186" i="1"/>
  <c r="GP186" i="1"/>
  <c r="GV186" i="1"/>
  <c r="GX186" i="1" s="1"/>
  <c r="C187" i="1"/>
  <c r="D187" i="1"/>
  <c r="AC187" i="1"/>
  <c r="CQ187" i="1" s="1"/>
  <c r="P187" i="1" s="1"/>
  <c r="U1020" i="6" s="1"/>
  <c r="AE187" i="1"/>
  <c r="AF187" i="1"/>
  <c r="AG187" i="1"/>
  <c r="CU187" i="1" s="1"/>
  <c r="T187" i="1" s="1"/>
  <c r="AH187" i="1"/>
  <c r="CV187" i="1" s="1"/>
  <c r="U187" i="1" s="1"/>
  <c r="AI187" i="1"/>
  <c r="CW187" i="1" s="1"/>
  <c r="V187" i="1" s="1"/>
  <c r="Z1020" i="6" s="1"/>
  <c r="AJ187" i="1"/>
  <c r="CX187" i="1" s="1"/>
  <c r="W187" i="1" s="1"/>
  <c r="FR187" i="1"/>
  <c r="GL187" i="1"/>
  <c r="GO187" i="1"/>
  <c r="GP187" i="1"/>
  <c r="GV187" i="1"/>
  <c r="GX187" i="1" s="1"/>
  <c r="C188" i="1"/>
  <c r="D188" i="1"/>
  <c r="AC188" i="1"/>
  <c r="AE188" i="1"/>
  <c r="AF188" i="1"/>
  <c r="AG188" i="1"/>
  <c r="CU188" i="1" s="1"/>
  <c r="T188" i="1" s="1"/>
  <c r="AH188" i="1"/>
  <c r="CV188" i="1" s="1"/>
  <c r="U188" i="1" s="1"/>
  <c r="AI188" i="1"/>
  <c r="CW188" i="1" s="1"/>
  <c r="V188" i="1" s="1"/>
  <c r="Z1028" i="6" s="1"/>
  <c r="AJ188" i="1"/>
  <c r="CQ188" i="1"/>
  <c r="P188" i="1" s="1"/>
  <c r="CX188" i="1"/>
  <c r="W188" i="1" s="1"/>
  <c r="FR188" i="1"/>
  <c r="GL188" i="1"/>
  <c r="GN188" i="1"/>
  <c r="GP188" i="1"/>
  <c r="GV188" i="1"/>
  <c r="GX188" i="1" s="1"/>
  <c r="I189" i="1"/>
  <c r="AC189" i="1"/>
  <c r="AE189" i="1"/>
  <c r="AD189" i="1" s="1"/>
  <c r="CR189" i="1" s="1"/>
  <c r="AF189" i="1"/>
  <c r="AG189" i="1"/>
  <c r="CU189" i="1" s="1"/>
  <c r="T189" i="1" s="1"/>
  <c r="AH189" i="1"/>
  <c r="CV189" i="1" s="1"/>
  <c r="AI189" i="1"/>
  <c r="CW189" i="1" s="1"/>
  <c r="AJ189" i="1"/>
  <c r="CX189" i="1" s="1"/>
  <c r="W189" i="1" s="1"/>
  <c r="CS189" i="1"/>
  <c r="R189" i="1" s="1"/>
  <c r="FR189" i="1"/>
  <c r="GL189" i="1"/>
  <c r="GN189" i="1"/>
  <c r="GP189" i="1"/>
  <c r="GV189" i="1"/>
  <c r="I190" i="1"/>
  <c r="AC190" i="1"/>
  <c r="AE190" i="1"/>
  <c r="AF190" i="1"/>
  <c r="CT190" i="1" s="1"/>
  <c r="S190" i="1" s="1"/>
  <c r="V1038" i="6" s="1"/>
  <c r="AG190" i="1"/>
  <c r="CU190" i="1" s="1"/>
  <c r="T190" i="1" s="1"/>
  <c r="AH190" i="1"/>
  <c r="CV190" i="1" s="1"/>
  <c r="AI190" i="1"/>
  <c r="CW190" i="1" s="1"/>
  <c r="AJ190" i="1"/>
  <c r="CX190" i="1" s="1"/>
  <c r="FR190" i="1"/>
  <c r="GL190" i="1"/>
  <c r="GN190" i="1"/>
  <c r="GP190" i="1"/>
  <c r="GV190" i="1"/>
  <c r="C191" i="1"/>
  <c r="D191" i="1"/>
  <c r="AC191" i="1"/>
  <c r="AE191" i="1"/>
  <c r="AF191" i="1"/>
  <c r="CT191" i="1" s="1"/>
  <c r="S191" i="1" s="1"/>
  <c r="AG191" i="1"/>
  <c r="CU191" i="1" s="1"/>
  <c r="T191" i="1" s="1"/>
  <c r="AH191" i="1"/>
  <c r="CV191" i="1" s="1"/>
  <c r="U191" i="1" s="1"/>
  <c r="AI191" i="1"/>
  <c r="CW191" i="1" s="1"/>
  <c r="V191" i="1" s="1"/>
  <c r="Z1040" i="6" s="1"/>
  <c r="AJ191" i="1"/>
  <c r="CX191" i="1"/>
  <c r="W191" i="1" s="1"/>
  <c r="FR191" i="1"/>
  <c r="GL191" i="1"/>
  <c r="GN191" i="1"/>
  <c r="GP191" i="1"/>
  <c r="GV191" i="1"/>
  <c r="GX191" i="1" s="1"/>
  <c r="I192" i="1"/>
  <c r="AC192" i="1"/>
  <c r="AE192" i="1"/>
  <c r="AF192" i="1"/>
  <c r="AG192" i="1"/>
  <c r="CU192" i="1" s="1"/>
  <c r="AH192" i="1"/>
  <c r="CV192" i="1" s="1"/>
  <c r="AI192" i="1"/>
  <c r="CW192" i="1" s="1"/>
  <c r="AJ192" i="1"/>
  <c r="CX192" i="1" s="1"/>
  <c r="FR192" i="1"/>
  <c r="GL192" i="1"/>
  <c r="GN192" i="1"/>
  <c r="GP192" i="1"/>
  <c r="GV192" i="1"/>
  <c r="C193" i="1"/>
  <c r="D193" i="1"/>
  <c r="AC193" i="1"/>
  <c r="AE193" i="1"/>
  <c r="CS193" i="1" s="1"/>
  <c r="R193" i="1" s="1"/>
  <c r="AF193" i="1"/>
  <c r="AG193" i="1"/>
  <c r="CU193" i="1" s="1"/>
  <c r="T193" i="1" s="1"/>
  <c r="AH193" i="1"/>
  <c r="CV193" i="1" s="1"/>
  <c r="U193" i="1" s="1"/>
  <c r="AI193" i="1"/>
  <c r="CW193" i="1" s="1"/>
  <c r="V193" i="1" s="1"/>
  <c r="Z1050" i="6" s="1"/>
  <c r="AJ193" i="1"/>
  <c r="CX193" i="1" s="1"/>
  <c r="W193" i="1" s="1"/>
  <c r="FR193" i="1"/>
  <c r="GL193" i="1"/>
  <c r="GN193" i="1"/>
  <c r="GP193" i="1"/>
  <c r="GV193" i="1"/>
  <c r="GX193" i="1" s="1"/>
  <c r="I194" i="1"/>
  <c r="S194" i="1"/>
  <c r="AC194" i="1"/>
  <c r="AE194" i="1"/>
  <c r="CS194" i="1" s="1"/>
  <c r="AF194" i="1"/>
  <c r="CT194" i="1" s="1"/>
  <c r="AG194" i="1"/>
  <c r="AH194" i="1"/>
  <c r="CV194" i="1" s="1"/>
  <c r="AI194" i="1"/>
  <c r="CW194" i="1" s="1"/>
  <c r="AJ194" i="1"/>
  <c r="CX194" i="1" s="1"/>
  <c r="CU194" i="1"/>
  <c r="T194" i="1" s="1"/>
  <c r="FR194" i="1"/>
  <c r="GL194" i="1"/>
  <c r="GN194" i="1"/>
  <c r="GP194" i="1"/>
  <c r="GV194" i="1"/>
  <c r="C195" i="1"/>
  <c r="D195" i="1"/>
  <c r="I195" i="1"/>
  <c r="I198" i="1" s="1"/>
  <c r="AC195" i="1"/>
  <c r="AE195" i="1"/>
  <c r="AF195" i="1"/>
  <c r="AG195" i="1"/>
  <c r="CU195" i="1" s="1"/>
  <c r="T195" i="1" s="1"/>
  <c r="AH195" i="1"/>
  <c r="CV195" i="1" s="1"/>
  <c r="U195" i="1" s="1"/>
  <c r="AI195" i="1"/>
  <c r="CW195" i="1" s="1"/>
  <c r="AJ195" i="1"/>
  <c r="CX195" i="1" s="1"/>
  <c r="FR195" i="1"/>
  <c r="GL195" i="1"/>
  <c r="GN195" i="1"/>
  <c r="GP195" i="1"/>
  <c r="GV195" i="1"/>
  <c r="GX195" i="1" s="1"/>
  <c r="AC196" i="1"/>
  <c r="AE196" i="1"/>
  <c r="CS196" i="1" s="1"/>
  <c r="AF196" i="1"/>
  <c r="CT196" i="1" s="1"/>
  <c r="AG196" i="1"/>
  <c r="CU196" i="1" s="1"/>
  <c r="AH196" i="1"/>
  <c r="CV196" i="1" s="1"/>
  <c r="AI196" i="1"/>
  <c r="CW196" i="1" s="1"/>
  <c r="AJ196" i="1"/>
  <c r="CX196" i="1" s="1"/>
  <c r="CQ196" i="1"/>
  <c r="FR196" i="1"/>
  <c r="GL196" i="1"/>
  <c r="GN196" i="1"/>
  <c r="GP196" i="1"/>
  <c r="GV196" i="1"/>
  <c r="I197" i="1"/>
  <c r="AC197" i="1"/>
  <c r="AE197" i="1"/>
  <c r="CS197" i="1" s="1"/>
  <c r="AF197" i="1"/>
  <c r="AG197" i="1"/>
  <c r="CU197" i="1" s="1"/>
  <c r="AH197" i="1"/>
  <c r="CV197" i="1" s="1"/>
  <c r="AI197" i="1"/>
  <c r="AJ197" i="1"/>
  <c r="CX197" i="1" s="1"/>
  <c r="CT197" i="1"/>
  <c r="S197" i="1" s="1"/>
  <c r="CW197" i="1"/>
  <c r="FR197" i="1"/>
  <c r="GL197" i="1"/>
  <c r="GN197" i="1"/>
  <c r="GP197" i="1"/>
  <c r="GV197" i="1"/>
  <c r="AC198" i="1"/>
  <c r="AE198" i="1"/>
  <c r="AF198" i="1"/>
  <c r="CT198" i="1" s="1"/>
  <c r="AG198" i="1"/>
  <c r="CU198" i="1" s="1"/>
  <c r="AH198" i="1"/>
  <c r="CV198" i="1" s="1"/>
  <c r="U198" i="1" s="1"/>
  <c r="Y1073" i="6" s="1"/>
  <c r="AI198" i="1"/>
  <c r="CW198" i="1" s="1"/>
  <c r="AJ198" i="1"/>
  <c r="CX198" i="1" s="1"/>
  <c r="FR198" i="1"/>
  <c r="GL198" i="1"/>
  <c r="GN198" i="1"/>
  <c r="GP198" i="1"/>
  <c r="GV198" i="1"/>
  <c r="C199" i="1"/>
  <c r="D199" i="1"/>
  <c r="AC199" i="1"/>
  <c r="AE199" i="1"/>
  <c r="AF199" i="1"/>
  <c r="AG199" i="1"/>
  <c r="AH199" i="1"/>
  <c r="AI199" i="1"/>
  <c r="CW199" i="1" s="1"/>
  <c r="V199" i="1" s="1"/>
  <c r="Z1075" i="6" s="1"/>
  <c r="AJ199" i="1"/>
  <c r="CX199" i="1" s="1"/>
  <c r="W199" i="1" s="1"/>
  <c r="CU199" i="1"/>
  <c r="T199" i="1" s="1"/>
  <c r="CV199" i="1"/>
  <c r="U199" i="1" s="1"/>
  <c r="FR199" i="1"/>
  <c r="GL199" i="1"/>
  <c r="GN199" i="1"/>
  <c r="GP199" i="1"/>
  <c r="GV199" i="1"/>
  <c r="GX199" i="1" s="1"/>
  <c r="I200" i="1"/>
  <c r="AC200" i="1"/>
  <c r="AE200" i="1"/>
  <c r="CS200" i="1" s="1"/>
  <c r="R200" i="1" s="1"/>
  <c r="AF200" i="1"/>
  <c r="CT200" i="1" s="1"/>
  <c r="S200" i="1" s="1"/>
  <c r="AG200" i="1"/>
  <c r="AH200" i="1"/>
  <c r="CV200" i="1" s="1"/>
  <c r="AI200" i="1"/>
  <c r="CW200" i="1" s="1"/>
  <c r="AJ200" i="1"/>
  <c r="CX200" i="1" s="1"/>
  <c r="W200" i="1" s="1"/>
  <c r="CU200" i="1"/>
  <c r="FR200" i="1"/>
  <c r="GL200" i="1"/>
  <c r="GN200" i="1"/>
  <c r="GP200" i="1"/>
  <c r="GV200" i="1"/>
  <c r="I201" i="1"/>
  <c r="AC201" i="1"/>
  <c r="AE201" i="1"/>
  <c r="AF201" i="1"/>
  <c r="AG201" i="1"/>
  <c r="CU201" i="1" s="1"/>
  <c r="AH201" i="1"/>
  <c r="CV201" i="1" s="1"/>
  <c r="AI201" i="1"/>
  <c r="AJ201" i="1"/>
  <c r="CX201" i="1" s="1"/>
  <c r="CW201" i="1"/>
  <c r="FR201" i="1"/>
  <c r="GL201" i="1"/>
  <c r="GN201" i="1"/>
  <c r="GP201" i="1"/>
  <c r="GV201" i="1"/>
  <c r="C202" i="1"/>
  <c r="D202" i="1"/>
  <c r="AC202" i="1"/>
  <c r="CQ202" i="1" s="1"/>
  <c r="P202" i="1" s="1"/>
  <c r="U1087" i="6" s="1"/>
  <c r="AE202" i="1"/>
  <c r="CS202" i="1" s="1"/>
  <c r="R202" i="1" s="1"/>
  <c r="AF202" i="1"/>
  <c r="AG202" i="1"/>
  <c r="CU202" i="1" s="1"/>
  <c r="T202" i="1" s="1"/>
  <c r="AH202" i="1"/>
  <c r="AI202" i="1"/>
  <c r="CW202" i="1" s="1"/>
  <c r="V202" i="1" s="1"/>
  <c r="Z1087" i="6" s="1"/>
  <c r="AJ202" i="1"/>
  <c r="CX202" i="1" s="1"/>
  <c r="W202" i="1" s="1"/>
  <c r="CV202" i="1"/>
  <c r="U202" i="1" s="1"/>
  <c r="FR202" i="1"/>
  <c r="GL202" i="1"/>
  <c r="GO202" i="1"/>
  <c r="GP202" i="1"/>
  <c r="GV202" i="1"/>
  <c r="GX202" i="1" s="1"/>
  <c r="C203" i="1"/>
  <c r="D203" i="1"/>
  <c r="AC203" i="1"/>
  <c r="AE203" i="1"/>
  <c r="AF203" i="1"/>
  <c r="AG203" i="1"/>
  <c r="CU203" i="1" s="1"/>
  <c r="T203" i="1" s="1"/>
  <c r="AH203" i="1"/>
  <c r="CV203" i="1" s="1"/>
  <c r="U203" i="1" s="1"/>
  <c r="AI203" i="1"/>
  <c r="AJ203" i="1"/>
  <c r="CX203" i="1" s="1"/>
  <c r="W203" i="1" s="1"/>
  <c r="CW203" i="1"/>
  <c r="V203" i="1" s="1"/>
  <c r="Z1095" i="6" s="1"/>
  <c r="FR203" i="1"/>
  <c r="GL203" i="1"/>
  <c r="GN203" i="1"/>
  <c r="GP203" i="1"/>
  <c r="GV203" i="1"/>
  <c r="GX203" i="1" s="1"/>
  <c r="I204" i="1"/>
  <c r="AC204" i="1"/>
  <c r="AD204" i="1"/>
  <c r="AE204" i="1"/>
  <c r="AF204" i="1"/>
  <c r="AG204" i="1"/>
  <c r="CU204" i="1" s="1"/>
  <c r="AH204" i="1"/>
  <c r="CV204" i="1" s="1"/>
  <c r="AI204" i="1"/>
  <c r="CW204" i="1" s="1"/>
  <c r="AJ204" i="1"/>
  <c r="CX204" i="1" s="1"/>
  <c r="CQ204" i="1"/>
  <c r="CR204" i="1"/>
  <c r="CS204" i="1"/>
  <c r="FR204" i="1"/>
  <c r="GL204" i="1"/>
  <c r="GN204" i="1"/>
  <c r="GP204" i="1"/>
  <c r="GV204" i="1"/>
  <c r="C205" i="1"/>
  <c r="D205" i="1"/>
  <c r="AC205" i="1"/>
  <c r="AE205" i="1"/>
  <c r="AF205" i="1"/>
  <c r="CT205" i="1" s="1"/>
  <c r="S205" i="1" s="1"/>
  <c r="AG205" i="1"/>
  <c r="CU205" i="1" s="1"/>
  <c r="T205" i="1" s="1"/>
  <c r="AH205" i="1"/>
  <c r="CV205" i="1" s="1"/>
  <c r="U205" i="1" s="1"/>
  <c r="AI205" i="1"/>
  <c r="CW205" i="1" s="1"/>
  <c r="V205" i="1" s="1"/>
  <c r="Z1105" i="6" s="1"/>
  <c r="AJ205" i="1"/>
  <c r="CX205" i="1"/>
  <c r="W205" i="1" s="1"/>
  <c r="FR205" i="1"/>
  <c r="GL205" i="1"/>
  <c r="GN205" i="1"/>
  <c r="GP205" i="1"/>
  <c r="GV205" i="1"/>
  <c r="GX205" i="1" s="1"/>
  <c r="I206" i="1"/>
  <c r="AC206" i="1"/>
  <c r="AE206" i="1"/>
  <c r="AD206" i="1" s="1"/>
  <c r="CR206" i="1" s="1"/>
  <c r="AF206" i="1"/>
  <c r="CT206" i="1" s="1"/>
  <c r="AG206" i="1"/>
  <c r="CU206" i="1" s="1"/>
  <c r="AH206" i="1"/>
  <c r="CV206" i="1" s="1"/>
  <c r="AI206" i="1"/>
  <c r="CW206" i="1" s="1"/>
  <c r="AJ206" i="1"/>
  <c r="CX206" i="1" s="1"/>
  <c r="FR206" i="1"/>
  <c r="GL206" i="1"/>
  <c r="GN206" i="1"/>
  <c r="GP206" i="1"/>
  <c r="GV206" i="1"/>
  <c r="GX206" i="1" s="1"/>
  <c r="C207" i="1"/>
  <c r="D207" i="1"/>
  <c r="AC207" i="1"/>
  <c r="AE207" i="1"/>
  <c r="CS207" i="1" s="1"/>
  <c r="R207" i="1" s="1"/>
  <c r="X1115" i="6" s="1"/>
  <c r="AF207" i="1"/>
  <c r="AG207" i="1"/>
  <c r="AH207" i="1"/>
  <c r="CV207" i="1" s="1"/>
  <c r="U207" i="1" s="1"/>
  <c r="AI207" i="1"/>
  <c r="CW207" i="1" s="1"/>
  <c r="V207" i="1" s="1"/>
  <c r="Z1115" i="6" s="1"/>
  <c r="AJ207" i="1"/>
  <c r="CT207" i="1"/>
  <c r="S207" i="1" s="1"/>
  <c r="CU207" i="1"/>
  <c r="T207" i="1" s="1"/>
  <c r="CX207" i="1"/>
  <c r="W207" i="1" s="1"/>
  <c r="FR207" i="1"/>
  <c r="GL207" i="1"/>
  <c r="GN207" i="1"/>
  <c r="GP207" i="1"/>
  <c r="GV207" i="1"/>
  <c r="GX207" i="1" s="1"/>
  <c r="I208" i="1"/>
  <c r="AC208" i="1"/>
  <c r="AE208" i="1"/>
  <c r="CS208" i="1" s="1"/>
  <c r="AF208" i="1"/>
  <c r="AG208" i="1"/>
  <c r="CU208" i="1" s="1"/>
  <c r="T208" i="1" s="1"/>
  <c r="AH208" i="1"/>
  <c r="CV208" i="1" s="1"/>
  <c r="U208" i="1" s="1"/>
  <c r="Y1123" i="6" s="1"/>
  <c r="AI208" i="1"/>
  <c r="CW208" i="1" s="1"/>
  <c r="AJ208" i="1"/>
  <c r="CX208" i="1" s="1"/>
  <c r="FR208" i="1"/>
  <c r="GL208" i="1"/>
  <c r="GN208" i="1"/>
  <c r="GP208" i="1"/>
  <c r="GV208" i="1"/>
  <c r="GX208" i="1" s="1"/>
  <c r="C209" i="1"/>
  <c r="D209" i="1"/>
  <c r="AC209" i="1"/>
  <c r="AE209" i="1"/>
  <c r="AF209" i="1"/>
  <c r="AG209" i="1"/>
  <c r="CU209" i="1" s="1"/>
  <c r="T209" i="1" s="1"/>
  <c r="AH209" i="1"/>
  <c r="CV209" i="1" s="1"/>
  <c r="U209" i="1" s="1"/>
  <c r="AI209" i="1"/>
  <c r="CW209" i="1" s="1"/>
  <c r="V209" i="1" s="1"/>
  <c r="Z1125" i="6" s="1"/>
  <c r="AJ209" i="1"/>
  <c r="CX209" i="1" s="1"/>
  <c r="W209" i="1" s="1"/>
  <c r="FR209" i="1"/>
  <c r="GL209" i="1"/>
  <c r="GN209" i="1"/>
  <c r="GP209" i="1"/>
  <c r="GV209" i="1"/>
  <c r="GX209" i="1" s="1"/>
  <c r="I210" i="1"/>
  <c r="AC210" i="1"/>
  <c r="AE210" i="1"/>
  <c r="AD210" i="1" s="1"/>
  <c r="CR210" i="1" s="1"/>
  <c r="AF210" i="1"/>
  <c r="AG210" i="1"/>
  <c r="CU210" i="1" s="1"/>
  <c r="T210" i="1" s="1"/>
  <c r="AH210" i="1"/>
  <c r="CV210" i="1" s="1"/>
  <c r="AI210" i="1"/>
  <c r="CW210" i="1" s="1"/>
  <c r="AJ210" i="1"/>
  <c r="CX210" i="1" s="1"/>
  <c r="FR210" i="1"/>
  <c r="GL210" i="1"/>
  <c r="GN210" i="1"/>
  <c r="GP210" i="1"/>
  <c r="GV210" i="1"/>
  <c r="I211" i="1"/>
  <c r="AC211" i="1"/>
  <c r="AE211" i="1"/>
  <c r="CS211" i="1" s="1"/>
  <c r="AF211" i="1"/>
  <c r="AG211" i="1"/>
  <c r="CU211" i="1" s="1"/>
  <c r="T211" i="1" s="1"/>
  <c r="AH211" i="1"/>
  <c r="CV211" i="1" s="1"/>
  <c r="U211" i="1" s="1"/>
  <c r="Y1135" i="6" s="1"/>
  <c r="AI211" i="1"/>
  <c r="CW211" i="1" s="1"/>
  <c r="AJ211" i="1"/>
  <c r="CX211" i="1" s="1"/>
  <c r="FR211" i="1"/>
  <c r="GL211" i="1"/>
  <c r="GN211" i="1"/>
  <c r="GP211" i="1"/>
  <c r="GV211" i="1"/>
  <c r="I212" i="1"/>
  <c r="AC212" i="1"/>
  <c r="AE212" i="1"/>
  <c r="AF212" i="1"/>
  <c r="AG212" i="1"/>
  <c r="CU212" i="1" s="1"/>
  <c r="AH212" i="1"/>
  <c r="CV212" i="1" s="1"/>
  <c r="AI212" i="1"/>
  <c r="CW212" i="1" s="1"/>
  <c r="AJ212" i="1"/>
  <c r="CX212" i="1" s="1"/>
  <c r="W212" i="1" s="1"/>
  <c r="CQ212" i="1"/>
  <c r="FR212" i="1"/>
  <c r="GL212" i="1"/>
  <c r="GN212" i="1"/>
  <c r="GP212" i="1"/>
  <c r="GV212" i="1"/>
  <c r="C213" i="1"/>
  <c r="D213" i="1"/>
  <c r="AC213" i="1"/>
  <c r="AE213" i="1"/>
  <c r="AF213" i="1"/>
  <c r="AG213" i="1"/>
  <c r="CU213" i="1" s="1"/>
  <c r="T213" i="1" s="1"/>
  <c r="AH213" i="1"/>
  <c r="CV213" i="1" s="1"/>
  <c r="U213" i="1" s="1"/>
  <c r="AI213" i="1"/>
  <c r="CW213" i="1" s="1"/>
  <c r="V213" i="1" s="1"/>
  <c r="Z1139" i="6" s="1"/>
  <c r="AJ213" i="1"/>
  <c r="CX213" i="1" s="1"/>
  <c r="W213" i="1" s="1"/>
  <c r="CS213" i="1"/>
  <c r="R213" i="1" s="1"/>
  <c r="FR213" i="1"/>
  <c r="GL213" i="1"/>
  <c r="GN213" i="1"/>
  <c r="GP213" i="1"/>
  <c r="GV213" i="1"/>
  <c r="GX213" i="1" s="1"/>
  <c r="I214" i="1"/>
  <c r="AC214" i="1"/>
  <c r="AE214" i="1"/>
  <c r="CS214" i="1" s="1"/>
  <c r="AF214" i="1"/>
  <c r="AG214" i="1"/>
  <c r="CU214" i="1" s="1"/>
  <c r="T214" i="1" s="1"/>
  <c r="AH214" i="1"/>
  <c r="CV214" i="1" s="1"/>
  <c r="U214" i="1" s="1"/>
  <c r="Y1147" i="6" s="1"/>
  <c r="AI214" i="1"/>
  <c r="CW214" i="1" s="1"/>
  <c r="AJ214" i="1"/>
  <c r="CX214" i="1" s="1"/>
  <c r="FR214" i="1"/>
  <c r="GL214" i="1"/>
  <c r="GN214" i="1"/>
  <c r="GP214" i="1"/>
  <c r="GV214" i="1"/>
  <c r="C215" i="1"/>
  <c r="D215" i="1"/>
  <c r="AC215" i="1"/>
  <c r="AE215" i="1"/>
  <c r="AF215" i="1"/>
  <c r="CT215" i="1" s="1"/>
  <c r="S215" i="1" s="1"/>
  <c r="AG215" i="1"/>
  <c r="CU215" i="1" s="1"/>
  <c r="T215" i="1" s="1"/>
  <c r="AH215" i="1"/>
  <c r="CV215" i="1" s="1"/>
  <c r="U215" i="1" s="1"/>
  <c r="AI215" i="1"/>
  <c r="CW215" i="1" s="1"/>
  <c r="V215" i="1" s="1"/>
  <c r="Z1149" i="6" s="1"/>
  <c r="AJ215" i="1"/>
  <c r="CX215" i="1" s="1"/>
  <c r="W215" i="1" s="1"/>
  <c r="FR215" i="1"/>
  <c r="GL215" i="1"/>
  <c r="GN215" i="1"/>
  <c r="GP215" i="1"/>
  <c r="GV215" i="1"/>
  <c r="GX215" i="1" s="1"/>
  <c r="I216" i="1"/>
  <c r="AC216" i="1"/>
  <c r="AE216" i="1"/>
  <c r="AF216" i="1"/>
  <c r="AG216" i="1"/>
  <c r="CU216" i="1" s="1"/>
  <c r="T216" i="1" s="1"/>
  <c r="AH216" i="1"/>
  <c r="CV216" i="1" s="1"/>
  <c r="AI216" i="1"/>
  <c r="CW216" i="1" s="1"/>
  <c r="AJ216" i="1"/>
  <c r="CX216" i="1" s="1"/>
  <c r="FR216" i="1"/>
  <c r="GL216" i="1"/>
  <c r="GN216" i="1"/>
  <c r="GP216" i="1"/>
  <c r="GV216" i="1"/>
  <c r="GX216" i="1" s="1"/>
  <c r="C217" i="1"/>
  <c r="D217" i="1"/>
  <c r="AC217" i="1"/>
  <c r="AE217" i="1"/>
  <c r="AD217" i="1" s="1"/>
  <c r="AF217" i="1"/>
  <c r="AG217" i="1"/>
  <c r="CU217" i="1" s="1"/>
  <c r="T217" i="1" s="1"/>
  <c r="AH217" i="1"/>
  <c r="CV217" i="1" s="1"/>
  <c r="U217" i="1" s="1"/>
  <c r="AI217" i="1"/>
  <c r="CW217" i="1" s="1"/>
  <c r="V217" i="1" s="1"/>
  <c r="Z1159" i="6" s="1"/>
  <c r="AJ217" i="1"/>
  <c r="CX217" i="1" s="1"/>
  <c r="W217" i="1" s="1"/>
  <c r="CQ217" i="1"/>
  <c r="P217" i="1" s="1"/>
  <c r="FR217" i="1"/>
  <c r="GL217" i="1"/>
  <c r="GN217" i="1"/>
  <c r="GP217" i="1"/>
  <c r="GV217" i="1"/>
  <c r="GX217" i="1" s="1"/>
  <c r="I218" i="1"/>
  <c r="AC218" i="1"/>
  <c r="AE218" i="1"/>
  <c r="CS218" i="1" s="1"/>
  <c r="AF218" i="1"/>
  <c r="CT218" i="1" s="1"/>
  <c r="AG218" i="1"/>
  <c r="CU218" i="1" s="1"/>
  <c r="AH218" i="1"/>
  <c r="CV218" i="1" s="1"/>
  <c r="AI218" i="1"/>
  <c r="CW218" i="1" s="1"/>
  <c r="AJ218" i="1"/>
  <c r="CX218" i="1" s="1"/>
  <c r="FR218" i="1"/>
  <c r="GL218" i="1"/>
  <c r="GN218" i="1"/>
  <c r="GP218" i="1"/>
  <c r="GV218" i="1"/>
  <c r="C219" i="1"/>
  <c r="D219" i="1"/>
  <c r="AC219" i="1"/>
  <c r="AE219" i="1"/>
  <c r="CS219" i="1" s="1"/>
  <c r="R219" i="1" s="1"/>
  <c r="AF219" i="1"/>
  <c r="AG219" i="1"/>
  <c r="CU219" i="1" s="1"/>
  <c r="T219" i="1" s="1"/>
  <c r="AH219" i="1"/>
  <c r="CV219" i="1" s="1"/>
  <c r="U219" i="1" s="1"/>
  <c r="AI219" i="1"/>
  <c r="CW219" i="1" s="1"/>
  <c r="V219" i="1" s="1"/>
  <c r="Z1169" i="6" s="1"/>
  <c r="AJ219" i="1"/>
  <c r="CX219" i="1" s="1"/>
  <c r="W219" i="1" s="1"/>
  <c r="FR219" i="1"/>
  <c r="GL219" i="1"/>
  <c r="GN219" i="1"/>
  <c r="GP219" i="1"/>
  <c r="GV219" i="1"/>
  <c r="GX219" i="1" s="1"/>
  <c r="I220" i="1"/>
  <c r="AC220" i="1"/>
  <c r="CQ220" i="1" s="1"/>
  <c r="AE220" i="1"/>
  <c r="AF220" i="1"/>
  <c r="AG220" i="1"/>
  <c r="AH220" i="1"/>
  <c r="CV220" i="1" s="1"/>
  <c r="AI220" i="1"/>
  <c r="CW220" i="1" s="1"/>
  <c r="AJ220" i="1"/>
  <c r="CX220" i="1" s="1"/>
  <c r="CU220" i="1"/>
  <c r="FR220" i="1"/>
  <c r="GL220" i="1"/>
  <c r="GN220" i="1"/>
  <c r="GP220" i="1"/>
  <c r="GV220" i="1"/>
  <c r="I221" i="1"/>
  <c r="AC221" i="1"/>
  <c r="AE221" i="1"/>
  <c r="AF221" i="1"/>
  <c r="AG221" i="1"/>
  <c r="CU221" i="1" s="1"/>
  <c r="AH221" i="1"/>
  <c r="CV221" i="1" s="1"/>
  <c r="AI221" i="1"/>
  <c r="CW221" i="1" s="1"/>
  <c r="AJ221" i="1"/>
  <c r="CX221" i="1" s="1"/>
  <c r="FR221" i="1"/>
  <c r="GL221" i="1"/>
  <c r="GN221" i="1"/>
  <c r="GP221" i="1"/>
  <c r="GV221" i="1"/>
  <c r="GX221" i="1" s="1"/>
  <c r="I222" i="1"/>
  <c r="AC222" i="1"/>
  <c r="AE222" i="1"/>
  <c r="AF222" i="1"/>
  <c r="AG222" i="1"/>
  <c r="CU222" i="1" s="1"/>
  <c r="AH222" i="1"/>
  <c r="CV222" i="1" s="1"/>
  <c r="AI222" i="1"/>
  <c r="CW222" i="1" s="1"/>
  <c r="AJ222" i="1"/>
  <c r="CX222" i="1" s="1"/>
  <c r="FR222" i="1"/>
  <c r="GL222" i="1"/>
  <c r="GN222" i="1"/>
  <c r="GP222" i="1"/>
  <c r="GV222" i="1"/>
  <c r="GX222" i="1" s="1"/>
  <c r="C223" i="1"/>
  <c r="D223" i="1"/>
  <c r="AC223" i="1"/>
  <c r="AE223" i="1"/>
  <c r="AD223" i="1" s="1"/>
  <c r="AF223" i="1"/>
  <c r="AG223" i="1"/>
  <c r="CU223" i="1" s="1"/>
  <c r="T223" i="1" s="1"/>
  <c r="AH223" i="1"/>
  <c r="CV223" i="1" s="1"/>
  <c r="U223" i="1" s="1"/>
  <c r="AI223" i="1"/>
  <c r="CW223" i="1" s="1"/>
  <c r="V223" i="1" s="1"/>
  <c r="Z1183" i="6" s="1"/>
  <c r="AJ223" i="1"/>
  <c r="CX223" i="1" s="1"/>
  <c r="W223" i="1" s="1"/>
  <c r="FR223" i="1"/>
  <c r="GL223" i="1"/>
  <c r="GN223" i="1"/>
  <c r="GP223" i="1"/>
  <c r="GV223" i="1"/>
  <c r="GX223" i="1" s="1"/>
  <c r="I224" i="1"/>
  <c r="AC224" i="1"/>
  <c r="AE224" i="1"/>
  <c r="AF224" i="1"/>
  <c r="AG224" i="1"/>
  <c r="CU224" i="1" s="1"/>
  <c r="AH224" i="1"/>
  <c r="CV224" i="1" s="1"/>
  <c r="AI224" i="1"/>
  <c r="CW224" i="1" s="1"/>
  <c r="AJ224" i="1"/>
  <c r="CX224" i="1" s="1"/>
  <c r="FR224" i="1"/>
  <c r="GL224" i="1"/>
  <c r="GN224" i="1"/>
  <c r="GP224" i="1"/>
  <c r="GV224" i="1"/>
  <c r="GX224" i="1" s="1"/>
  <c r="C225" i="1"/>
  <c r="D225" i="1"/>
  <c r="AC225" i="1"/>
  <c r="CQ225" i="1" s="1"/>
  <c r="P225" i="1" s="1"/>
  <c r="U1193" i="6" s="1"/>
  <c r="AE225" i="1"/>
  <c r="AF225" i="1"/>
  <c r="AG225" i="1"/>
  <c r="CU225" i="1" s="1"/>
  <c r="T225" i="1" s="1"/>
  <c r="AH225" i="1"/>
  <c r="CV225" i="1" s="1"/>
  <c r="U225" i="1" s="1"/>
  <c r="AI225" i="1"/>
  <c r="CW225" i="1" s="1"/>
  <c r="V225" i="1" s="1"/>
  <c r="Z1193" i="6" s="1"/>
  <c r="AJ225" i="1"/>
  <c r="CX225" i="1" s="1"/>
  <c r="W225" i="1" s="1"/>
  <c r="FR225" i="1"/>
  <c r="GL225" i="1"/>
  <c r="GN225" i="1"/>
  <c r="GO225" i="1"/>
  <c r="GV225" i="1"/>
  <c r="GX225" i="1" s="1"/>
  <c r="C226" i="1"/>
  <c r="D226" i="1"/>
  <c r="AC226" i="1"/>
  <c r="AE226" i="1"/>
  <c r="CS226" i="1" s="1"/>
  <c r="R226" i="1" s="1"/>
  <c r="AF226" i="1"/>
  <c r="CT226" i="1" s="1"/>
  <c r="S226" i="1" s="1"/>
  <c r="AG226" i="1"/>
  <c r="CU226" i="1" s="1"/>
  <c r="T226" i="1" s="1"/>
  <c r="AH226" i="1"/>
  <c r="CV226" i="1" s="1"/>
  <c r="U226" i="1" s="1"/>
  <c r="AI226" i="1"/>
  <c r="CW226" i="1" s="1"/>
  <c r="V226" i="1" s="1"/>
  <c r="Z1198" i="6" s="1"/>
  <c r="AJ226" i="1"/>
  <c r="CX226" i="1"/>
  <c r="W226" i="1" s="1"/>
  <c r="FR226" i="1"/>
  <c r="GL226" i="1"/>
  <c r="GN226" i="1"/>
  <c r="GO226" i="1"/>
  <c r="GV226" i="1"/>
  <c r="GX226" i="1" s="1"/>
  <c r="C227" i="1"/>
  <c r="D227" i="1"/>
  <c r="AC227" i="1"/>
  <c r="CQ227" i="1" s="1"/>
  <c r="P227" i="1" s="1"/>
  <c r="U1203" i="6" s="1"/>
  <c r="AE227" i="1"/>
  <c r="AF227" i="1"/>
  <c r="AG227" i="1"/>
  <c r="CU227" i="1" s="1"/>
  <c r="T227" i="1" s="1"/>
  <c r="AH227" i="1"/>
  <c r="CV227" i="1" s="1"/>
  <c r="U227" i="1" s="1"/>
  <c r="AI227" i="1"/>
  <c r="CW227" i="1" s="1"/>
  <c r="V227" i="1" s="1"/>
  <c r="Z1203" i="6" s="1"/>
  <c r="AJ227" i="1"/>
  <c r="CX227" i="1" s="1"/>
  <c r="W227" i="1" s="1"/>
  <c r="FR227" i="1"/>
  <c r="GL227" i="1"/>
  <c r="GN227" i="1"/>
  <c r="GO227" i="1"/>
  <c r="GV227" i="1"/>
  <c r="GX227" i="1" s="1"/>
  <c r="C228" i="1"/>
  <c r="D228" i="1"/>
  <c r="AC228" i="1"/>
  <c r="AE228" i="1"/>
  <c r="CS228" i="1" s="1"/>
  <c r="R228" i="1" s="1"/>
  <c r="AF228" i="1"/>
  <c r="CT228" i="1" s="1"/>
  <c r="S228" i="1" s="1"/>
  <c r="AG228" i="1"/>
  <c r="CU228" i="1" s="1"/>
  <c r="T228" i="1" s="1"/>
  <c r="AH228" i="1"/>
  <c r="CV228" i="1" s="1"/>
  <c r="U228" i="1" s="1"/>
  <c r="AI228" i="1"/>
  <c r="CW228" i="1" s="1"/>
  <c r="V228" i="1" s="1"/>
  <c r="Z1208" i="6" s="1"/>
  <c r="AJ228" i="1"/>
  <c r="CX228" i="1" s="1"/>
  <c r="W228" i="1" s="1"/>
  <c r="FR228" i="1"/>
  <c r="GL228" i="1"/>
  <c r="GN228" i="1"/>
  <c r="GO228" i="1"/>
  <c r="GV228" i="1"/>
  <c r="GX228" i="1" s="1"/>
  <c r="B230" i="1"/>
  <c r="B177" i="1" s="1"/>
  <c r="C230" i="1"/>
  <c r="C177" i="1" s="1"/>
  <c r="D230" i="1"/>
  <c r="D177" i="1" s="1"/>
  <c r="F230" i="1"/>
  <c r="F177" i="1" s="1"/>
  <c r="G230" i="1"/>
  <c r="BX230" i="1"/>
  <c r="BX177" i="1" s="1"/>
  <c r="CK230" i="1"/>
  <c r="CL230" i="1"/>
  <c r="CL177" i="1" s="1"/>
  <c r="D262" i="1"/>
  <c r="E264" i="1"/>
  <c r="Z264" i="1"/>
  <c r="AA264" i="1"/>
  <c r="AM264" i="1"/>
  <c r="AN264" i="1"/>
  <c r="BD264" i="1"/>
  <c r="BE264" i="1"/>
  <c r="BF264" i="1"/>
  <c r="BG264" i="1"/>
  <c r="BH264" i="1"/>
  <c r="BI264" i="1"/>
  <c r="BJ264" i="1"/>
  <c r="BK264" i="1"/>
  <c r="BL264" i="1"/>
  <c r="BM264" i="1"/>
  <c r="BN264" i="1"/>
  <c r="BO264" i="1"/>
  <c r="BP264" i="1"/>
  <c r="BQ264" i="1"/>
  <c r="BR264" i="1"/>
  <c r="BS264" i="1"/>
  <c r="BT264" i="1"/>
  <c r="BU264" i="1"/>
  <c r="BV264" i="1"/>
  <c r="BW264" i="1"/>
  <c r="CM264" i="1"/>
  <c r="CN264" i="1"/>
  <c r="CO264" i="1"/>
  <c r="CP264" i="1"/>
  <c r="CQ264" i="1"/>
  <c r="CR264" i="1"/>
  <c r="CS264" i="1"/>
  <c r="CT264" i="1"/>
  <c r="CU264" i="1"/>
  <c r="CV264" i="1"/>
  <c r="CW264" i="1"/>
  <c r="CX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DV264" i="1"/>
  <c r="DW264" i="1"/>
  <c r="DX264" i="1"/>
  <c r="DY264" i="1"/>
  <c r="DZ264" i="1"/>
  <c r="EA264" i="1"/>
  <c r="EB264" i="1"/>
  <c r="EC264" i="1"/>
  <c r="ED264" i="1"/>
  <c r="EE264" i="1"/>
  <c r="EF264" i="1"/>
  <c r="EG264" i="1"/>
  <c r="EH264" i="1"/>
  <c r="EI264" i="1"/>
  <c r="EJ264" i="1"/>
  <c r="EK264" i="1"/>
  <c r="EL264" i="1"/>
  <c r="EM264" i="1"/>
  <c r="EN264" i="1"/>
  <c r="EO264" i="1"/>
  <c r="EP264" i="1"/>
  <c r="EQ264" i="1"/>
  <c r="ER264" i="1"/>
  <c r="ES264" i="1"/>
  <c r="ET264" i="1"/>
  <c r="EU264" i="1"/>
  <c r="EV264" i="1"/>
  <c r="EW264" i="1"/>
  <c r="EX264" i="1"/>
  <c r="EY264" i="1"/>
  <c r="EZ264" i="1"/>
  <c r="FA264" i="1"/>
  <c r="FB264" i="1"/>
  <c r="FC264" i="1"/>
  <c r="FD264" i="1"/>
  <c r="FE264" i="1"/>
  <c r="FF264" i="1"/>
  <c r="FG264" i="1"/>
  <c r="FH264" i="1"/>
  <c r="FI264" i="1"/>
  <c r="FJ264" i="1"/>
  <c r="FK264" i="1"/>
  <c r="FL264" i="1"/>
  <c r="FM264" i="1"/>
  <c r="FN264" i="1"/>
  <c r="FO264" i="1"/>
  <c r="FP264" i="1"/>
  <c r="FQ264" i="1"/>
  <c r="FR264" i="1"/>
  <c r="FS264" i="1"/>
  <c r="FT264" i="1"/>
  <c r="FU264" i="1"/>
  <c r="FV264" i="1"/>
  <c r="FW264" i="1"/>
  <c r="FX264" i="1"/>
  <c r="FY264" i="1"/>
  <c r="FZ264" i="1"/>
  <c r="GA264" i="1"/>
  <c r="GB264" i="1"/>
  <c r="GC264" i="1"/>
  <c r="GD264" i="1"/>
  <c r="GE264" i="1"/>
  <c r="GF264" i="1"/>
  <c r="GG264" i="1"/>
  <c r="GH264" i="1"/>
  <c r="GI264" i="1"/>
  <c r="GJ264" i="1"/>
  <c r="GK264" i="1"/>
  <c r="GL264" i="1"/>
  <c r="GM264" i="1"/>
  <c r="GN264" i="1"/>
  <c r="GO264" i="1"/>
  <c r="GP264" i="1"/>
  <c r="GQ264" i="1"/>
  <c r="GR264" i="1"/>
  <c r="GS264" i="1"/>
  <c r="GT264" i="1"/>
  <c r="GU264" i="1"/>
  <c r="GV264" i="1"/>
  <c r="GW264" i="1"/>
  <c r="GX264" i="1"/>
  <c r="C266" i="1"/>
  <c r="D266" i="1"/>
  <c r="AC266" i="1"/>
  <c r="CQ266" i="1" s="1"/>
  <c r="P266" i="1" s="1"/>
  <c r="U1222" i="6" s="1"/>
  <c r="AE266" i="1"/>
  <c r="AF266" i="1"/>
  <c r="AG266" i="1"/>
  <c r="CU266" i="1" s="1"/>
  <c r="T266" i="1" s="1"/>
  <c r="AH266" i="1"/>
  <c r="CV266" i="1" s="1"/>
  <c r="U266" i="1" s="1"/>
  <c r="AI266" i="1"/>
  <c r="CW266" i="1" s="1"/>
  <c r="V266" i="1" s="1"/>
  <c r="Z1222" i="6" s="1"/>
  <c r="AJ266" i="1"/>
  <c r="CX266" i="1" s="1"/>
  <c r="W266" i="1" s="1"/>
  <c r="CS266" i="1"/>
  <c r="R266" i="1" s="1"/>
  <c r="FR266" i="1"/>
  <c r="GL266" i="1"/>
  <c r="GO266" i="1"/>
  <c r="GP266" i="1"/>
  <c r="GV266" i="1"/>
  <c r="GX266" i="1" s="1"/>
  <c r="C267" i="1"/>
  <c r="D267" i="1"/>
  <c r="I267" i="1"/>
  <c r="AC267" i="1"/>
  <c r="AE267" i="1"/>
  <c r="CS267" i="1" s="1"/>
  <c r="AF267" i="1"/>
  <c r="AG267" i="1"/>
  <c r="CU267" i="1" s="1"/>
  <c r="AH267" i="1"/>
  <c r="CV267" i="1" s="1"/>
  <c r="AI267" i="1"/>
  <c r="AJ267" i="1"/>
  <c r="CX267" i="1" s="1"/>
  <c r="CT267" i="1"/>
  <c r="CW267" i="1"/>
  <c r="FR267" i="1"/>
  <c r="GL267" i="1"/>
  <c r="GN267" i="1"/>
  <c r="GP267" i="1"/>
  <c r="GV267" i="1"/>
  <c r="AC268" i="1"/>
  <c r="AE268" i="1"/>
  <c r="AD268" i="1" s="1"/>
  <c r="AF268" i="1"/>
  <c r="AG268" i="1"/>
  <c r="CU268" i="1" s="1"/>
  <c r="AH268" i="1"/>
  <c r="AI268" i="1"/>
  <c r="CW268" i="1" s="1"/>
  <c r="AJ268" i="1"/>
  <c r="CX268" i="1" s="1"/>
  <c r="CQ268" i="1"/>
  <c r="CV268" i="1"/>
  <c r="FR268" i="1"/>
  <c r="GL268" i="1"/>
  <c r="GN268" i="1"/>
  <c r="GP268" i="1"/>
  <c r="GV268" i="1"/>
  <c r="C269" i="1"/>
  <c r="D269" i="1"/>
  <c r="AC269" i="1"/>
  <c r="CQ269" i="1" s="1"/>
  <c r="P269" i="1" s="1"/>
  <c r="AE269" i="1"/>
  <c r="AF269" i="1"/>
  <c r="AG269" i="1"/>
  <c r="CU269" i="1" s="1"/>
  <c r="T269" i="1" s="1"/>
  <c r="AH269" i="1"/>
  <c r="CV269" i="1" s="1"/>
  <c r="U269" i="1" s="1"/>
  <c r="AI269" i="1"/>
  <c r="CW269" i="1" s="1"/>
  <c r="V269" i="1" s="1"/>
  <c r="Z1242" i="6" s="1"/>
  <c r="AJ269" i="1"/>
  <c r="CX269" i="1" s="1"/>
  <c r="W269" i="1" s="1"/>
  <c r="FR269" i="1"/>
  <c r="GL269" i="1"/>
  <c r="GO269" i="1"/>
  <c r="GP269" i="1"/>
  <c r="GV269" i="1"/>
  <c r="GX269" i="1" s="1"/>
  <c r="C270" i="1"/>
  <c r="D270" i="1"/>
  <c r="AC270" i="1"/>
  <c r="AE270" i="1"/>
  <c r="AF270" i="1"/>
  <c r="AG270" i="1"/>
  <c r="CU270" i="1" s="1"/>
  <c r="T270" i="1" s="1"/>
  <c r="AH270" i="1"/>
  <c r="CV270" i="1" s="1"/>
  <c r="U270" i="1" s="1"/>
  <c r="AI270" i="1"/>
  <c r="CW270" i="1" s="1"/>
  <c r="V270" i="1" s="1"/>
  <c r="Z1250" i="6" s="1"/>
  <c r="AJ270" i="1"/>
  <c r="CX270" i="1" s="1"/>
  <c r="W270" i="1" s="1"/>
  <c r="CQ270" i="1"/>
  <c r="P270" i="1" s="1"/>
  <c r="FR270" i="1"/>
  <c r="GL270" i="1"/>
  <c r="GO270" i="1"/>
  <c r="GP270" i="1"/>
  <c r="GV270" i="1"/>
  <c r="GX270" i="1" s="1"/>
  <c r="I271" i="1"/>
  <c r="AC271" i="1"/>
  <c r="CQ271" i="1" s="1"/>
  <c r="AE271" i="1"/>
  <c r="CS271" i="1" s="1"/>
  <c r="AF271" i="1"/>
  <c r="AG271" i="1"/>
  <c r="CU271" i="1" s="1"/>
  <c r="AH271" i="1"/>
  <c r="CV271" i="1" s="1"/>
  <c r="AI271" i="1"/>
  <c r="CW271" i="1" s="1"/>
  <c r="AJ271" i="1"/>
  <c r="CX271" i="1" s="1"/>
  <c r="FR271" i="1"/>
  <c r="GL271" i="1"/>
  <c r="GO271" i="1"/>
  <c r="GP271" i="1"/>
  <c r="GV271" i="1"/>
  <c r="I272" i="1"/>
  <c r="AC272" i="1"/>
  <c r="AE272" i="1"/>
  <c r="AD272" i="1" s="1"/>
  <c r="CR272" i="1" s="1"/>
  <c r="Q272" i="1" s="1"/>
  <c r="W1267" i="6" s="1"/>
  <c r="AF272" i="1"/>
  <c r="CT272" i="1" s="1"/>
  <c r="S272" i="1" s="1"/>
  <c r="V1267" i="6" s="1"/>
  <c r="AG272" i="1"/>
  <c r="CU272" i="1" s="1"/>
  <c r="AH272" i="1"/>
  <c r="CV272" i="1" s="1"/>
  <c r="U272" i="1" s="1"/>
  <c r="Y1267" i="6" s="1"/>
  <c r="AI272" i="1"/>
  <c r="CW272" i="1" s="1"/>
  <c r="V272" i="1" s="1"/>
  <c r="Z1267" i="6" s="1"/>
  <c r="AJ272" i="1"/>
  <c r="CX272" i="1" s="1"/>
  <c r="FR272" i="1"/>
  <c r="GL272" i="1"/>
  <c r="GO272" i="1"/>
  <c r="GP272" i="1"/>
  <c r="GV272" i="1"/>
  <c r="GX272" i="1" s="1"/>
  <c r="I273" i="1"/>
  <c r="AC273" i="1"/>
  <c r="AE273" i="1"/>
  <c r="AF273" i="1"/>
  <c r="CT273" i="1" s="1"/>
  <c r="AG273" i="1"/>
  <c r="CU273" i="1" s="1"/>
  <c r="AH273" i="1"/>
  <c r="AI273" i="1"/>
  <c r="CW273" i="1" s="1"/>
  <c r="AJ273" i="1"/>
  <c r="CX273" i="1" s="1"/>
  <c r="CV273" i="1"/>
  <c r="U273" i="1" s="1"/>
  <c r="Y1269" i="6" s="1"/>
  <c r="FR273" i="1"/>
  <c r="GL273" i="1"/>
  <c r="GO273" i="1"/>
  <c r="GP273" i="1"/>
  <c r="GV273" i="1"/>
  <c r="C274" i="1"/>
  <c r="D274" i="1"/>
  <c r="AC274" i="1"/>
  <c r="AE274" i="1"/>
  <c r="AF274" i="1"/>
  <c r="AG274" i="1"/>
  <c r="CU274" i="1" s="1"/>
  <c r="T274" i="1" s="1"/>
  <c r="AH274" i="1"/>
  <c r="CV274" i="1" s="1"/>
  <c r="U274" i="1" s="1"/>
  <c r="AI274" i="1"/>
  <c r="CW274" i="1" s="1"/>
  <c r="V274" i="1" s="1"/>
  <c r="Z1271" i="6" s="1"/>
  <c r="AJ274" i="1"/>
  <c r="CX274" i="1" s="1"/>
  <c r="W274" i="1" s="1"/>
  <c r="FR274" i="1"/>
  <c r="GL274" i="1"/>
  <c r="GO274" i="1"/>
  <c r="GP274" i="1"/>
  <c r="GV274" i="1"/>
  <c r="GX274" i="1" s="1"/>
  <c r="I275" i="1"/>
  <c r="AC275" i="1"/>
  <c r="CQ275" i="1" s="1"/>
  <c r="AE275" i="1"/>
  <c r="CS275" i="1" s="1"/>
  <c r="R275" i="1" s="1"/>
  <c r="AF275" i="1"/>
  <c r="AG275" i="1"/>
  <c r="CU275" i="1" s="1"/>
  <c r="AH275" i="1"/>
  <c r="CV275" i="1" s="1"/>
  <c r="U275" i="1" s="1"/>
  <c r="Y1286" i="6" s="1"/>
  <c r="AI275" i="1"/>
  <c r="CW275" i="1" s="1"/>
  <c r="V275" i="1" s="1"/>
  <c r="Z1286" i="6" s="1"/>
  <c r="AJ275" i="1"/>
  <c r="CX275" i="1" s="1"/>
  <c r="W275" i="1" s="1"/>
  <c r="FR275" i="1"/>
  <c r="GL275" i="1"/>
  <c r="GO275" i="1"/>
  <c r="GP275" i="1"/>
  <c r="GV275" i="1"/>
  <c r="GX275" i="1" s="1"/>
  <c r="I276" i="1"/>
  <c r="AC276" i="1"/>
  <c r="AE276" i="1"/>
  <c r="CS276" i="1" s="1"/>
  <c r="AF276" i="1"/>
  <c r="CT276" i="1" s="1"/>
  <c r="AG276" i="1"/>
  <c r="CU276" i="1" s="1"/>
  <c r="AH276" i="1"/>
  <c r="CV276" i="1" s="1"/>
  <c r="AI276" i="1"/>
  <c r="CW276" i="1" s="1"/>
  <c r="AJ276" i="1"/>
  <c r="CX276" i="1" s="1"/>
  <c r="FR276" i="1"/>
  <c r="GL276" i="1"/>
  <c r="GO276" i="1"/>
  <c r="GP276" i="1"/>
  <c r="GV276" i="1"/>
  <c r="I277" i="1"/>
  <c r="AC277" i="1"/>
  <c r="AE277" i="1"/>
  <c r="CS277" i="1" s="1"/>
  <c r="AF277" i="1"/>
  <c r="AG277" i="1"/>
  <c r="CU277" i="1" s="1"/>
  <c r="AH277" i="1"/>
  <c r="CV277" i="1" s="1"/>
  <c r="AI277" i="1"/>
  <c r="CW277" i="1" s="1"/>
  <c r="AJ277" i="1"/>
  <c r="CX277" i="1" s="1"/>
  <c r="FR277" i="1"/>
  <c r="GL277" i="1"/>
  <c r="GO277" i="1"/>
  <c r="GP277" i="1"/>
  <c r="GV277" i="1"/>
  <c r="C278" i="1"/>
  <c r="D278" i="1"/>
  <c r="AC278" i="1"/>
  <c r="AE278" i="1"/>
  <c r="AF278" i="1"/>
  <c r="AG278" i="1"/>
  <c r="CU278" i="1" s="1"/>
  <c r="T278" i="1" s="1"/>
  <c r="AH278" i="1"/>
  <c r="CV278" i="1" s="1"/>
  <c r="U278" i="1" s="1"/>
  <c r="AI278" i="1"/>
  <c r="CW278" i="1" s="1"/>
  <c r="V278" i="1" s="1"/>
  <c r="Z1292" i="6" s="1"/>
  <c r="AJ278" i="1"/>
  <c r="CX278" i="1" s="1"/>
  <c r="W278" i="1" s="1"/>
  <c r="FR278" i="1"/>
  <c r="GL278" i="1"/>
  <c r="GO278" i="1"/>
  <c r="GP278" i="1"/>
  <c r="GV278" i="1"/>
  <c r="GX278" i="1" s="1"/>
  <c r="I279" i="1"/>
  <c r="AC279" i="1"/>
  <c r="AE279" i="1"/>
  <c r="AF279" i="1"/>
  <c r="AG279" i="1"/>
  <c r="CU279" i="1" s="1"/>
  <c r="AH279" i="1"/>
  <c r="CV279" i="1" s="1"/>
  <c r="AI279" i="1"/>
  <c r="CW279" i="1" s="1"/>
  <c r="AJ279" i="1"/>
  <c r="CX279" i="1" s="1"/>
  <c r="FR279" i="1"/>
  <c r="GL279" i="1"/>
  <c r="GO279" i="1"/>
  <c r="GP279" i="1"/>
  <c r="GV279" i="1"/>
  <c r="GX279" i="1" s="1"/>
  <c r="C280" i="1"/>
  <c r="D280" i="1"/>
  <c r="AC280" i="1"/>
  <c r="AE280" i="1"/>
  <c r="AF280" i="1"/>
  <c r="AG280" i="1"/>
  <c r="CU280" i="1" s="1"/>
  <c r="T280" i="1" s="1"/>
  <c r="AH280" i="1"/>
  <c r="CV280" i="1" s="1"/>
  <c r="U280" i="1" s="1"/>
  <c r="AI280" i="1"/>
  <c r="CW280" i="1" s="1"/>
  <c r="V280" i="1" s="1"/>
  <c r="Z1302" i="6" s="1"/>
  <c r="AJ280" i="1"/>
  <c r="CX280" i="1" s="1"/>
  <c r="W280" i="1" s="1"/>
  <c r="FR280" i="1"/>
  <c r="GL280" i="1"/>
  <c r="GO280" i="1"/>
  <c r="GP280" i="1"/>
  <c r="GV280" i="1"/>
  <c r="GX280" i="1" s="1"/>
  <c r="I281" i="1"/>
  <c r="AC281" i="1"/>
  <c r="CQ281" i="1" s="1"/>
  <c r="AE281" i="1"/>
  <c r="CS281" i="1" s="1"/>
  <c r="AF281" i="1"/>
  <c r="AG281" i="1"/>
  <c r="CU281" i="1" s="1"/>
  <c r="T281" i="1" s="1"/>
  <c r="AH281" i="1"/>
  <c r="CV281" i="1" s="1"/>
  <c r="AI281" i="1"/>
  <c r="CW281" i="1" s="1"/>
  <c r="AJ281" i="1"/>
  <c r="CX281" i="1" s="1"/>
  <c r="FR281" i="1"/>
  <c r="GL281" i="1"/>
  <c r="GO281" i="1"/>
  <c r="GP281" i="1"/>
  <c r="GV281" i="1"/>
  <c r="I282" i="1"/>
  <c r="AC282" i="1"/>
  <c r="AE282" i="1"/>
  <c r="CS282" i="1" s="1"/>
  <c r="AF282" i="1"/>
  <c r="CT282" i="1" s="1"/>
  <c r="S282" i="1" s="1"/>
  <c r="V1319" i="6" s="1"/>
  <c r="AG282" i="1"/>
  <c r="CU282" i="1" s="1"/>
  <c r="T282" i="1" s="1"/>
  <c r="AH282" i="1"/>
  <c r="CV282" i="1" s="1"/>
  <c r="AI282" i="1"/>
  <c r="CW282" i="1" s="1"/>
  <c r="AJ282" i="1"/>
  <c r="CX282" i="1" s="1"/>
  <c r="FR282" i="1"/>
  <c r="GL282" i="1"/>
  <c r="GO282" i="1"/>
  <c r="GP282" i="1"/>
  <c r="GV282" i="1"/>
  <c r="I283" i="1"/>
  <c r="AC283" i="1"/>
  <c r="AE283" i="1"/>
  <c r="AD283" i="1" s="1"/>
  <c r="CR283" i="1" s="1"/>
  <c r="AF283" i="1"/>
  <c r="AG283" i="1"/>
  <c r="CU283" i="1" s="1"/>
  <c r="T283" i="1" s="1"/>
  <c r="AH283" i="1"/>
  <c r="CV283" i="1" s="1"/>
  <c r="AI283" i="1"/>
  <c r="CW283" i="1" s="1"/>
  <c r="AJ283" i="1"/>
  <c r="CX283" i="1" s="1"/>
  <c r="FR283" i="1"/>
  <c r="GL283" i="1"/>
  <c r="GO283" i="1"/>
  <c r="GP283" i="1"/>
  <c r="GV283" i="1"/>
  <c r="GX283" i="1"/>
  <c r="I284" i="1"/>
  <c r="AC284" i="1"/>
  <c r="AE284" i="1"/>
  <c r="CS284" i="1" s="1"/>
  <c r="AF284" i="1"/>
  <c r="AG284" i="1"/>
  <c r="CU284" i="1" s="1"/>
  <c r="T284" i="1" s="1"/>
  <c r="AH284" i="1"/>
  <c r="CV284" i="1" s="1"/>
  <c r="U284" i="1" s="1"/>
  <c r="Y1323" i="6" s="1"/>
  <c r="AI284" i="1"/>
  <c r="CW284" i="1" s="1"/>
  <c r="AJ284" i="1"/>
  <c r="CX284" i="1" s="1"/>
  <c r="W284" i="1" s="1"/>
  <c r="FR284" i="1"/>
  <c r="GL284" i="1"/>
  <c r="GO284" i="1"/>
  <c r="GP284" i="1"/>
  <c r="GV284" i="1"/>
  <c r="I285" i="1"/>
  <c r="AC285" i="1"/>
  <c r="AE285" i="1"/>
  <c r="CS285" i="1" s="1"/>
  <c r="AF285" i="1"/>
  <c r="AG285" i="1"/>
  <c r="CU285" i="1" s="1"/>
  <c r="T285" i="1" s="1"/>
  <c r="AH285" i="1"/>
  <c r="CV285" i="1" s="1"/>
  <c r="AI285" i="1"/>
  <c r="CW285" i="1" s="1"/>
  <c r="AJ285" i="1"/>
  <c r="CX285" i="1" s="1"/>
  <c r="W285" i="1" s="1"/>
  <c r="FR285" i="1"/>
  <c r="GL285" i="1"/>
  <c r="GO285" i="1"/>
  <c r="GP285" i="1"/>
  <c r="GV285" i="1"/>
  <c r="I286" i="1"/>
  <c r="AC286" i="1"/>
  <c r="AD286" i="1"/>
  <c r="CR286" i="1" s="1"/>
  <c r="Q286" i="1" s="1"/>
  <c r="W1327" i="6" s="1"/>
  <c r="AE286" i="1"/>
  <c r="CS286" i="1" s="1"/>
  <c r="AF286" i="1"/>
  <c r="AG286" i="1"/>
  <c r="CU286" i="1" s="1"/>
  <c r="T286" i="1" s="1"/>
  <c r="AH286" i="1"/>
  <c r="CV286" i="1" s="1"/>
  <c r="U286" i="1" s="1"/>
  <c r="Y1327" i="6" s="1"/>
  <c r="AI286" i="1"/>
  <c r="CW286" i="1" s="1"/>
  <c r="AJ286" i="1"/>
  <c r="CT286" i="1"/>
  <c r="S286" i="1" s="1"/>
  <c r="V1327" i="6" s="1"/>
  <c r="CX286" i="1"/>
  <c r="W286" i="1" s="1"/>
  <c r="FR286" i="1"/>
  <c r="GL286" i="1"/>
  <c r="GO286" i="1"/>
  <c r="GP286" i="1"/>
  <c r="GV286" i="1"/>
  <c r="C287" i="1"/>
  <c r="D287" i="1"/>
  <c r="AC287" i="1"/>
  <c r="AE287" i="1"/>
  <c r="AF287" i="1"/>
  <c r="AG287" i="1"/>
  <c r="CU287" i="1" s="1"/>
  <c r="T287" i="1" s="1"/>
  <c r="AH287" i="1"/>
  <c r="CV287" i="1" s="1"/>
  <c r="U287" i="1" s="1"/>
  <c r="AI287" i="1"/>
  <c r="CW287" i="1" s="1"/>
  <c r="V287" i="1" s="1"/>
  <c r="Z1329" i="6" s="1"/>
  <c r="AJ287" i="1"/>
  <c r="CX287" i="1" s="1"/>
  <c r="W287" i="1" s="1"/>
  <c r="FR287" i="1"/>
  <c r="GL287" i="1"/>
  <c r="GO287" i="1"/>
  <c r="GP287" i="1"/>
  <c r="GV287" i="1"/>
  <c r="GX287" i="1" s="1"/>
  <c r="I288" i="1"/>
  <c r="AC288" i="1"/>
  <c r="AE288" i="1"/>
  <c r="CS288" i="1" s="1"/>
  <c r="AF288" i="1"/>
  <c r="AG288" i="1"/>
  <c r="CU288" i="1" s="1"/>
  <c r="T288" i="1" s="1"/>
  <c r="AH288" i="1"/>
  <c r="CV288" i="1" s="1"/>
  <c r="AI288" i="1"/>
  <c r="CW288" i="1" s="1"/>
  <c r="AJ288" i="1"/>
  <c r="CX288" i="1" s="1"/>
  <c r="W288" i="1" s="1"/>
  <c r="CQ288" i="1"/>
  <c r="FR288" i="1"/>
  <c r="GL288" i="1"/>
  <c r="GO288" i="1"/>
  <c r="GP288" i="1"/>
  <c r="GV288" i="1"/>
  <c r="I289" i="1"/>
  <c r="AC289" i="1"/>
  <c r="AE289" i="1"/>
  <c r="CS289" i="1" s="1"/>
  <c r="AF289" i="1"/>
  <c r="CT289" i="1" s="1"/>
  <c r="AG289" i="1"/>
  <c r="CU289" i="1" s="1"/>
  <c r="AH289" i="1"/>
  <c r="CV289" i="1" s="1"/>
  <c r="U289" i="1" s="1"/>
  <c r="Y1346" i="6" s="1"/>
  <c r="AI289" i="1"/>
  <c r="CW289" i="1" s="1"/>
  <c r="AJ289" i="1"/>
  <c r="CX289" i="1"/>
  <c r="W289" i="1" s="1"/>
  <c r="FR289" i="1"/>
  <c r="GL289" i="1"/>
  <c r="GO289" i="1"/>
  <c r="GP289" i="1"/>
  <c r="GV289" i="1"/>
  <c r="GX289" i="1" s="1"/>
  <c r="I290" i="1"/>
  <c r="AC290" i="1"/>
  <c r="AE290" i="1"/>
  <c r="CS290" i="1" s="1"/>
  <c r="R290" i="1" s="1"/>
  <c r="AF290" i="1"/>
  <c r="AG290" i="1"/>
  <c r="CU290" i="1" s="1"/>
  <c r="AH290" i="1"/>
  <c r="CV290" i="1" s="1"/>
  <c r="U290" i="1" s="1"/>
  <c r="Y1348" i="6" s="1"/>
  <c r="AI290" i="1"/>
  <c r="CW290" i="1" s="1"/>
  <c r="V290" i="1" s="1"/>
  <c r="Z1348" i="6" s="1"/>
  <c r="AJ290" i="1"/>
  <c r="CX290" i="1" s="1"/>
  <c r="W290" i="1" s="1"/>
  <c r="FR290" i="1"/>
  <c r="GL290" i="1"/>
  <c r="GO290" i="1"/>
  <c r="GP290" i="1"/>
  <c r="GV290" i="1"/>
  <c r="GX290" i="1" s="1"/>
  <c r="C291" i="1"/>
  <c r="D291" i="1"/>
  <c r="AC291" i="1"/>
  <c r="AE291" i="1"/>
  <c r="AF291" i="1"/>
  <c r="AG291" i="1"/>
  <c r="CU291" i="1" s="1"/>
  <c r="T291" i="1" s="1"/>
  <c r="AH291" i="1"/>
  <c r="CV291" i="1" s="1"/>
  <c r="U291" i="1" s="1"/>
  <c r="AI291" i="1"/>
  <c r="CW291" i="1" s="1"/>
  <c r="V291" i="1" s="1"/>
  <c r="Z1350" i="6" s="1"/>
  <c r="AJ291" i="1"/>
  <c r="CX291" i="1" s="1"/>
  <c r="W291" i="1" s="1"/>
  <c r="FR291" i="1"/>
  <c r="GL291" i="1"/>
  <c r="GO291" i="1"/>
  <c r="GP291" i="1"/>
  <c r="GV291" i="1"/>
  <c r="GX291" i="1" s="1"/>
  <c r="I292" i="1"/>
  <c r="AC292" i="1"/>
  <c r="AE292" i="1"/>
  <c r="CS292" i="1" s="1"/>
  <c r="AF292" i="1"/>
  <c r="CT292" i="1" s="1"/>
  <c r="AG292" i="1"/>
  <c r="CU292" i="1" s="1"/>
  <c r="T292" i="1" s="1"/>
  <c r="AH292" i="1"/>
  <c r="CV292" i="1" s="1"/>
  <c r="AI292" i="1"/>
  <c r="CW292" i="1" s="1"/>
  <c r="AJ292" i="1"/>
  <c r="CX292" i="1" s="1"/>
  <c r="FR292" i="1"/>
  <c r="GL292" i="1"/>
  <c r="GO292" i="1"/>
  <c r="GP292" i="1"/>
  <c r="GV292" i="1"/>
  <c r="C293" i="1"/>
  <c r="D293" i="1"/>
  <c r="AC293" i="1"/>
  <c r="AE293" i="1"/>
  <c r="AF293" i="1"/>
  <c r="AG293" i="1"/>
  <c r="CU293" i="1" s="1"/>
  <c r="T293" i="1" s="1"/>
  <c r="AH293" i="1"/>
  <c r="CV293" i="1" s="1"/>
  <c r="U293" i="1" s="1"/>
  <c r="AI293" i="1"/>
  <c r="CW293" i="1" s="1"/>
  <c r="V293" i="1" s="1"/>
  <c r="Z1367" i="6" s="1"/>
  <c r="AJ293" i="1"/>
  <c r="CX293" i="1" s="1"/>
  <c r="W293" i="1" s="1"/>
  <c r="FR293" i="1"/>
  <c r="GL293" i="1"/>
  <c r="GO293" i="1"/>
  <c r="GP293" i="1"/>
  <c r="GV293" i="1"/>
  <c r="GX293" i="1" s="1"/>
  <c r="C294" i="1"/>
  <c r="D294" i="1"/>
  <c r="AC294" i="1"/>
  <c r="AE294" i="1"/>
  <c r="CS294" i="1" s="1"/>
  <c r="R294" i="1" s="1"/>
  <c r="AF294" i="1"/>
  <c r="CT294" i="1" s="1"/>
  <c r="S294" i="1" s="1"/>
  <c r="AG294" i="1"/>
  <c r="CU294" i="1" s="1"/>
  <c r="T294" i="1" s="1"/>
  <c r="AH294" i="1"/>
  <c r="CV294" i="1" s="1"/>
  <c r="U294" i="1" s="1"/>
  <c r="AI294" i="1"/>
  <c r="CW294" i="1" s="1"/>
  <c r="V294" i="1" s="1"/>
  <c r="Z1382" i="6" s="1"/>
  <c r="AJ294" i="1"/>
  <c r="CX294" i="1" s="1"/>
  <c r="W294" i="1" s="1"/>
  <c r="FR294" i="1"/>
  <c r="GL294" i="1"/>
  <c r="GO294" i="1"/>
  <c r="GP294" i="1"/>
  <c r="GV294" i="1"/>
  <c r="GX294" i="1" s="1"/>
  <c r="C295" i="1"/>
  <c r="D295" i="1"/>
  <c r="AC295" i="1"/>
  <c r="AE295" i="1"/>
  <c r="AF295" i="1"/>
  <c r="AG295" i="1"/>
  <c r="CU295" i="1" s="1"/>
  <c r="T295" i="1" s="1"/>
  <c r="AH295" i="1"/>
  <c r="CV295" i="1" s="1"/>
  <c r="U295" i="1" s="1"/>
  <c r="AI295" i="1"/>
  <c r="CW295" i="1" s="1"/>
  <c r="V295" i="1" s="1"/>
  <c r="Z1397" i="6" s="1"/>
  <c r="AJ295" i="1"/>
  <c r="CX295" i="1" s="1"/>
  <c r="W295" i="1" s="1"/>
  <c r="FR295" i="1"/>
  <c r="GL295" i="1"/>
  <c r="GO295" i="1"/>
  <c r="GP295" i="1"/>
  <c r="GV295" i="1"/>
  <c r="GX295" i="1" s="1"/>
  <c r="I296" i="1"/>
  <c r="AC296" i="1"/>
  <c r="AE296" i="1"/>
  <c r="CS296" i="1" s="1"/>
  <c r="AF296" i="1"/>
  <c r="AG296" i="1"/>
  <c r="CU296" i="1" s="1"/>
  <c r="AH296" i="1"/>
  <c r="CV296" i="1" s="1"/>
  <c r="AI296" i="1"/>
  <c r="CW296" i="1" s="1"/>
  <c r="AJ296" i="1"/>
  <c r="CX296" i="1" s="1"/>
  <c r="FR296" i="1"/>
  <c r="GL296" i="1"/>
  <c r="GO296" i="1"/>
  <c r="GP296" i="1"/>
  <c r="GV296" i="1"/>
  <c r="C297" i="1"/>
  <c r="D297" i="1"/>
  <c r="AC297" i="1"/>
  <c r="AE297" i="1"/>
  <c r="AF297" i="1"/>
  <c r="AG297" i="1"/>
  <c r="CU297" i="1" s="1"/>
  <c r="T297" i="1" s="1"/>
  <c r="AH297" i="1"/>
  <c r="CV297" i="1" s="1"/>
  <c r="U297" i="1" s="1"/>
  <c r="AI297" i="1"/>
  <c r="CW297" i="1" s="1"/>
  <c r="V297" i="1" s="1"/>
  <c r="Z1414" i="6" s="1"/>
  <c r="AJ297" i="1"/>
  <c r="CX297" i="1" s="1"/>
  <c r="W297" i="1" s="1"/>
  <c r="FR297" i="1"/>
  <c r="GL297" i="1"/>
  <c r="GO297" i="1"/>
  <c r="GP297" i="1"/>
  <c r="GV297" i="1"/>
  <c r="GX297" i="1" s="1"/>
  <c r="I298" i="1"/>
  <c r="AC298" i="1"/>
  <c r="AE298" i="1"/>
  <c r="CS298" i="1" s="1"/>
  <c r="AF298" i="1"/>
  <c r="AG298" i="1"/>
  <c r="CU298" i="1" s="1"/>
  <c r="T298" i="1" s="1"/>
  <c r="AH298" i="1"/>
  <c r="CV298" i="1" s="1"/>
  <c r="AI298" i="1"/>
  <c r="CW298" i="1" s="1"/>
  <c r="AJ298" i="1"/>
  <c r="CX298" i="1" s="1"/>
  <c r="FR298" i="1"/>
  <c r="GL298" i="1"/>
  <c r="GO298" i="1"/>
  <c r="GP298" i="1"/>
  <c r="GV298" i="1"/>
  <c r="C299" i="1"/>
  <c r="D299" i="1"/>
  <c r="AC299" i="1"/>
  <c r="AE299" i="1"/>
  <c r="AF299" i="1"/>
  <c r="CT299" i="1" s="1"/>
  <c r="S299" i="1" s="1"/>
  <c r="AG299" i="1"/>
  <c r="CU299" i="1" s="1"/>
  <c r="T299" i="1" s="1"/>
  <c r="AH299" i="1"/>
  <c r="CV299" i="1" s="1"/>
  <c r="U299" i="1" s="1"/>
  <c r="AI299" i="1"/>
  <c r="CW299" i="1" s="1"/>
  <c r="V299" i="1" s="1"/>
  <c r="Z1431" i="6" s="1"/>
  <c r="AJ299" i="1"/>
  <c r="CX299" i="1" s="1"/>
  <c r="W299" i="1" s="1"/>
  <c r="FR299" i="1"/>
  <c r="GL299" i="1"/>
  <c r="GO299" i="1"/>
  <c r="GP299" i="1"/>
  <c r="GV299" i="1"/>
  <c r="GX299" i="1" s="1"/>
  <c r="I300" i="1"/>
  <c r="AC300" i="1"/>
  <c r="AE300" i="1"/>
  <c r="AD300" i="1" s="1"/>
  <c r="CR300" i="1" s="1"/>
  <c r="AF300" i="1"/>
  <c r="AG300" i="1"/>
  <c r="CU300" i="1" s="1"/>
  <c r="T300" i="1" s="1"/>
  <c r="AH300" i="1"/>
  <c r="CV300" i="1" s="1"/>
  <c r="AI300" i="1"/>
  <c r="CW300" i="1" s="1"/>
  <c r="AJ300" i="1"/>
  <c r="CX300" i="1" s="1"/>
  <c r="FR300" i="1"/>
  <c r="GL300" i="1"/>
  <c r="GO300" i="1"/>
  <c r="GP300" i="1"/>
  <c r="GV300" i="1"/>
  <c r="C301" i="1"/>
  <c r="D301" i="1"/>
  <c r="AC301" i="1"/>
  <c r="AE301" i="1"/>
  <c r="CS301" i="1" s="1"/>
  <c r="R301" i="1" s="1"/>
  <c r="AF301" i="1"/>
  <c r="AG301" i="1"/>
  <c r="AH301" i="1"/>
  <c r="CV301" i="1" s="1"/>
  <c r="U301" i="1" s="1"/>
  <c r="AI301" i="1"/>
  <c r="CW301" i="1" s="1"/>
  <c r="V301" i="1" s="1"/>
  <c r="Z1448" i="6" s="1"/>
  <c r="AJ301" i="1"/>
  <c r="CX301" i="1" s="1"/>
  <c r="W301" i="1" s="1"/>
  <c r="CU301" i="1"/>
  <c r="T301" i="1" s="1"/>
  <c r="FR301" i="1"/>
  <c r="GL301" i="1"/>
  <c r="GN301" i="1"/>
  <c r="GP301" i="1"/>
  <c r="GV301" i="1"/>
  <c r="GX301" i="1" s="1"/>
  <c r="I302" i="1"/>
  <c r="AC302" i="1"/>
  <c r="CQ302" i="1" s="1"/>
  <c r="AE302" i="1"/>
  <c r="CS302" i="1" s="1"/>
  <c r="AF302" i="1"/>
  <c r="CT302" i="1" s="1"/>
  <c r="S302" i="1" s="1"/>
  <c r="AG302" i="1"/>
  <c r="CU302" i="1" s="1"/>
  <c r="T302" i="1" s="1"/>
  <c r="AH302" i="1"/>
  <c r="CV302" i="1" s="1"/>
  <c r="AI302" i="1"/>
  <c r="CW302" i="1" s="1"/>
  <c r="AJ302" i="1"/>
  <c r="CX302" i="1" s="1"/>
  <c r="W302" i="1" s="1"/>
  <c r="FR302" i="1"/>
  <c r="GL302" i="1"/>
  <c r="GN302" i="1"/>
  <c r="GP302" i="1"/>
  <c r="GV302" i="1"/>
  <c r="I303" i="1"/>
  <c r="AC303" i="1"/>
  <c r="AE303" i="1"/>
  <c r="CS303" i="1" s="1"/>
  <c r="AF303" i="1"/>
  <c r="AG303" i="1"/>
  <c r="CU303" i="1" s="1"/>
  <c r="T303" i="1" s="1"/>
  <c r="AH303" i="1"/>
  <c r="CV303" i="1" s="1"/>
  <c r="U303" i="1" s="1"/>
  <c r="Y1456" i="6" s="1"/>
  <c r="AI303" i="1"/>
  <c r="CW303" i="1" s="1"/>
  <c r="AJ303" i="1"/>
  <c r="CX303" i="1" s="1"/>
  <c r="FR303" i="1"/>
  <c r="GL303" i="1"/>
  <c r="GN303" i="1"/>
  <c r="GP303" i="1"/>
  <c r="GV303" i="1"/>
  <c r="GX303" i="1" s="1"/>
  <c r="B305" i="1"/>
  <c r="B264" i="1" s="1"/>
  <c r="C305" i="1"/>
  <c r="C264" i="1" s="1"/>
  <c r="D305" i="1"/>
  <c r="D264" i="1" s="1"/>
  <c r="F305" i="1"/>
  <c r="F264" i="1" s="1"/>
  <c r="G305" i="1"/>
  <c r="BX305" i="1"/>
  <c r="BX264" i="1" s="1"/>
  <c r="CK305" i="1"/>
  <c r="CL305" i="1"/>
  <c r="CL264" i="1" s="1"/>
  <c r="D337" i="1"/>
  <c r="E339" i="1"/>
  <c r="Z339" i="1"/>
  <c r="AA339" i="1"/>
  <c r="AM339" i="1"/>
  <c r="AN339" i="1"/>
  <c r="BD339" i="1"/>
  <c r="BE339" i="1"/>
  <c r="BF339" i="1"/>
  <c r="BG339" i="1"/>
  <c r="BH339" i="1"/>
  <c r="BI339" i="1"/>
  <c r="BJ339" i="1"/>
  <c r="BK339" i="1"/>
  <c r="BL339" i="1"/>
  <c r="BM339" i="1"/>
  <c r="BN339" i="1"/>
  <c r="BO339" i="1"/>
  <c r="BP339" i="1"/>
  <c r="BQ339" i="1"/>
  <c r="BR339" i="1"/>
  <c r="BS339" i="1"/>
  <c r="BT339" i="1"/>
  <c r="BU339" i="1"/>
  <c r="BV339" i="1"/>
  <c r="BW339" i="1"/>
  <c r="CM339" i="1"/>
  <c r="CN339" i="1"/>
  <c r="CO339" i="1"/>
  <c r="CP339" i="1"/>
  <c r="CQ339" i="1"/>
  <c r="CR339" i="1"/>
  <c r="CS339" i="1"/>
  <c r="CT339" i="1"/>
  <c r="CU339" i="1"/>
  <c r="CV339" i="1"/>
  <c r="CW339" i="1"/>
  <c r="CX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DU339" i="1"/>
  <c r="DV339" i="1"/>
  <c r="DW339" i="1"/>
  <c r="DX339" i="1"/>
  <c r="DY339" i="1"/>
  <c r="DZ339" i="1"/>
  <c r="EA339" i="1"/>
  <c r="EB339" i="1"/>
  <c r="EC339" i="1"/>
  <c r="ED339" i="1"/>
  <c r="EE339" i="1"/>
  <c r="EF339" i="1"/>
  <c r="EG339" i="1"/>
  <c r="EH339" i="1"/>
  <c r="EI339" i="1"/>
  <c r="EJ339" i="1"/>
  <c r="EK339" i="1"/>
  <c r="EL339" i="1"/>
  <c r="EM339" i="1"/>
  <c r="EN339" i="1"/>
  <c r="EO339" i="1"/>
  <c r="EP339" i="1"/>
  <c r="EQ339" i="1"/>
  <c r="ER339" i="1"/>
  <c r="ES339" i="1"/>
  <c r="ET339" i="1"/>
  <c r="EU339" i="1"/>
  <c r="EV339" i="1"/>
  <c r="EW339" i="1"/>
  <c r="EX339" i="1"/>
  <c r="EY339" i="1"/>
  <c r="EZ339" i="1"/>
  <c r="FA339" i="1"/>
  <c r="FB339" i="1"/>
  <c r="FC339" i="1"/>
  <c r="FD339" i="1"/>
  <c r="FE339" i="1"/>
  <c r="FF339" i="1"/>
  <c r="FG339" i="1"/>
  <c r="FH339" i="1"/>
  <c r="FI339" i="1"/>
  <c r="FJ339" i="1"/>
  <c r="FK339" i="1"/>
  <c r="FL339" i="1"/>
  <c r="FM339" i="1"/>
  <c r="FN339" i="1"/>
  <c r="FO339" i="1"/>
  <c r="FP339" i="1"/>
  <c r="FQ339" i="1"/>
  <c r="FR339" i="1"/>
  <c r="FS339" i="1"/>
  <c r="FT339" i="1"/>
  <c r="FU339" i="1"/>
  <c r="FV339" i="1"/>
  <c r="FW339" i="1"/>
  <c r="FX339" i="1"/>
  <c r="FY339" i="1"/>
  <c r="FZ339" i="1"/>
  <c r="GA339" i="1"/>
  <c r="GB339" i="1"/>
  <c r="GC339" i="1"/>
  <c r="GD339" i="1"/>
  <c r="GE339" i="1"/>
  <c r="GF339" i="1"/>
  <c r="GG339" i="1"/>
  <c r="GH339" i="1"/>
  <c r="GI339" i="1"/>
  <c r="GJ339" i="1"/>
  <c r="GK339" i="1"/>
  <c r="GL339" i="1"/>
  <c r="GM339" i="1"/>
  <c r="GN339" i="1"/>
  <c r="GO339" i="1"/>
  <c r="GP339" i="1"/>
  <c r="GQ339" i="1"/>
  <c r="GR339" i="1"/>
  <c r="GS339" i="1"/>
  <c r="GT339" i="1"/>
  <c r="GU339" i="1"/>
  <c r="GV339" i="1"/>
  <c r="GW339" i="1"/>
  <c r="GX339" i="1"/>
  <c r="C341" i="1"/>
  <c r="D341" i="1"/>
  <c r="AC341" i="1"/>
  <c r="CQ341" i="1" s="1"/>
  <c r="P341" i="1" s="1"/>
  <c r="U1467" i="6" s="1"/>
  <c r="AE341" i="1"/>
  <c r="AD341" i="1" s="1"/>
  <c r="AF341" i="1"/>
  <c r="AG341" i="1"/>
  <c r="AH341" i="1"/>
  <c r="CV341" i="1" s="1"/>
  <c r="U341" i="1" s="1"/>
  <c r="AI341" i="1"/>
  <c r="CW341" i="1" s="1"/>
  <c r="V341" i="1" s="1"/>
  <c r="Z1467" i="6" s="1"/>
  <c r="AJ341" i="1"/>
  <c r="CT341" i="1"/>
  <c r="S341" i="1" s="1"/>
  <c r="CU341" i="1"/>
  <c r="T341" i="1" s="1"/>
  <c r="CX341" i="1"/>
  <c r="W341" i="1" s="1"/>
  <c r="FR341" i="1"/>
  <c r="GL341" i="1"/>
  <c r="GO341" i="1"/>
  <c r="GP341" i="1"/>
  <c r="GV341" i="1"/>
  <c r="GX341" i="1" s="1"/>
  <c r="C342" i="1"/>
  <c r="D342" i="1"/>
  <c r="AC342" i="1"/>
  <c r="CQ342" i="1" s="1"/>
  <c r="P342" i="1" s="1"/>
  <c r="U1475" i="6" s="1"/>
  <c r="AE342" i="1"/>
  <c r="AF342" i="1"/>
  <c r="AG342" i="1"/>
  <c r="CU342" i="1" s="1"/>
  <c r="T342" i="1" s="1"/>
  <c r="AH342" i="1"/>
  <c r="AI342" i="1"/>
  <c r="CW342" i="1" s="1"/>
  <c r="V342" i="1" s="1"/>
  <c r="Z1475" i="6" s="1"/>
  <c r="AJ342" i="1"/>
  <c r="CX342" i="1" s="1"/>
  <c r="W342" i="1" s="1"/>
  <c r="CV342" i="1"/>
  <c r="U342" i="1" s="1"/>
  <c r="FR342" i="1"/>
  <c r="GL342" i="1"/>
  <c r="GO342" i="1"/>
  <c r="GP342" i="1"/>
  <c r="GV342" i="1"/>
  <c r="GX342" i="1" s="1"/>
  <c r="C343" i="1"/>
  <c r="D343" i="1"/>
  <c r="AC343" i="1"/>
  <c r="AE343" i="1"/>
  <c r="AD343" i="1" s="1"/>
  <c r="AF343" i="1"/>
  <c r="CT343" i="1" s="1"/>
  <c r="S343" i="1" s="1"/>
  <c r="AG343" i="1"/>
  <c r="CU343" i="1" s="1"/>
  <c r="T343" i="1" s="1"/>
  <c r="AH343" i="1"/>
  <c r="CV343" i="1" s="1"/>
  <c r="U343" i="1" s="1"/>
  <c r="AI343" i="1"/>
  <c r="CW343" i="1" s="1"/>
  <c r="V343" i="1" s="1"/>
  <c r="Z1483" i="6" s="1"/>
  <c r="AJ343" i="1"/>
  <c r="CX343" i="1"/>
  <c r="W343" i="1" s="1"/>
  <c r="FR343" i="1"/>
  <c r="GL343" i="1"/>
  <c r="GO343" i="1"/>
  <c r="GP343" i="1"/>
  <c r="GV343" i="1"/>
  <c r="GX343" i="1" s="1"/>
  <c r="I344" i="1"/>
  <c r="AC344" i="1"/>
  <c r="AE344" i="1"/>
  <c r="AF344" i="1"/>
  <c r="AG344" i="1"/>
  <c r="CU344" i="1" s="1"/>
  <c r="AH344" i="1"/>
  <c r="CV344" i="1" s="1"/>
  <c r="AI344" i="1"/>
  <c r="CW344" i="1" s="1"/>
  <c r="V344" i="1" s="1"/>
  <c r="Z1491" i="6" s="1"/>
  <c r="AJ344" i="1"/>
  <c r="CX344" i="1" s="1"/>
  <c r="W344" i="1" s="1"/>
  <c r="FR344" i="1"/>
  <c r="GL344" i="1"/>
  <c r="GO344" i="1"/>
  <c r="GP344" i="1"/>
  <c r="GV344" i="1"/>
  <c r="C345" i="1"/>
  <c r="D345" i="1"/>
  <c r="AC345" i="1"/>
  <c r="CQ345" i="1" s="1"/>
  <c r="P345" i="1" s="1"/>
  <c r="U1493" i="6" s="1"/>
  <c r="AE345" i="1"/>
  <c r="AF345" i="1"/>
  <c r="AG345" i="1"/>
  <c r="AH345" i="1"/>
  <c r="CV345" i="1" s="1"/>
  <c r="U345" i="1" s="1"/>
  <c r="AI345" i="1"/>
  <c r="CW345" i="1" s="1"/>
  <c r="V345" i="1" s="1"/>
  <c r="Z1493" i="6" s="1"/>
  <c r="AJ345" i="1"/>
  <c r="CX345" i="1" s="1"/>
  <c r="W345" i="1" s="1"/>
  <c r="CU345" i="1"/>
  <c r="T345" i="1" s="1"/>
  <c r="FR345" i="1"/>
  <c r="GL345" i="1"/>
  <c r="GO345" i="1"/>
  <c r="GP345" i="1"/>
  <c r="GV345" i="1"/>
  <c r="GX345" i="1" s="1"/>
  <c r="C346" i="1"/>
  <c r="D346" i="1"/>
  <c r="I346" i="1"/>
  <c r="AC346" i="1"/>
  <c r="CQ346" i="1" s="1"/>
  <c r="P346" i="1" s="1"/>
  <c r="U1501" i="6" s="1"/>
  <c r="AE346" i="1"/>
  <c r="CS346" i="1" s="1"/>
  <c r="AF346" i="1"/>
  <c r="AG346" i="1"/>
  <c r="CU346" i="1" s="1"/>
  <c r="T346" i="1" s="1"/>
  <c r="AH346" i="1"/>
  <c r="CV346" i="1" s="1"/>
  <c r="U346" i="1" s="1"/>
  <c r="AI346" i="1"/>
  <c r="CW346" i="1" s="1"/>
  <c r="AJ346" i="1"/>
  <c r="CX346" i="1" s="1"/>
  <c r="FR346" i="1"/>
  <c r="GL346" i="1"/>
  <c r="GO346" i="1"/>
  <c r="GP346" i="1"/>
  <c r="GV346" i="1"/>
  <c r="GX346" i="1" s="1"/>
  <c r="C347" i="1"/>
  <c r="D347" i="1"/>
  <c r="I347" i="1"/>
  <c r="AC347" i="1"/>
  <c r="CQ347" i="1" s="1"/>
  <c r="AE347" i="1"/>
  <c r="AF347" i="1"/>
  <c r="AG347" i="1"/>
  <c r="AH347" i="1"/>
  <c r="CV347" i="1" s="1"/>
  <c r="AI347" i="1"/>
  <c r="CW347" i="1" s="1"/>
  <c r="AJ347" i="1"/>
  <c r="CX347" i="1" s="1"/>
  <c r="CU347" i="1"/>
  <c r="T347" i="1" s="1"/>
  <c r="FR347" i="1"/>
  <c r="GL347" i="1"/>
  <c r="GO347" i="1"/>
  <c r="GP347" i="1"/>
  <c r="GV347" i="1"/>
  <c r="C348" i="1"/>
  <c r="D348" i="1"/>
  <c r="AC348" i="1"/>
  <c r="AD348" i="1"/>
  <c r="AE348" i="1"/>
  <c r="AF348" i="1"/>
  <c r="AG348" i="1"/>
  <c r="CU348" i="1" s="1"/>
  <c r="T348" i="1" s="1"/>
  <c r="AH348" i="1"/>
  <c r="CV348" i="1" s="1"/>
  <c r="U348" i="1" s="1"/>
  <c r="AI348" i="1"/>
  <c r="CW348" i="1" s="1"/>
  <c r="V348" i="1" s="1"/>
  <c r="Z1519" i="6" s="1"/>
  <c r="AJ348" i="1"/>
  <c r="CX348" i="1" s="1"/>
  <c r="W348" i="1" s="1"/>
  <c r="CQ348" i="1"/>
  <c r="P348" i="1" s="1"/>
  <c r="CS348" i="1"/>
  <c r="R348" i="1" s="1"/>
  <c r="FR348" i="1"/>
  <c r="GL348" i="1"/>
  <c r="GO348" i="1"/>
  <c r="GP348" i="1"/>
  <c r="GV348" i="1"/>
  <c r="GX348" i="1" s="1"/>
  <c r="C349" i="1"/>
  <c r="D349" i="1"/>
  <c r="AC349" i="1"/>
  <c r="CQ349" i="1" s="1"/>
  <c r="P349" i="1" s="1"/>
  <c r="AE349" i="1"/>
  <c r="AF349" i="1"/>
  <c r="CT349" i="1" s="1"/>
  <c r="S349" i="1" s="1"/>
  <c r="AG349" i="1"/>
  <c r="CU349" i="1" s="1"/>
  <c r="T349" i="1" s="1"/>
  <c r="AH349" i="1"/>
  <c r="CV349" i="1" s="1"/>
  <c r="U349" i="1" s="1"/>
  <c r="AI349" i="1"/>
  <c r="AJ349" i="1"/>
  <c r="CS349" i="1"/>
  <c r="R349" i="1" s="1"/>
  <c r="CW349" i="1"/>
  <c r="V349" i="1" s="1"/>
  <c r="Z1527" i="6" s="1"/>
  <c r="CX349" i="1"/>
  <c r="W349" i="1" s="1"/>
  <c r="FR349" i="1"/>
  <c r="GL349" i="1"/>
  <c r="GO349" i="1"/>
  <c r="GP349" i="1"/>
  <c r="GV349" i="1"/>
  <c r="GX349" i="1"/>
  <c r="C350" i="1"/>
  <c r="D350" i="1"/>
  <c r="AC350" i="1"/>
  <c r="AE350" i="1"/>
  <c r="CS350" i="1" s="1"/>
  <c r="R350" i="1" s="1"/>
  <c r="AF350" i="1"/>
  <c r="AG350" i="1"/>
  <c r="CU350" i="1" s="1"/>
  <c r="T350" i="1" s="1"/>
  <c r="AH350" i="1"/>
  <c r="CV350" i="1" s="1"/>
  <c r="U350" i="1" s="1"/>
  <c r="AI350" i="1"/>
  <c r="CW350" i="1" s="1"/>
  <c r="V350" i="1" s="1"/>
  <c r="Z1535" i="6" s="1"/>
  <c r="AJ350" i="1"/>
  <c r="CX350" i="1" s="1"/>
  <c r="W350" i="1" s="1"/>
  <c r="FR350" i="1"/>
  <c r="GL350" i="1"/>
  <c r="GO350" i="1"/>
  <c r="GP350" i="1"/>
  <c r="GV350" i="1"/>
  <c r="GX350" i="1" s="1"/>
  <c r="I351" i="1"/>
  <c r="AC351" i="1"/>
  <c r="AE351" i="1"/>
  <c r="AF351" i="1"/>
  <c r="AG351" i="1"/>
  <c r="CU351" i="1" s="1"/>
  <c r="T351" i="1" s="1"/>
  <c r="AH351" i="1"/>
  <c r="CV351" i="1" s="1"/>
  <c r="U351" i="1" s="1"/>
  <c r="Y1550" i="6" s="1"/>
  <c r="AI351" i="1"/>
  <c r="CW351" i="1" s="1"/>
  <c r="V351" i="1" s="1"/>
  <c r="Z1550" i="6" s="1"/>
  <c r="AJ351" i="1"/>
  <c r="CX351" i="1" s="1"/>
  <c r="W351" i="1" s="1"/>
  <c r="FR351" i="1"/>
  <c r="GL351" i="1"/>
  <c r="GO351" i="1"/>
  <c r="GP351" i="1"/>
  <c r="GV351" i="1"/>
  <c r="GX351" i="1" s="1"/>
  <c r="I352" i="1"/>
  <c r="AC352" i="1"/>
  <c r="AE352" i="1"/>
  <c r="CS352" i="1" s="1"/>
  <c r="AF352" i="1"/>
  <c r="AG352" i="1"/>
  <c r="CU352" i="1" s="1"/>
  <c r="AH352" i="1"/>
  <c r="CV352" i="1" s="1"/>
  <c r="AI352" i="1"/>
  <c r="CW352" i="1" s="1"/>
  <c r="AJ352" i="1"/>
  <c r="CX352" i="1" s="1"/>
  <c r="CT352" i="1"/>
  <c r="FR352" i="1"/>
  <c r="GL352" i="1"/>
  <c r="GO352" i="1"/>
  <c r="GP352" i="1"/>
  <c r="GV352" i="1"/>
  <c r="I353" i="1"/>
  <c r="AC353" i="1"/>
  <c r="AE353" i="1"/>
  <c r="AD353" i="1" s="1"/>
  <c r="AF353" i="1"/>
  <c r="AG353" i="1"/>
  <c r="CU353" i="1" s="1"/>
  <c r="AH353" i="1"/>
  <c r="AI353" i="1"/>
  <c r="AJ353" i="1"/>
  <c r="CX353" i="1" s="1"/>
  <c r="CR353" i="1"/>
  <c r="Q353" i="1" s="1"/>
  <c r="W1554" i="6" s="1"/>
  <c r="CV353" i="1"/>
  <c r="CW353" i="1"/>
  <c r="FR353" i="1"/>
  <c r="GL353" i="1"/>
  <c r="GO353" i="1"/>
  <c r="GP353" i="1"/>
  <c r="GV353" i="1"/>
  <c r="I354" i="1"/>
  <c r="AC354" i="1"/>
  <c r="CQ354" i="1" s="1"/>
  <c r="AE354" i="1"/>
  <c r="AD354" i="1" s="1"/>
  <c r="AF354" i="1"/>
  <c r="AG354" i="1"/>
  <c r="CU354" i="1" s="1"/>
  <c r="T354" i="1" s="1"/>
  <c r="AH354" i="1"/>
  <c r="AI354" i="1"/>
  <c r="CW354" i="1" s="1"/>
  <c r="AJ354" i="1"/>
  <c r="CX354" i="1" s="1"/>
  <c r="CV354" i="1"/>
  <c r="FR354" i="1"/>
  <c r="GL354" i="1"/>
  <c r="GO354" i="1"/>
  <c r="GP354" i="1"/>
  <c r="GV354" i="1"/>
  <c r="GX354" i="1" s="1"/>
  <c r="C355" i="1"/>
  <c r="D355" i="1"/>
  <c r="AC355" i="1"/>
  <c r="AE355" i="1"/>
  <c r="AF355" i="1"/>
  <c r="CT355" i="1" s="1"/>
  <c r="S355" i="1" s="1"/>
  <c r="AG355" i="1"/>
  <c r="AH355" i="1"/>
  <c r="CV355" i="1" s="1"/>
  <c r="U355" i="1" s="1"/>
  <c r="AI355" i="1"/>
  <c r="CW355" i="1" s="1"/>
  <c r="V355" i="1" s="1"/>
  <c r="Z1558" i="6" s="1"/>
  <c r="AJ355" i="1"/>
  <c r="CX355" i="1" s="1"/>
  <c r="W355" i="1" s="1"/>
  <c r="CU355" i="1"/>
  <c r="T355" i="1" s="1"/>
  <c r="FR355" i="1"/>
  <c r="GL355" i="1"/>
  <c r="GO355" i="1"/>
  <c r="GP355" i="1"/>
  <c r="GV355" i="1"/>
  <c r="GX355" i="1" s="1"/>
  <c r="I356" i="1"/>
  <c r="AC356" i="1"/>
  <c r="AE356" i="1"/>
  <c r="AF356" i="1"/>
  <c r="AG356" i="1"/>
  <c r="CU356" i="1" s="1"/>
  <c r="AH356" i="1"/>
  <c r="CV356" i="1" s="1"/>
  <c r="AI356" i="1"/>
  <c r="CW356" i="1" s="1"/>
  <c r="AJ356" i="1"/>
  <c r="CX356" i="1" s="1"/>
  <c r="FR356" i="1"/>
  <c r="GL356" i="1"/>
  <c r="GO356" i="1"/>
  <c r="GP356" i="1"/>
  <c r="GV356" i="1"/>
  <c r="GX356" i="1" s="1"/>
  <c r="I357" i="1"/>
  <c r="AC357" i="1"/>
  <c r="AE357" i="1"/>
  <c r="AD357" i="1" s="1"/>
  <c r="CR357" i="1" s="1"/>
  <c r="Q357" i="1" s="1"/>
  <c r="W1575" i="6" s="1"/>
  <c r="AF357" i="1"/>
  <c r="AG357" i="1"/>
  <c r="CU357" i="1" s="1"/>
  <c r="T357" i="1" s="1"/>
  <c r="AH357" i="1"/>
  <c r="CV357" i="1" s="1"/>
  <c r="U357" i="1" s="1"/>
  <c r="Y1575" i="6" s="1"/>
  <c r="AI357" i="1"/>
  <c r="CW357" i="1" s="1"/>
  <c r="V357" i="1" s="1"/>
  <c r="Z1575" i="6" s="1"/>
  <c r="AJ357" i="1"/>
  <c r="CX357" i="1" s="1"/>
  <c r="W357" i="1" s="1"/>
  <c r="FR357" i="1"/>
  <c r="GL357" i="1"/>
  <c r="GO357" i="1"/>
  <c r="GP357" i="1"/>
  <c r="GV357" i="1"/>
  <c r="GX357" i="1" s="1"/>
  <c r="I358" i="1"/>
  <c r="AC358" i="1"/>
  <c r="CQ358" i="1" s="1"/>
  <c r="P358" i="1" s="1"/>
  <c r="AE358" i="1"/>
  <c r="AF358" i="1"/>
  <c r="AG358" i="1"/>
  <c r="CU358" i="1" s="1"/>
  <c r="AH358" i="1"/>
  <c r="AI358" i="1"/>
  <c r="CW358" i="1" s="1"/>
  <c r="V358" i="1" s="1"/>
  <c r="Z1577" i="6" s="1"/>
  <c r="AJ358" i="1"/>
  <c r="CX358" i="1" s="1"/>
  <c r="CV358" i="1"/>
  <c r="FR358" i="1"/>
  <c r="GL358" i="1"/>
  <c r="GO358" i="1"/>
  <c r="GP358" i="1"/>
  <c r="GV358" i="1"/>
  <c r="GX358" i="1" s="1"/>
  <c r="I359" i="1"/>
  <c r="AC359" i="1"/>
  <c r="AE359" i="1"/>
  <c r="AF359" i="1"/>
  <c r="AG359" i="1"/>
  <c r="CU359" i="1" s="1"/>
  <c r="AH359" i="1"/>
  <c r="CV359" i="1" s="1"/>
  <c r="AI359" i="1"/>
  <c r="CW359" i="1" s="1"/>
  <c r="AJ359" i="1"/>
  <c r="CX359" i="1" s="1"/>
  <c r="FR359" i="1"/>
  <c r="GL359" i="1"/>
  <c r="GO359" i="1"/>
  <c r="GP359" i="1"/>
  <c r="GV359" i="1"/>
  <c r="GX359" i="1" s="1"/>
  <c r="C360" i="1"/>
  <c r="D360" i="1"/>
  <c r="AC360" i="1"/>
  <c r="AD360" i="1"/>
  <c r="AE360" i="1"/>
  <c r="AF360" i="1"/>
  <c r="AG360" i="1"/>
  <c r="CU360" i="1" s="1"/>
  <c r="T360" i="1" s="1"/>
  <c r="AH360" i="1"/>
  <c r="CV360" i="1" s="1"/>
  <c r="U360" i="1" s="1"/>
  <c r="AI360" i="1"/>
  <c r="CW360" i="1" s="1"/>
  <c r="V360" i="1" s="1"/>
  <c r="Z1581" i="6" s="1"/>
  <c r="AJ360" i="1"/>
  <c r="CX360" i="1" s="1"/>
  <c r="W360" i="1" s="1"/>
  <c r="FR360" i="1"/>
  <c r="GL360" i="1"/>
  <c r="GO360" i="1"/>
  <c r="GP360" i="1"/>
  <c r="GV360" i="1"/>
  <c r="GX360" i="1" s="1"/>
  <c r="I361" i="1"/>
  <c r="AC361" i="1"/>
  <c r="AE361" i="1"/>
  <c r="CS361" i="1" s="1"/>
  <c r="AF361" i="1"/>
  <c r="AG361" i="1"/>
  <c r="CU361" i="1" s="1"/>
  <c r="T361" i="1" s="1"/>
  <c r="AH361" i="1"/>
  <c r="CV361" i="1" s="1"/>
  <c r="AI361" i="1"/>
  <c r="CW361" i="1" s="1"/>
  <c r="AJ361" i="1"/>
  <c r="CX361" i="1" s="1"/>
  <c r="CT361" i="1"/>
  <c r="S361" i="1" s="1"/>
  <c r="V1596" i="6" s="1"/>
  <c r="FR361" i="1"/>
  <c r="GL361" i="1"/>
  <c r="GO361" i="1"/>
  <c r="GP361" i="1"/>
  <c r="GV361" i="1"/>
  <c r="C362" i="1"/>
  <c r="D362" i="1"/>
  <c r="AC362" i="1"/>
  <c r="AE362" i="1"/>
  <c r="AF362" i="1"/>
  <c r="AG362" i="1"/>
  <c r="CU362" i="1" s="1"/>
  <c r="T362" i="1" s="1"/>
  <c r="AH362" i="1"/>
  <c r="CV362" i="1" s="1"/>
  <c r="U362" i="1" s="1"/>
  <c r="AI362" i="1"/>
  <c r="CW362" i="1" s="1"/>
  <c r="V362" i="1" s="1"/>
  <c r="Z1598" i="6" s="1"/>
  <c r="AJ362" i="1"/>
  <c r="CX362" i="1" s="1"/>
  <c r="W362" i="1" s="1"/>
  <c r="FR362" i="1"/>
  <c r="GL362" i="1"/>
  <c r="GO362" i="1"/>
  <c r="GP362" i="1"/>
  <c r="GV362" i="1"/>
  <c r="GX362" i="1" s="1"/>
  <c r="I363" i="1"/>
  <c r="AC363" i="1"/>
  <c r="AE363" i="1"/>
  <c r="CS363" i="1" s="1"/>
  <c r="AF363" i="1"/>
  <c r="AG363" i="1"/>
  <c r="CU363" i="1" s="1"/>
  <c r="T363" i="1" s="1"/>
  <c r="AH363" i="1"/>
  <c r="CV363" i="1" s="1"/>
  <c r="AI363" i="1"/>
  <c r="CW363" i="1" s="1"/>
  <c r="AJ363" i="1"/>
  <c r="CX363" i="1" s="1"/>
  <c r="CQ363" i="1"/>
  <c r="P363" i="1" s="1"/>
  <c r="U1613" i="6" s="1"/>
  <c r="FR363" i="1"/>
  <c r="GL363" i="1"/>
  <c r="GO363" i="1"/>
  <c r="GP363" i="1"/>
  <c r="GV363" i="1"/>
  <c r="I364" i="1"/>
  <c r="AC364" i="1"/>
  <c r="AE364" i="1"/>
  <c r="CS364" i="1" s="1"/>
  <c r="AF364" i="1"/>
  <c r="AG364" i="1"/>
  <c r="CU364" i="1" s="1"/>
  <c r="T364" i="1" s="1"/>
  <c r="AH364" i="1"/>
  <c r="CV364" i="1" s="1"/>
  <c r="AI364" i="1"/>
  <c r="CW364" i="1" s="1"/>
  <c r="AJ364" i="1"/>
  <c r="CX364" i="1" s="1"/>
  <c r="CT364" i="1"/>
  <c r="S364" i="1" s="1"/>
  <c r="V1615" i="6" s="1"/>
  <c r="FR364" i="1"/>
  <c r="GL364" i="1"/>
  <c r="GO364" i="1"/>
  <c r="GP364" i="1"/>
  <c r="GV364" i="1"/>
  <c r="I365" i="1"/>
  <c r="AC365" i="1"/>
  <c r="AE365" i="1"/>
  <c r="CS365" i="1" s="1"/>
  <c r="AF365" i="1"/>
  <c r="AG365" i="1"/>
  <c r="CU365" i="1" s="1"/>
  <c r="T365" i="1" s="1"/>
  <c r="AH365" i="1"/>
  <c r="CV365" i="1" s="1"/>
  <c r="U365" i="1" s="1"/>
  <c r="Y1617" i="6" s="1"/>
  <c r="AI365" i="1"/>
  <c r="CW365" i="1" s="1"/>
  <c r="V365" i="1" s="1"/>
  <c r="Z1617" i="6" s="1"/>
  <c r="AJ365" i="1"/>
  <c r="CX365" i="1" s="1"/>
  <c r="FR365" i="1"/>
  <c r="GL365" i="1"/>
  <c r="GO365" i="1"/>
  <c r="GP365" i="1"/>
  <c r="GV365" i="1"/>
  <c r="GX365" i="1" s="1"/>
  <c r="C366" i="1"/>
  <c r="D366" i="1"/>
  <c r="I366" i="1"/>
  <c r="AC366" i="1"/>
  <c r="AE366" i="1"/>
  <c r="AF366" i="1"/>
  <c r="AG366" i="1"/>
  <c r="CU366" i="1" s="1"/>
  <c r="AH366" i="1"/>
  <c r="CV366" i="1" s="1"/>
  <c r="AI366" i="1"/>
  <c r="CW366" i="1" s="1"/>
  <c r="AJ366" i="1"/>
  <c r="CX366" i="1" s="1"/>
  <c r="FR366" i="1"/>
  <c r="GL366" i="1"/>
  <c r="GO366" i="1"/>
  <c r="GP366" i="1"/>
  <c r="GV366" i="1"/>
  <c r="GX366" i="1" s="1"/>
  <c r="AC367" i="1"/>
  <c r="AE367" i="1"/>
  <c r="AF367" i="1"/>
  <c r="AG367" i="1"/>
  <c r="CU367" i="1" s="1"/>
  <c r="AH367" i="1"/>
  <c r="CV367" i="1" s="1"/>
  <c r="AI367" i="1"/>
  <c r="CW367" i="1" s="1"/>
  <c r="AJ367" i="1"/>
  <c r="CX367" i="1" s="1"/>
  <c r="FR367" i="1"/>
  <c r="GL367" i="1"/>
  <c r="GO367" i="1"/>
  <c r="GP367" i="1"/>
  <c r="GV367" i="1"/>
  <c r="C368" i="1"/>
  <c r="D368" i="1"/>
  <c r="I368" i="1"/>
  <c r="I369" i="1" s="1"/>
  <c r="AC368" i="1"/>
  <c r="AE368" i="1"/>
  <c r="AF368" i="1"/>
  <c r="AG368" i="1"/>
  <c r="CU368" i="1" s="1"/>
  <c r="T368" i="1" s="1"/>
  <c r="AH368" i="1"/>
  <c r="CV368" i="1" s="1"/>
  <c r="AI368" i="1"/>
  <c r="CW368" i="1" s="1"/>
  <c r="AJ368" i="1"/>
  <c r="CX368" i="1" s="1"/>
  <c r="FR368" i="1"/>
  <c r="GL368" i="1"/>
  <c r="GO368" i="1"/>
  <c r="GP368" i="1"/>
  <c r="GV368" i="1"/>
  <c r="AC369" i="1"/>
  <c r="AE369" i="1"/>
  <c r="AF369" i="1"/>
  <c r="AG369" i="1"/>
  <c r="CU369" i="1" s="1"/>
  <c r="AH369" i="1"/>
  <c r="CV369" i="1" s="1"/>
  <c r="AI369" i="1"/>
  <c r="CW369" i="1" s="1"/>
  <c r="AJ369" i="1"/>
  <c r="CX369" i="1" s="1"/>
  <c r="FR369" i="1"/>
  <c r="GL369" i="1"/>
  <c r="GO369" i="1"/>
  <c r="GP369" i="1"/>
  <c r="GV369" i="1"/>
  <c r="I370" i="1"/>
  <c r="AC370" i="1"/>
  <c r="AE370" i="1"/>
  <c r="CS370" i="1" s="1"/>
  <c r="AF370" i="1"/>
  <c r="AG370" i="1"/>
  <c r="CU370" i="1" s="1"/>
  <c r="T370" i="1" s="1"/>
  <c r="AH370" i="1"/>
  <c r="CV370" i="1" s="1"/>
  <c r="AI370" i="1"/>
  <c r="CW370" i="1" s="1"/>
  <c r="AJ370" i="1"/>
  <c r="CX370" i="1" s="1"/>
  <c r="FR370" i="1"/>
  <c r="GL370" i="1"/>
  <c r="GO370" i="1"/>
  <c r="GP370" i="1"/>
  <c r="GV370" i="1"/>
  <c r="C371" i="1"/>
  <c r="D371" i="1"/>
  <c r="AC371" i="1"/>
  <c r="AE371" i="1"/>
  <c r="CS371" i="1" s="1"/>
  <c r="R371" i="1" s="1"/>
  <c r="AF371" i="1"/>
  <c r="CT371" i="1" s="1"/>
  <c r="S371" i="1" s="1"/>
  <c r="AG371" i="1"/>
  <c r="CU371" i="1" s="1"/>
  <c r="T371" i="1" s="1"/>
  <c r="AH371" i="1"/>
  <c r="CV371" i="1" s="1"/>
  <c r="U371" i="1" s="1"/>
  <c r="AI371" i="1"/>
  <c r="CW371" i="1" s="1"/>
  <c r="V371" i="1" s="1"/>
  <c r="Z1657" i="6" s="1"/>
  <c r="AJ371" i="1"/>
  <c r="CX371" i="1" s="1"/>
  <c r="W371" i="1" s="1"/>
  <c r="FR371" i="1"/>
  <c r="GL371" i="1"/>
  <c r="GO371" i="1"/>
  <c r="GP371" i="1"/>
  <c r="GV371" i="1"/>
  <c r="GX371" i="1" s="1"/>
  <c r="I372" i="1"/>
  <c r="AC372" i="1"/>
  <c r="AE372" i="1"/>
  <c r="AD372" i="1" s="1"/>
  <c r="CR372" i="1" s="1"/>
  <c r="AF372" i="1"/>
  <c r="AG372" i="1"/>
  <c r="CU372" i="1" s="1"/>
  <c r="T372" i="1" s="1"/>
  <c r="AH372" i="1"/>
  <c r="CV372" i="1" s="1"/>
  <c r="AI372" i="1"/>
  <c r="CW372" i="1" s="1"/>
  <c r="AJ372" i="1"/>
  <c r="CX372" i="1" s="1"/>
  <c r="CS372" i="1"/>
  <c r="R372" i="1" s="1"/>
  <c r="FR372" i="1"/>
  <c r="GL372" i="1"/>
  <c r="GO372" i="1"/>
  <c r="GP372" i="1"/>
  <c r="GV372" i="1"/>
  <c r="I373" i="1"/>
  <c r="AC373" i="1"/>
  <c r="AE373" i="1"/>
  <c r="CS373" i="1" s="1"/>
  <c r="AF373" i="1"/>
  <c r="AG373" i="1"/>
  <c r="CU373" i="1" s="1"/>
  <c r="T373" i="1" s="1"/>
  <c r="AH373" i="1"/>
  <c r="CV373" i="1" s="1"/>
  <c r="U373" i="1" s="1"/>
  <c r="Y1674" i="6" s="1"/>
  <c r="AI373" i="1"/>
  <c r="CW373" i="1" s="1"/>
  <c r="AJ373" i="1"/>
  <c r="CX373" i="1" s="1"/>
  <c r="FR373" i="1"/>
  <c r="GL373" i="1"/>
  <c r="GO373" i="1"/>
  <c r="GP373" i="1"/>
  <c r="GV373" i="1"/>
  <c r="C374" i="1"/>
  <c r="D374" i="1"/>
  <c r="AC374" i="1"/>
  <c r="AE374" i="1"/>
  <c r="AF374" i="1"/>
  <c r="AG374" i="1"/>
  <c r="CU374" i="1" s="1"/>
  <c r="T374" i="1" s="1"/>
  <c r="AH374" i="1"/>
  <c r="CV374" i="1" s="1"/>
  <c r="U374" i="1" s="1"/>
  <c r="AI374" i="1"/>
  <c r="CW374" i="1" s="1"/>
  <c r="V374" i="1" s="1"/>
  <c r="Z1676" i="6" s="1"/>
  <c r="AJ374" i="1"/>
  <c r="CX374" i="1" s="1"/>
  <c r="W374" i="1" s="1"/>
  <c r="CT374" i="1"/>
  <c r="S374" i="1" s="1"/>
  <c r="FR374" i="1"/>
  <c r="GL374" i="1"/>
  <c r="GO374" i="1"/>
  <c r="GP374" i="1"/>
  <c r="GV374" i="1"/>
  <c r="GX374" i="1" s="1"/>
  <c r="C375" i="1"/>
  <c r="D375" i="1"/>
  <c r="AC375" i="1"/>
  <c r="AE375" i="1"/>
  <c r="AF375" i="1"/>
  <c r="AG375" i="1"/>
  <c r="CU375" i="1" s="1"/>
  <c r="T375" i="1" s="1"/>
  <c r="AH375" i="1"/>
  <c r="CV375" i="1" s="1"/>
  <c r="U375" i="1" s="1"/>
  <c r="AI375" i="1"/>
  <c r="CW375" i="1" s="1"/>
  <c r="V375" i="1" s="1"/>
  <c r="Z1691" i="6" s="1"/>
  <c r="AJ375" i="1"/>
  <c r="CX375" i="1" s="1"/>
  <c r="W375" i="1" s="1"/>
  <c r="FR375" i="1"/>
  <c r="GL375" i="1"/>
  <c r="GO375" i="1"/>
  <c r="GP375" i="1"/>
  <c r="GV375" i="1"/>
  <c r="GX375" i="1" s="1"/>
  <c r="B377" i="1"/>
  <c r="B339" i="1" s="1"/>
  <c r="C377" i="1"/>
  <c r="C339" i="1" s="1"/>
  <c r="D377" i="1"/>
  <c r="D339" i="1" s="1"/>
  <c r="F377" i="1"/>
  <c r="F339" i="1" s="1"/>
  <c r="G377" i="1"/>
  <c r="BX377" i="1"/>
  <c r="BX339" i="1" s="1"/>
  <c r="CK377" i="1"/>
  <c r="CK339" i="1" s="1"/>
  <c r="CL377" i="1"/>
  <c r="CL339" i="1" s="1"/>
  <c r="D409" i="1"/>
  <c r="E411" i="1"/>
  <c r="Z411" i="1"/>
  <c r="AA411" i="1"/>
  <c r="AM411" i="1"/>
  <c r="AN411" i="1"/>
  <c r="BD411" i="1"/>
  <c r="BE411" i="1"/>
  <c r="BF411" i="1"/>
  <c r="BG411" i="1"/>
  <c r="BH411" i="1"/>
  <c r="BI411" i="1"/>
  <c r="BJ411" i="1"/>
  <c r="BK411" i="1"/>
  <c r="BL411" i="1"/>
  <c r="BM411" i="1"/>
  <c r="BN411" i="1"/>
  <c r="BO411" i="1"/>
  <c r="BP411" i="1"/>
  <c r="BQ411" i="1"/>
  <c r="BR411" i="1"/>
  <c r="BS411" i="1"/>
  <c r="BT411" i="1"/>
  <c r="BU411" i="1"/>
  <c r="BV411" i="1"/>
  <c r="BW411" i="1"/>
  <c r="CM411" i="1"/>
  <c r="CN411" i="1"/>
  <c r="CO411" i="1"/>
  <c r="CP411" i="1"/>
  <c r="CQ411" i="1"/>
  <c r="CR411" i="1"/>
  <c r="CS411" i="1"/>
  <c r="CT411" i="1"/>
  <c r="CU411" i="1"/>
  <c r="CV411" i="1"/>
  <c r="CW411" i="1"/>
  <c r="CX411" i="1"/>
  <c r="CY411" i="1"/>
  <c r="CZ411" i="1"/>
  <c r="DA411" i="1"/>
  <c r="DB411" i="1"/>
  <c r="DC411" i="1"/>
  <c r="DD411" i="1"/>
  <c r="DE411" i="1"/>
  <c r="DF411" i="1"/>
  <c r="DG411" i="1"/>
  <c r="DH411" i="1"/>
  <c r="DI411" i="1"/>
  <c r="DJ411" i="1"/>
  <c r="DK411" i="1"/>
  <c r="DL411" i="1"/>
  <c r="DM411" i="1"/>
  <c r="DN411" i="1"/>
  <c r="DO411" i="1"/>
  <c r="DP411" i="1"/>
  <c r="DQ411" i="1"/>
  <c r="DR411" i="1"/>
  <c r="DS411" i="1"/>
  <c r="DT411" i="1"/>
  <c r="DU411" i="1"/>
  <c r="DV411" i="1"/>
  <c r="DW411" i="1"/>
  <c r="DX411" i="1"/>
  <c r="DY411" i="1"/>
  <c r="DZ411" i="1"/>
  <c r="EA411" i="1"/>
  <c r="EB411" i="1"/>
  <c r="EC411" i="1"/>
  <c r="ED411" i="1"/>
  <c r="EE411" i="1"/>
  <c r="EF411" i="1"/>
  <c r="EG411" i="1"/>
  <c r="EH411" i="1"/>
  <c r="EI411" i="1"/>
  <c r="EJ411" i="1"/>
  <c r="EK411" i="1"/>
  <c r="EL411" i="1"/>
  <c r="EM411" i="1"/>
  <c r="EN411" i="1"/>
  <c r="EO411" i="1"/>
  <c r="EP411" i="1"/>
  <c r="EQ411" i="1"/>
  <c r="ER411" i="1"/>
  <c r="ES411" i="1"/>
  <c r="ET411" i="1"/>
  <c r="EU411" i="1"/>
  <c r="EV411" i="1"/>
  <c r="EW411" i="1"/>
  <c r="EX411" i="1"/>
  <c r="EY411" i="1"/>
  <c r="EZ411" i="1"/>
  <c r="FA411" i="1"/>
  <c r="FB411" i="1"/>
  <c r="FC411" i="1"/>
  <c r="FD411" i="1"/>
  <c r="FE411" i="1"/>
  <c r="FF411" i="1"/>
  <c r="FG411" i="1"/>
  <c r="FH411" i="1"/>
  <c r="FI411" i="1"/>
  <c r="FJ411" i="1"/>
  <c r="FK411" i="1"/>
  <c r="FL411" i="1"/>
  <c r="FM411" i="1"/>
  <c r="FN411" i="1"/>
  <c r="FO411" i="1"/>
  <c r="FP411" i="1"/>
  <c r="FQ411" i="1"/>
  <c r="FR411" i="1"/>
  <c r="FS411" i="1"/>
  <c r="FT411" i="1"/>
  <c r="FU411" i="1"/>
  <c r="FV411" i="1"/>
  <c r="FW411" i="1"/>
  <c r="FX411" i="1"/>
  <c r="FY411" i="1"/>
  <c r="FZ411" i="1"/>
  <c r="GA411" i="1"/>
  <c r="GB411" i="1"/>
  <c r="GC411" i="1"/>
  <c r="GD411" i="1"/>
  <c r="GE411" i="1"/>
  <c r="GF411" i="1"/>
  <c r="GG411" i="1"/>
  <c r="GH411" i="1"/>
  <c r="GI411" i="1"/>
  <c r="GJ411" i="1"/>
  <c r="GK411" i="1"/>
  <c r="GL411" i="1"/>
  <c r="GM411" i="1"/>
  <c r="GN411" i="1"/>
  <c r="GO411" i="1"/>
  <c r="GP411" i="1"/>
  <c r="GQ411" i="1"/>
  <c r="GR411" i="1"/>
  <c r="GS411" i="1"/>
  <c r="GT411" i="1"/>
  <c r="GU411" i="1"/>
  <c r="GV411" i="1"/>
  <c r="GW411" i="1"/>
  <c r="GX411" i="1"/>
  <c r="C413" i="1"/>
  <c r="D413" i="1"/>
  <c r="I413" i="1"/>
  <c r="AC413" i="1"/>
  <c r="CQ413" i="1" s="1"/>
  <c r="AE413" i="1"/>
  <c r="AF413" i="1"/>
  <c r="AG413" i="1"/>
  <c r="CU413" i="1" s="1"/>
  <c r="T413" i="1" s="1"/>
  <c r="AH413" i="1"/>
  <c r="CV413" i="1" s="1"/>
  <c r="AI413" i="1"/>
  <c r="CW413" i="1" s="1"/>
  <c r="AJ413" i="1"/>
  <c r="CX413" i="1" s="1"/>
  <c r="FR413" i="1"/>
  <c r="GL413" i="1"/>
  <c r="GO413" i="1"/>
  <c r="GP413" i="1"/>
  <c r="GV413" i="1"/>
  <c r="C414" i="1"/>
  <c r="D414" i="1"/>
  <c r="AC414" i="1"/>
  <c r="AE414" i="1"/>
  <c r="AF414" i="1"/>
  <c r="AG414" i="1"/>
  <c r="CU414" i="1" s="1"/>
  <c r="T414" i="1" s="1"/>
  <c r="AH414" i="1"/>
  <c r="CV414" i="1" s="1"/>
  <c r="U414" i="1" s="1"/>
  <c r="AI414" i="1"/>
  <c r="CW414" i="1" s="1"/>
  <c r="V414" i="1" s="1"/>
  <c r="Z1725" i="6" s="1"/>
  <c r="AJ414" i="1"/>
  <c r="CX414" i="1" s="1"/>
  <c r="W414" i="1" s="1"/>
  <c r="CT414" i="1"/>
  <c r="S414" i="1" s="1"/>
  <c r="FR414" i="1"/>
  <c r="GL414" i="1"/>
  <c r="GO414" i="1"/>
  <c r="GP414" i="1"/>
  <c r="GV414" i="1"/>
  <c r="GX414" i="1" s="1"/>
  <c r="I415" i="1"/>
  <c r="AC415" i="1"/>
  <c r="AE415" i="1"/>
  <c r="CS415" i="1" s="1"/>
  <c r="AF415" i="1"/>
  <c r="AG415" i="1"/>
  <c r="CU415" i="1" s="1"/>
  <c r="AH415" i="1"/>
  <c r="CV415" i="1" s="1"/>
  <c r="AI415" i="1"/>
  <c r="CW415" i="1" s="1"/>
  <c r="AJ415" i="1"/>
  <c r="CX415" i="1" s="1"/>
  <c r="FR415" i="1"/>
  <c r="GL415" i="1"/>
  <c r="GO415" i="1"/>
  <c r="GP415" i="1"/>
  <c r="GV415" i="1"/>
  <c r="GX415" i="1" s="1"/>
  <c r="I416" i="1"/>
  <c r="AC416" i="1"/>
  <c r="AE416" i="1"/>
  <c r="CS416" i="1" s="1"/>
  <c r="AF416" i="1"/>
  <c r="AG416" i="1"/>
  <c r="CU416" i="1" s="1"/>
  <c r="T416" i="1" s="1"/>
  <c r="AH416" i="1"/>
  <c r="CV416" i="1" s="1"/>
  <c r="AI416" i="1"/>
  <c r="CW416" i="1" s="1"/>
  <c r="AJ416" i="1"/>
  <c r="CX416" i="1" s="1"/>
  <c r="FR416" i="1"/>
  <c r="GL416" i="1"/>
  <c r="GO416" i="1"/>
  <c r="GP416" i="1"/>
  <c r="GV416" i="1"/>
  <c r="C417" i="1"/>
  <c r="D417" i="1"/>
  <c r="AC417" i="1"/>
  <c r="AE417" i="1"/>
  <c r="AF417" i="1"/>
  <c r="AG417" i="1"/>
  <c r="CU417" i="1" s="1"/>
  <c r="T417" i="1" s="1"/>
  <c r="AH417" i="1"/>
  <c r="CV417" i="1" s="1"/>
  <c r="U417" i="1" s="1"/>
  <c r="AI417" i="1"/>
  <c r="CW417" i="1" s="1"/>
  <c r="V417" i="1" s="1"/>
  <c r="Z1744" i="6" s="1"/>
  <c r="AJ417" i="1"/>
  <c r="CX417" i="1" s="1"/>
  <c r="W417" i="1" s="1"/>
  <c r="CT417" i="1"/>
  <c r="S417" i="1" s="1"/>
  <c r="FR417" i="1"/>
  <c r="GL417" i="1"/>
  <c r="GO417" i="1"/>
  <c r="GP417" i="1"/>
  <c r="GV417" i="1"/>
  <c r="GX417" i="1" s="1"/>
  <c r="I418" i="1"/>
  <c r="AC418" i="1"/>
  <c r="AE418" i="1"/>
  <c r="AD418" i="1" s="1"/>
  <c r="CR418" i="1" s="1"/>
  <c r="AF418" i="1"/>
  <c r="AG418" i="1"/>
  <c r="CU418" i="1" s="1"/>
  <c r="T418" i="1" s="1"/>
  <c r="AH418" i="1"/>
  <c r="CV418" i="1" s="1"/>
  <c r="AI418" i="1"/>
  <c r="CW418" i="1" s="1"/>
  <c r="AJ418" i="1"/>
  <c r="CX418" i="1" s="1"/>
  <c r="FR418" i="1"/>
  <c r="GL418" i="1"/>
  <c r="GO418" i="1"/>
  <c r="GP418" i="1"/>
  <c r="GV418" i="1"/>
  <c r="GX418" i="1" s="1"/>
  <c r="I419" i="1"/>
  <c r="AC419" i="1"/>
  <c r="AE419" i="1"/>
  <c r="CS419" i="1" s="1"/>
  <c r="AF419" i="1"/>
  <c r="AG419" i="1"/>
  <c r="CU419" i="1" s="1"/>
  <c r="T419" i="1" s="1"/>
  <c r="AH419" i="1"/>
  <c r="CV419" i="1" s="1"/>
  <c r="AI419" i="1"/>
  <c r="CW419" i="1" s="1"/>
  <c r="AJ419" i="1"/>
  <c r="CX419" i="1" s="1"/>
  <c r="FR419" i="1"/>
  <c r="GL419" i="1"/>
  <c r="GO419" i="1"/>
  <c r="GP419" i="1"/>
  <c r="GV419" i="1"/>
  <c r="C420" i="1"/>
  <c r="D420" i="1"/>
  <c r="AC420" i="1"/>
  <c r="AE420" i="1"/>
  <c r="AF420" i="1"/>
  <c r="AG420" i="1"/>
  <c r="CU420" i="1" s="1"/>
  <c r="T420" i="1" s="1"/>
  <c r="AH420" i="1"/>
  <c r="CV420" i="1" s="1"/>
  <c r="U420" i="1" s="1"/>
  <c r="AI420" i="1"/>
  <c r="CW420" i="1" s="1"/>
  <c r="V420" i="1" s="1"/>
  <c r="Z1763" i="6" s="1"/>
  <c r="AJ420" i="1"/>
  <c r="CX420" i="1" s="1"/>
  <c r="W420" i="1" s="1"/>
  <c r="CT420" i="1"/>
  <c r="S420" i="1" s="1"/>
  <c r="FR420" i="1"/>
  <c r="GL420" i="1"/>
  <c r="GO420" i="1"/>
  <c r="GP420" i="1"/>
  <c r="GV420" i="1"/>
  <c r="GX420" i="1" s="1"/>
  <c r="I421" i="1"/>
  <c r="AC421" i="1"/>
  <c r="AE421" i="1"/>
  <c r="AD421" i="1" s="1"/>
  <c r="CR421" i="1" s="1"/>
  <c r="Q421" i="1" s="1"/>
  <c r="W1778" i="6" s="1"/>
  <c r="AF421" i="1"/>
  <c r="AG421" i="1"/>
  <c r="CU421" i="1" s="1"/>
  <c r="T421" i="1" s="1"/>
  <c r="AH421" i="1"/>
  <c r="CV421" i="1" s="1"/>
  <c r="AI421" i="1"/>
  <c r="CW421" i="1" s="1"/>
  <c r="V421" i="1" s="1"/>
  <c r="Z1778" i="6" s="1"/>
  <c r="AJ421" i="1"/>
  <c r="CX421" i="1" s="1"/>
  <c r="FR421" i="1"/>
  <c r="GL421" i="1"/>
  <c r="GO421" i="1"/>
  <c r="GP421" i="1"/>
  <c r="GV421" i="1"/>
  <c r="GX421" i="1" s="1"/>
  <c r="I422" i="1"/>
  <c r="AC422" i="1"/>
  <c r="AE422" i="1"/>
  <c r="CS422" i="1" s="1"/>
  <c r="AF422" i="1"/>
  <c r="AG422" i="1"/>
  <c r="CU422" i="1" s="1"/>
  <c r="T422" i="1" s="1"/>
  <c r="AH422" i="1"/>
  <c r="CV422" i="1" s="1"/>
  <c r="U422" i="1" s="1"/>
  <c r="Y1780" i="6" s="1"/>
  <c r="AI422" i="1"/>
  <c r="CW422" i="1" s="1"/>
  <c r="AJ422" i="1"/>
  <c r="CX422" i="1" s="1"/>
  <c r="FR422" i="1"/>
  <c r="GL422" i="1"/>
  <c r="GO422" i="1"/>
  <c r="GP422" i="1"/>
  <c r="GV422" i="1"/>
  <c r="C423" i="1"/>
  <c r="D423" i="1"/>
  <c r="AC423" i="1"/>
  <c r="CQ423" i="1" s="1"/>
  <c r="P423" i="1" s="1"/>
  <c r="AE423" i="1"/>
  <c r="AF423" i="1"/>
  <c r="AG423" i="1"/>
  <c r="CU423" i="1" s="1"/>
  <c r="T423" i="1" s="1"/>
  <c r="AH423" i="1"/>
  <c r="CV423" i="1" s="1"/>
  <c r="U423" i="1" s="1"/>
  <c r="AI423" i="1"/>
  <c r="CW423" i="1" s="1"/>
  <c r="V423" i="1" s="1"/>
  <c r="Z1782" i="6" s="1"/>
  <c r="AJ423" i="1"/>
  <c r="CX423" i="1" s="1"/>
  <c r="W423" i="1" s="1"/>
  <c r="FR423" i="1"/>
  <c r="GL423" i="1"/>
  <c r="GO423" i="1"/>
  <c r="GP423" i="1"/>
  <c r="GV423" i="1"/>
  <c r="GX423" i="1" s="1"/>
  <c r="I424" i="1"/>
  <c r="GX424" i="1" s="1"/>
  <c r="AC424" i="1"/>
  <c r="AE424" i="1"/>
  <c r="AF424" i="1"/>
  <c r="AG424" i="1"/>
  <c r="CU424" i="1" s="1"/>
  <c r="T424" i="1" s="1"/>
  <c r="AH424" i="1"/>
  <c r="CV424" i="1" s="1"/>
  <c r="AI424" i="1"/>
  <c r="CW424" i="1" s="1"/>
  <c r="AJ424" i="1"/>
  <c r="CT424" i="1"/>
  <c r="S424" i="1" s="1"/>
  <c r="V1797" i="6" s="1"/>
  <c r="CX424" i="1"/>
  <c r="W424" i="1" s="1"/>
  <c r="FR424" i="1"/>
  <c r="GL424" i="1"/>
  <c r="GO424" i="1"/>
  <c r="GP424" i="1"/>
  <c r="GV424" i="1"/>
  <c r="I425" i="1"/>
  <c r="AC425" i="1"/>
  <c r="AE425" i="1"/>
  <c r="AF425" i="1"/>
  <c r="AG425" i="1"/>
  <c r="CU425" i="1" s="1"/>
  <c r="T425" i="1" s="1"/>
  <c r="AH425" i="1"/>
  <c r="CV425" i="1" s="1"/>
  <c r="AI425" i="1"/>
  <c r="AJ425" i="1"/>
  <c r="CX425" i="1" s="1"/>
  <c r="CW425" i="1"/>
  <c r="FR425" i="1"/>
  <c r="GL425" i="1"/>
  <c r="GO425" i="1"/>
  <c r="GP425" i="1"/>
  <c r="GV425" i="1"/>
  <c r="C426" i="1"/>
  <c r="D426" i="1"/>
  <c r="I426" i="1"/>
  <c r="AC426" i="1"/>
  <c r="CQ426" i="1" s="1"/>
  <c r="AE426" i="1"/>
  <c r="CS426" i="1" s="1"/>
  <c r="AF426" i="1"/>
  <c r="AG426" i="1"/>
  <c r="CU426" i="1" s="1"/>
  <c r="T426" i="1" s="1"/>
  <c r="AH426" i="1"/>
  <c r="CV426" i="1" s="1"/>
  <c r="AI426" i="1"/>
  <c r="CW426" i="1" s="1"/>
  <c r="AJ426" i="1"/>
  <c r="CX426" i="1" s="1"/>
  <c r="FR426" i="1"/>
  <c r="GL426" i="1"/>
  <c r="GO426" i="1"/>
  <c r="GP426" i="1"/>
  <c r="GV426" i="1"/>
  <c r="C427" i="1"/>
  <c r="D427" i="1"/>
  <c r="I427" i="1"/>
  <c r="AC427" i="1"/>
  <c r="CQ427" i="1" s="1"/>
  <c r="AE427" i="1"/>
  <c r="AF427" i="1"/>
  <c r="AG427" i="1"/>
  <c r="AH427" i="1"/>
  <c r="CV427" i="1" s="1"/>
  <c r="AI427" i="1"/>
  <c r="CW427" i="1" s="1"/>
  <c r="AJ427" i="1"/>
  <c r="CU427" i="1"/>
  <c r="T427" i="1" s="1"/>
  <c r="CX427" i="1"/>
  <c r="FR427" i="1"/>
  <c r="GL427" i="1"/>
  <c r="GO427" i="1"/>
  <c r="GP427" i="1"/>
  <c r="GV427" i="1"/>
  <c r="C428" i="1"/>
  <c r="D428" i="1"/>
  <c r="I428" i="1"/>
  <c r="I431" i="1" s="1"/>
  <c r="AC428" i="1"/>
  <c r="AE428" i="1"/>
  <c r="AD428" i="1" s="1"/>
  <c r="AF428" i="1"/>
  <c r="AG428" i="1"/>
  <c r="CU428" i="1" s="1"/>
  <c r="T428" i="1" s="1"/>
  <c r="AH428" i="1"/>
  <c r="AI428" i="1"/>
  <c r="CW428" i="1" s="1"/>
  <c r="AJ428" i="1"/>
  <c r="CX428" i="1" s="1"/>
  <c r="CQ428" i="1"/>
  <c r="P428" i="1" s="1"/>
  <c r="CV428" i="1"/>
  <c r="FR428" i="1"/>
  <c r="GL428" i="1"/>
  <c r="GO428" i="1"/>
  <c r="GP428" i="1"/>
  <c r="GV428" i="1"/>
  <c r="AC429" i="1"/>
  <c r="CQ429" i="1" s="1"/>
  <c r="AE429" i="1"/>
  <c r="CS429" i="1" s="1"/>
  <c r="AF429" i="1"/>
  <c r="AG429" i="1"/>
  <c r="CU429" i="1" s="1"/>
  <c r="AH429" i="1"/>
  <c r="CV429" i="1" s="1"/>
  <c r="AI429" i="1"/>
  <c r="CW429" i="1" s="1"/>
  <c r="AJ429" i="1"/>
  <c r="CX429" i="1" s="1"/>
  <c r="FR429" i="1"/>
  <c r="GL429" i="1"/>
  <c r="GO429" i="1"/>
  <c r="GP429" i="1"/>
  <c r="GV429" i="1"/>
  <c r="AC430" i="1"/>
  <c r="AE430" i="1"/>
  <c r="CS430" i="1" s="1"/>
  <c r="AF430" i="1"/>
  <c r="AG430" i="1"/>
  <c r="CU430" i="1" s="1"/>
  <c r="AH430" i="1"/>
  <c r="CV430" i="1" s="1"/>
  <c r="AI430" i="1"/>
  <c r="CW430" i="1" s="1"/>
  <c r="AJ430" i="1"/>
  <c r="CX430" i="1" s="1"/>
  <c r="CT430" i="1"/>
  <c r="FR430" i="1"/>
  <c r="GL430" i="1"/>
  <c r="GO430" i="1"/>
  <c r="GP430" i="1"/>
  <c r="GV430" i="1"/>
  <c r="AC431" i="1"/>
  <c r="AE431" i="1"/>
  <c r="AD431" i="1" s="1"/>
  <c r="AF431" i="1"/>
  <c r="AG431" i="1"/>
  <c r="CU431" i="1" s="1"/>
  <c r="AH431" i="1"/>
  <c r="CV431" i="1" s="1"/>
  <c r="AI431" i="1"/>
  <c r="AJ431" i="1"/>
  <c r="CX431" i="1" s="1"/>
  <c r="CW431" i="1"/>
  <c r="FR431" i="1"/>
  <c r="GL431" i="1"/>
  <c r="GO431" i="1"/>
  <c r="GP431" i="1"/>
  <c r="GV431" i="1"/>
  <c r="AC432" i="1"/>
  <c r="AE432" i="1"/>
  <c r="CS432" i="1" s="1"/>
  <c r="AF432" i="1"/>
  <c r="AG432" i="1"/>
  <c r="AH432" i="1"/>
  <c r="AI432" i="1"/>
  <c r="CW432" i="1" s="1"/>
  <c r="AJ432" i="1"/>
  <c r="CX432" i="1" s="1"/>
  <c r="CU432" i="1"/>
  <c r="CV432" i="1"/>
  <c r="FR432" i="1"/>
  <c r="GL432" i="1"/>
  <c r="GO432" i="1"/>
  <c r="GP432" i="1"/>
  <c r="GV432" i="1"/>
  <c r="C433" i="1"/>
  <c r="D433" i="1"/>
  <c r="AC433" i="1"/>
  <c r="AE433" i="1"/>
  <c r="CS433" i="1" s="1"/>
  <c r="R433" i="1" s="1"/>
  <c r="AF433" i="1"/>
  <c r="CT433" i="1" s="1"/>
  <c r="S433" i="1" s="1"/>
  <c r="AG433" i="1"/>
  <c r="CU433" i="1" s="1"/>
  <c r="T433" i="1" s="1"/>
  <c r="AH433" i="1"/>
  <c r="CV433" i="1" s="1"/>
  <c r="U433" i="1" s="1"/>
  <c r="AI433" i="1"/>
  <c r="CW433" i="1" s="1"/>
  <c r="V433" i="1" s="1"/>
  <c r="Z1843" i="6" s="1"/>
  <c r="AJ433" i="1"/>
  <c r="CX433" i="1" s="1"/>
  <c r="W433" i="1" s="1"/>
  <c r="FR433" i="1"/>
  <c r="GL433" i="1"/>
  <c r="GO433" i="1"/>
  <c r="GP433" i="1"/>
  <c r="GV433" i="1"/>
  <c r="GX433" i="1" s="1"/>
  <c r="C434" i="1"/>
  <c r="D434" i="1"/>
  <c r="AC434" i="1"/>
  <c r="AE434" i="1"/>
  <c r="AF434" i="1"/>
  <c r="AG434" i="1"/>
  <c r="AH434" i="1"/>
  <c r="CV434" i="1" s="1"/>
  <c r="U434" i="1" s="1"/>
  <c r="AI434" i="1"/>
  <c r="CW434" i="1" s="1"/>
  <c r="V434" i="1" s="1"/>
  <c r="Z1858" i="6" s="1"/>
  <c r="AJ434" i="1"/>
  <c r="CX434" i="1" s="1"/>
  <c r="W434" i="1" s="1"/>
  <c r="CU434" i="1"/>
  <c r="T434" i="1" s="1"/>
  <c r="FR434" i="1"/>
  <c r="GL434" i="1"/>
  <c r="GO434" i="1"/>
  <c r="GP434" i="1"/>
  <c r="GV434" i="1"/>
  <c r="GX434" i="1" s="1"/>
  <c r="B436" i="1"/>
  <c r="B411" i="1" s="1"/>
  <c r="C436" i="1"/>
  <c r="C411" i="1" s="1"/>
  <c r="D436" i="1"/>
  <c r="D411" i="1" s="1"/>
  <c r="F436" i="1"/>
  <c r="F411" i="1" s="1"/>
  <c r="G436" i="1"/>
  <c r="BX436" i="1"/>
  <c r="BX411" i="1" s="1"/>
  <c r="CK436" i="1"/>
  <c r="CL436" i="1"/>
  <c r="B468" i="1"/>
  <c r="B22" i="1" s="1"/>
  <c r="C468" i="1"/>
  <c r="C22" i="1" s="1"/>
  <c r="D468" i="1"/>
  <c r="D22" i="1" s="1"/>
  <c r="F468" i="1"/>
  <c r="F22" i="1" s="1"/>
  <c r="G468" i="1"/>
  <c r="B500" i="1"/>
  <c r="B18" i="1" s="1"/>
  <c r="C500" i="1"/>
  <c r="C18" i="1" s="1"/>
  <c r="D500" i="1"/>
  <c r="D18" i="1" s="1"/>
  <c r="F500" i="1"/>
  <c r="F18" i="1" s="1"/>
  <c r="G500" i="1"/>
  <c r="AD369" i="1" l="1"/>
  <c r="CS369" i="1"/>
  <c r="R369" i="1" s="1"/>
  <c r="X1653" i="6" s="1"/>
  <c r="CQ195" i="1"/>
  <c r="W79" i="1"/>
  <c r="W426" i="1"/>
  <c r="W363" i="1"/>
  <c r="W361" i="1"/>
  <c r="CQ350" i="1"/>
  <c r="P350" i="1" s="1"/>
  <c r="CS297" i="1"/>
  <c r="R297" i="1" s="1"/>
  <c r="S292" i="1"/>
  <c r="V1365" i="6" s="1"/>
  <c r="W273" i="1"/>
  <c r="S273" i="1"/>
  <c r="V1269" i="6" s="1"/>
  <c r="AD216" i="1"/>
  <c r="CR216" i="1" s="1"/>
  <c r="CS216" i="1"/>
  <c r="R216" i="1" s="1"/>
  <c r="X1157" i="6" s="1"/>
  <c r="CS212" i="1"/>
  <c r="AD212" i="1"/>
  <c r="V110" i="1"/>
  <c r="Z715" i="6" s="1"/>
  <c r="U84" i="1"/>
  <c r="Y495" i="6" s="1"/>
  <c r="CS55" i="1"/>
  <c r="R55" i="1" s="1"/>
  <c r="AD55" i="1"/>
  <c r="CR55" i="1" s="1"/>
  <c r="V418" i="1"/>
  <c r="Z1759" i="6" s="1"/>
  <c r="Q418" i="1"/>
  <c r="W1759" i="6" s="1"/>
  <c r="W415" i="1"/>
  <c r="W413" i="1"/>
  <c r="W296" i="1"/>
  <c r="W198" i="1"/>
  <c r="S198" i="1"/>
  <c r="V1073" i="6" s="1"/>
  <c r="W192" i="1"/>
  <c r="AD95" i="1"/>
  <c r="CS95" i="1"/>
  <c r="CS74" i="1"/>
  <c r="AD74" i="1"/>
  <c r="CR74" i="1" s="1"/>
  <c r="CS71" i="1"/>
  <c r="R71" i="1" s="1"/>
  <c r="AD59" i="1"/>
  <c r="CS31" i="1"/>
  <c r="R31" i="1" s="1"/>
  <c r="AD31" i="1"/>
  <c r="CR31" i="1" s="1"/>
  <c r="AD425" i="1"/>
  <c r="CS425" i="1"/>
  <c r="R425" i="1" s="1"/>
  <c r="V424" i="1"/>
  <c r="Z1797" i="6" s="1"/>
  <c r="CS424" i="1"/>
  <c r="R424" i="1" s="1"/>
  <c r="AD424" i="1"/>
  <c r="CR424" i="1" s="1"/>
  <c r="Q424" i="1" s="1"/>
  <c r="W1797" i="6" s="1"/>
  <c r="W421" i="1"/>
  <c r="W419" i="1"/>
  <c r="U416" i="1"/>
  <c r="Y1742" i="6" s="1"/>
  <c r="W368" i="1"/>
  <c r="W364" i="1"/>
  <c r="W358" i="1"/>
  <c r="CQ285" i="1"/>
  <c r="P285" i="1" s="1"/>
  <c r="CQ278" i="1"/>
  <c r="P278" i="1" s="1"/>
  <c r="W277" i="1"/>
  <c r="CQ207" i="1"/>
  <c r="P207" i="1" s="1"/>
  <c r="U1115" i="6" s="1"/>
  <c r="CS192" i="1"/>
  <c r="R192" i="1" s="1"/>
  <c r="X1048" i="6" s="1"/>
  <c r="AD192" i="1"/>
  <c r="CR192" i="1" s="1"/>
  <c r="I136" i="1"/>
  <c r="I137" i="1"/>
  <c r="U83" i="1"/>
  <c r="P79" i="1"/>
  <c r="U465" i="6" s="1"/>
  <c r="T79" i="1"/>
  <c r="W78" i="1"/>
  <c r="I79" i="1"/>
  <c r="I78" i="1"/>
  <c r="AD61" i="1"/>
  <c r="CR61" i="1" s="1"/>
  <c r="GX363" i="1"/>
  <c r="V363" i="1"/>
  <c r="Z1613" i="6" s="1"/>
  <c r="R363" i="1"/>
  <c r="U358" i="1"/>
  <c r="Y1577" i="6" s="1"/>
  <c r="GX347" i="1"/>
  <c r="W346" i="1"/>
  <c r="S289" i="1"/>
  <c r="V1346" i="6" s="1"/>
  <c r="GX288" i="1"/>
  <c r="V288" i="1"/>
  <c r="Z1344" i="6" s="1"/>
  <c r="R288" i="1"/>
  <c r="W283" i="1"/>
  <c r="V277" i="1"/>
  <c r="Z1290" i="6" s="1"/>
  <c r="R277" i="1"/>
  <c r="W276" i="1"/>
  <c r="S276" i="1"/>
  <c r="V1288" i="6" s="1"/>
  <c r="GX273" i="1"/>
  <c r="V273" i="1"/>
  <c r="Z1269" i="6" s="1"/>
  <c r="V206" i="1"/>
  <c r="Z1113" i="6" s="1"/>
  <c r="Q206" i="1"/>
  <c r="W1113" i="6" s="1"/>
  <c r="Q204" i="1"/>
  <c r="W1103" i="6" s="1"/>
  <c r="U204" i="1"/>
  <c r="Y1103" i="6" s="1"/>
  <c r="AB204" i="1"/>
  <c r="G1103" i="6" s="1"/>
  <c r="GX192" i="1"/>
  <c r="AB186" i="1"/>
  <c r="G1012" i="6" s="1"/>
  <c r="T137" i="1"/>
  <c r="W135" i="1"/>
  <c r="S135" i="1"/>
  <c r="W109" i="1"/>
  <c r="S109" i="1"/>
  <c r="W85" i="1"/>
  <c r="T84" i="1"/>
  <c r="W83" i="1"/>
  <c r="U51" i="1"/>
  <c r="Y256" i="6" s="1"/>
  <c r="GX38" i="1"/>
  <c r="V36" i="1"/>
  <c r="Z124" i="6" s="1"/>
  <c r="R36" i="1"/>
  <c r="GK36" i="1" s="1"/>
  <c r="GX34" i="1"/>
  <c r="R34" i="1"/>
  <c r="X106" i="6" s="1"/>
  <c r="GX431" i="1"/>
  <c r="R426" i="1"/>
  <c r="X1801" i="6" s="1"/>
  <c r="U424" i="1"/>
  <c r="Y1797" i="6" s="1"/>
  <c r="W422" i="1"/>
  <c r="U419" i="1"/>
  <c r="Y1761" i="6" s="1"/>
  <c r="W416" i="1"/>
  <c r="U413" i="1"/>
  <c r="U370" i="1"/>
  <c r="Y1655" i="6" s="1"/>
  <c r="T369" i="1"/>
  <c r="U363" i="1"/>
  <c r="Y1613" i="6" s="1"/>
  <c r="T358" i="1"/>
  <c r="U356" i="1"/>
  <c r="Y1573" i="6" s="1"/>
  <c r="CS353" i="1"/>
  <c r="R353" i="1" s="1"/>
  <c r="V346" i="1"/>
  <c r="Z1501" i="6" s="1"/>
  <c r="R346" i="1"/>
  <c r="CQ301" i="1"/>
  <c r="P301" i="1" s="1"/>
  <c r="U298" i="1"/>
  <c r="Y1429" i="6" s="1"/>
  <c r="V289" i="1"/>
  <c r="Z1346" i="6" s="1"/>
  <c r="R289" i="1"/>
  <c r="U288" i="1"/>
  <c r="Y1344" i="6" s="1"/>
  <c r="GX286" i="1"/>
  <c r="V286" i="1"/>
  <c r="Z1327" i="6" s="1"/>
  <c r="R286" i="1"/>
  <c r="AD285" i="1"/>
  <c r="V283" i="1"/>
  <c r="Z1321" i="6" s="1"/>
  <c r="Q283" i="1"/>
  <c r="W1321" i="6" s="1"/>
  <c r="P281" i="1"/>
  <c r="U1317" i="6" s="1"/>
  <c r="W271" i="1"/>
  <c r="GX267" i="1"/>
  <c r="X1208" i="6"/>
  <c r="GK228" i="1"/>
  <c r="W224" i="1"/>
  <c r="U206" i="1"/>
  <c r="Y1113" i="6" s="1"/>
  <c r="W197" i="1"/>
  <c r="AD196" i="1"/>
  <c r="CR196" i="1" s="1"/>
  <c r="CQ131" i="1"/>
  <c r="P131" i="1" s="1"/>
  <c r="CT121" i="1"/>
  <c r="R79" i="1"/>
  <c r="U78" i="1"/>
  <c r="Y463" i="6" s="1"/>
  <c r="GX62" i="1"/>
  <c r="AD62" i="1"/>
  <c r="CR62" i="1" s="1"/>
  <c r="Q62" i="1" s="1"/>
  <c r="CS62" i="1"/>
  <c r="R62" i="1" s="1"/>
  <c r="AD53" i="1"/>
  <c r="GX36" i="1"/>
  <c r="P36" i="1"/>
  <c r="U124" i="6" s="1"/>
  <c r="U34" i="1"/>
  <c r="S32" i="1"/>
  <c r="W218" i="1"/>
  <c r="S218" i="1"/>
  <c r="V1167" i="6" s="1"/>
  <c r="P212" i="1"/>
  <c r="T212" i="1"/>
  <c r="W208" i="1"/>
  <c r="W206" i="1"/>
  <c r="S206" i="1"/>
  <c r="R204" i="1"/>
  <c r="X1103" i="6" s="1"/>
  <c r="R197" i="1"/>
  <c r="V195" i="1"/>
  <c r="Z1060" i="6" s="1"/>
  <c r="T192" i="1"/>
  <c r="Q135" i="1"/>
  <c r="W881" i="6" s="1"/>
  <c r="V134" i="1"/>
  <c r="Z872" i="6" s="1"/>
  <c r="R134" i="1"/>
  <c r="GK134" i="1" s="1"/>
  <c r="V120" i="1"/>
  <c r="Z786" i="6" s="1"/>
  <c r="GX117" i="1"/>
  <c r="GX109" i="1"/>
  <c r="W104" i="1"/>
  <c r="W103" i="1"/>
  <c r="S102" i="1"/>
  <c r="V643" i="6" s="1"/>
  <c r="W99" i="1"/>
  <c r="R86" i="1"/>
  <c r="W84" i="1"/>
  <c r="GX83" i="1"/>
  <c r="V83" i="1"/>
  <c r="Z486" i="6" s="1"/>
  <c r="R83" i="1"/>
  <c r="X486" i="6" s="1"/>
  <c r="W77" i="1"/>
  <c r="S77" i="1"/>
  <c r="W68" i="1"/>
  <c r="V67" i="1"/>
  <c r="Z385" i="6" s="1"/>
  <c r="U62" i="1"/>
  <c r="Y334" i="6" s="1"/>
  <c r="T59" i="1"/>
  <c r="W54" i="1"/>
  <c r="T51" i="1"/>
  <c r="GX48" i="1"/>
  <c r="V48" i="1"/>
  <c r="Z222" i="6" s="1"/>
  <c r="V46" i="1"/>
  <c r="Z204" i="6" s="1"/>
  <c r="W38" i="1"/>
  <c r="S38" i="1"/>
  <c r="W36" i="1"/>
  <c r="S36" i="1"/>
  <c r="W34" i="1"/>
  <c r="V32" i="1"/>
  <c r="Z88" i="6" s="1"/>
  <c r="R32" i="1"/>
  <c r="GK32" i="1" s="1"/>
  <c r="CC436" i="1"/>
  <c r="AT436" i="1" s="1"/>
  <c r="CS205" i="1"/>
  <c r="R205" i="1" s="1"/>
  <c r="GK205" i="1" s="1"/>
  <c r="AD433" i="1"/>
  <c r="CR433" i="1" s="1"/>
  <c r="Q433" i="1" s="1"/>
  <c r="BY436" i="1"/>
  <c r="BY411" i="1" s="1"/>
  <c r="W359" i="1"/>
  <c r="V353" i="1"/>
  <c r="Z1554" i="6" s="1"/>
  <c r="W347" i="1"/>
  <c r="AD290" i="1"/>
  <c r="AD289" i="1"/>
  <c r="AD288" i="1"/>
  <c r="CR288" i="1" s="1"/>
  <c r="Q288" i="1" s="1"/>
  <c r="W1344" i="6" s="1"/>
  <c r="GX277" i="1"/>
  <c r="R276" i="1"/>
  <c r="CZ276" i="1" s="1"/>
  <c r="Y276" i="1" s="1"/>
  <c r="AD270" i="1"/>
  <c r="R218" i="1"/>
  <c r="CZ218" i="1" s="1"/>
  <c r="Y218" i="1" s="1"/>
  <c r="W201" i="1"/>
  <c r="GK192" i="1"/>
  <c r="CQ191" i="1"/>
  <c r="P191" i="1" s="1"/>
  <c r="CS431" i="1"/>
  <c r="R431" i="1" s="1"/>
  <c r="CZ431" i="1" s="1"/>
  <c r="Y431" i="1" s="1"/>
  <c r="CS421" i="1"/>
  <c r="R421" i="1" s="1"/>
  <c r="CS418" i="1"/>
  <c r="R418" i="1" s="1"/>
  <c r="AD415" i="1"/>
  <c r="CR415" i="1" s="1"/>
  <c r="W365" i="1"/>
  <c r="GX364" i="1"/>
  <c r="V364" i="1"/>
  <c r="Z1615" i="6" s="1"/>
  <c r="R364" i="1"/>
  <c r="X1615" i="6" s="1"/>
  <c r="GX361" i="1"/>
  <c r="V361" i="1"/>
  <c r="Z1596" i="6" s="1"/>
  <c r="R361" i="1"/>
  <c r="V359" i="1"/>
  <c r="Z1579" i="6" s="1"/>
  <c r="CS357" i="1"/>
  <c r="R357" i="1" s="1"/>
  <c r="X1575" i="6" s="1"/>
  <c r="W356" i="1"/>
  <c r="CS354" i="1"/>
  <c r="R354" i="1" s="1"/>
  <c r="U353" i="1"/>
  <c r="Y1554" i="6" s="1"/>
  <c r="R352" i="1"/>
  <c r="GK352" i="1" s="1"/>
  <c r="W303" i="1"/>
  <c r="GX302" i="1"/>
  <c r="V302" i="1"/>
  <c r="R302" i="1"/>
  <c r="GK302" i="1" s="1"/>
  <c r="CS300" i="1"/>
  <c r="R300" i="1" s="1"/>
  <c r="GX300" i="1"/>
  <c r="U296" i="1"/>
  <c r="Y1412" i="6" s="1"/>
  <c r="AD296" i="1"/>
  <c r="CR296" i="1" s="1"/>
  <c r="Q296" i="1" s="1"/>
  <c r="W1412" i="6" s="1"/>
  <c r="T290" i="1"/>
  <c r="T289" i="1"/>
  <c r="P288" i="1"/>
  <c r="U1344" i="6" s="1"/>
  <c r="V285" i="1"/>
  <c r="Z1325" i="6" s="1"/>
  <c r="R285" i="1"/>
  <c r="CS283" i="1"/>
  <c r="R283" i="1" s="1"/>
  <c r="GK283" i="1" s="1"/>
  <c r="W281" i="1"/>
  <c r="W279" i="1"/>
  <c r="U277" i="1"/>
  <c r="Y1290" i="6" s="1"/>
  <c r="AD277" i="1"/>
  <c r="CR277" i="1" s="1"/>
  <c r="Q277" i="1" s="1"/>
  <c r="W1290" i="6" s="1"/>
  <c r="U276" i="1"/>
  <c r="Y1288" i="6" s="1"/>
  <c r="AD276" i="1"/>
  <c r="CR276" i="1" s="1"/>
  <c r="Q276" i="1" s="1"/>
  <c r="W1288" i="6" s="1"/>
  <c r="P275" i="1"/>
  <c r="U1286" i="6" s="1"/>
  <c r="T275" i="1"/>
  <c r="CS272" i="1"/>
  <c r="R272" i="1" s="1"/>
  <c r="CY272" i="1" s="1"/>
  <c r="X272" i="1" s="1"/>
  <c r="T272" i="1"/>
  <c r="CD305" i="1"/>
  <c r="CD264" i="1" s="1"/>
  <c r="AD228" i="1"/>
  <c r="CR228" i="1" s="1"/>
  <c r="Q228" i="1" s="1"/>
  <c r="W1208" i="6" s="1"/>
  <c r="U218" i="1"/>
  <c r="Y1167" i="6" s="1"/>
  <c r="AD218" i="1"/>
  <c r="CR218" i="1" s="1"/>
  <c r="Q218" i="1" s="1"/>
  <c r="W1167" i="6" s="1"/>
  <c r="V216" i="1"/>
  <c r="Z1157" i="6" s="1"/>
  <c r="Q216" i="1"/>
  <c r="W1157" i="6" s="1"/>
  <c r="W214" i="1"/>
  <c r="GX212" i="1"/>
  <c r="V212" i="1"/>
  <c r="Z1137" i="6" s="1"/>
  <c r="CS210" i="1"/>
  <c r="R210" i="1" s="1"/>
  <c r="X1133" i="6" s="1"/>
  <c r="V201" i="1"/>
  <c r="Z1085" i="6" s="1"/>
  <c r="AD201" i="1"/>
  <c r="CR201" i="1" s="1"/>
  <c r="Q201" i="1" s="1"/>
  <c r="W1085" i="6" s="1"/>
  <c r="CS201" i="1"/>
  <c r="AD197" i="1"/>
  <c r="CQ360" i="1"/>
  <c r="P360" i="1" s="1"/>
  <c r="U1581" i="6" s="1"/>
  <c r="CQ343" i="1"/>
  <c r="P343" i="1" s="1"/>
  <c r="CS270" i="1"/>
  <c r="R270" i="1" s="1"/>
  <c r="CQ199" i="1"/>
  <c r="P199" i="1" s="1"/>
  <c r="U1075" i="6" s="1"/>
  <c r="GX425" i="1"/>
  <c r="W425" i="1"/>
  <c r="W353" i="1"/>
  <c r="BY377" i="1"/>
  <c r="AP377" i="1" s="1"/>
  <c r="F386" i="1" s="1"/>
  <c r="CD377" i="1"/>
  <c r="CD339" i="1" s="1"/>
  <c r="GX276" i="1"/>
  <c r="V276" i="1"/>
  <c r="Z1288" i="6" s="1"/>
  <c r="AD275" i="1"/>
  <c r="CR275" i="1" s="1"/>
  <c r="Q275" i="1" s="1"/>
  <c r="W1286" i="6" s="1"/>
  <c r="AD271" i="1"/>
  <c r="CR271" i="1" s="1"/>
  <c r="GX218" i="1"/>
  <c r="V218" i="1"/>
  <c r="Z1167" i="6" s="1"/>
  <c r="AD205" i="1"/>
  <c r="AB205" i="1" s="1"/>
  <c r="G1105" i="6" s="1"/>
  <c r="GX204" i="1"/>
  <c r="X1087" i="6"/>
  <c r="GK202" i="1"/>
  <c r="S125" i="1"/>
  <c r="V817" i="6" s="1"/>
  <c r="W427" i="1"/>
  <c r="V427" i="1"/>
  <c r="Z1810" i="6" s="1"/>
  <c r="W418" i="1"/>
  <c r="R365" i="1"/>
  <c r="U364" i="1"/>
  <c r="Y1615" i="6" s="1"/>
  <c r="U361" i="1"/>
  <c r="Y1596" i="6" s="1"/>
  <c r="AD361" i="1"/>
  <c r="CR361" i="1" s="1"/>
  <c r="Q361" i="1" s="1"/>
  <c r="W1596" i="6" s="1"/>
  <c r="V356" i="1"/>
  <c r="Z1573" i="6" s="1"/>
  <c r="AD349" i="1"/>
  <c r="V347" i="1"/>
  <c r="Z1510" i="6" s="1"/>
  <c r="U347" i="1"/>
  <c r="P347" i="1"/>
  <c r="U1510" i="6" s="1"/>
  <c r="AO305" i="1"/>
  <c r="AO264" i="1" s="1"/>
  <c r="V303" i="1"/>
  <c r="Z1456" i="6" s="1"/>
  <c r="R303" i="1"/>
  <c r="U302" i="1"/>
  <c r="P302" i="1"/>
  <c r="T296" i="1"/>
  <c r="GX285" i="1"/>
  <c r="U285" i="1"/>
  <c r="Y1325" i="6" s="1"/>
  <c r="V279" i="1"/>
  <c r="Z1300" i="6" s="1"/>
  <c r="T277" i="1"/>
  <c r="T276" i="1"/>
  <c r="T218" i="1"/>
  <c r="U212" i="1"/>
  <c r="Y1137" i="6" s="1"/>
  <c r="V204" i="1"/>
  <c r="Z1103" i="6" s="1"/>
  <c r="U201" i="1"/>
  <c r="Y1085" i="6" s="1"/>
  <c r="GX194" i="1"/>
  <c r="V192" i="1"/>
  <c r="Z1048" i="6" s="1"/>
  <c r="U192" i="1"/>
  <c r="Y1048" i="6" s="1"/>
  <c r="Q192" i="1"/>
  <c r="W1048" i="6" s="1"/>
  <c r="GX190" i="1"/>
  <c r="V190" i="1"/>
  <c r="Z1038" i="6" s="1"/>
  <c r="V189" i="1"/>
  <c r="Z1036" i="6" s="1"/>
  <c r="U189" i="1"/>
  <c r="Y1036" i="6" s="1"/>
  <c r="Q189" i="1"/>
  <c r="W1036" i="6" s="1"/>
  <c r="W136" i="1"/>
  <c r="CS135" i="1"/>
  <c r="R135" i="1" s="1"/>
  <c r="T135" i="1"/>
  <c r="Y870" i="6"/>
  <c r="Q131" i="1"/>
  <c r="U131" i="1"/>
  <c r="V128" i="1"/>
  <c r="Z837" i="6" s="1"/>
  <c r="U128" i="1"/>
  <c r="GX125" i="1"/>
  <c r="W124" i="1"/>
  <c r="CS122" i="1"/>
  <c r="CS112" i="1"/>
  <c r="P110" i="1"/>
  <c r="U715" i="6" s="1"/>
  <c r="T110" i="1"/>
  <c r="V106" i="1"/>
  <c r="Z665" i="6" s="1"/>
  <c r="R104" i="1"/>
  <c r="GK104" i="1" s="1"/>
  <c r="T104" i="1"/>
  <c r="T103" i="1"/>
  <c r="U103" i="1"/>
  <c r="P103" i="1"/>
  <c r="U645" i="6" s="1"/>
  <c r="CQ101" i="1"/>
  <c r="P101" i="1" s="1"/>
  <c r="S98" i="1"/>
  <c r="W96" i="1"/>
  <c r="V91" i="1"/>
  <c r="Z566" i="6" s="1"/>
  <c r="V90" i="1"/>
  <c r="Z550" i="6" s="1"/>
  <c r="GX88" i="1"/>
  <c r="AD88" i="1"/>
  <c r="CS88" i="1"/>
  <c r="GX70" i="1"/>
  <c r="AD70" i="1"/>
  <c r="CS70" i="1"/>
  <c r="AD67" i="1"/>
  <c r="CS67" i="1"/>
  <c r="R67" i="1" s="1"/>
  <c r="Q136" i="1"/>
  <c r="W890" i="6" s="1"/>
  <c r="W125" i="1"/>
  <c r="V125" i="1"/>
  <c r="Z817" i="6" s="1"/>
  <c r="AD116" i="1"/>
  <c r="CR116" i="1" s="1"/>
  <c r="CS116" i="1"/>
  <c r="W137" i="1"/>
  <c r="V135" i="1"/>
  <c r="Z881" i="6" s="1"/>
  <c r="AD134" i="1"/>
  <c r="CR134" i="1" s="1"/>
  <c r="Q134" i="1" s="1"/>
  <c r="W872" i="6" s="1"/>
  <c r="Z870" i="6"/>
  <c r="S130" i="1"/>
  <c r="V855" i="6" s="1"/>
  <c r="T130" i="1"/>
  <c r="U125" i="1"/>
  <c r="Y817" i="6" s="1"/>
  <c r="U124" i="1"/>
  <c r="AD124" i="1"/>
  <c r="W120" i="1"/>
  <c r="Q110" i="1"/>
  <c r="W715" i="6" s="1"/>
  <c r="T96" i="1"/>
  <c r="AD93" i="1"/>
  <c r="CR93" i="1" s="1"/>
  <c r="GX71" i="1"/>
  <c r="T71" i="1"/>
  <c r="W52" i="1"/>
  <c r="S52" i="1"/>
  <c r="CS45" i="1"/>
  <c r="AD45" i="1"/>
  <c r="X124" i="6"/>
  <c r="V208" i="1"/>
  <c r="Z1123" i="6" s="1"/>
  <c r="R208" i="1"/>
  <c r="P204" i="1"/>
  <c r="U1103" i="6" s="1"/>
  <c r="T204" i="1"/>
  <c r="GX198" i="1"/>
  <c r="V198" i="1"/>
  <c r="Z1073" i="6" s="1"/>
  <c r="U194" i="1"/>
  <c r="Y1058" i="6" s="1"/>
  <c r="W190" i="1"/>
  <c r="GX189" i="1"/>
  <c r="CS181" i="1"/>
  <c r="R181" i="1" s="1"/>
  <c r="V137" i="1"/>
  <c r="Z892" i="6" s="1"/>
  <c r="CS136" i="1"/>
  <c r="U135" i="1"/>
  <c r="T134" i="1"/>
  <c r="V133" i="1"/>
  <c r="Z868" i="6" s="1"/>
  <c r="GX131" i="1"/>
  <c r="V131" i="1"/>
  <c r="Z857" i="6" s="1"/>
  <c r="W130" i="1"/>
  <c r="GX128" i="1"/>
  <c r="CS126" i="1"/>
  <c r="R126" i="1" s="1"/>
  <c r="CS124" i="1"/>
  <c r="R124" i="1" s="1"/>
  <c r="T124" i="1"/>
  <c r="U109" i="1"/>
  <c r="Y699" i="6" s="1"/>
  <c r="V108" i="1"/>
  <c r="Z683" i="6" s="1"/>
  <c r="GX106" i="1"/>
  <c r="V104" i="1"/>
  <c r="Z661" i="6" s="1"/>
  <c r="U104" i="1"/>
  <c r="Y661" i="6" s="1"/>
  <c r="Q104" i="1"/>
  <c r="W661" i="6" s="1"/>
  <c r="V103" i="1"/>
  <c r="Z645" i="6" s="1"/>
  <c r="T98" i="1"/>
  <c r="CS96" i="1"/>
  <c r="R96" i="1" s="1"/>
  <c r="GK96" i="1" s="1"/>
  <c r="I96" i="1"/>
  <c r="V96" i="1" s="1"/>
  <c r="Z590" i="6" s="1"/>
  <c r="U79" i="1"/>
  <c r="Y465" i="6" s="1"/>
  <c r="GX78" i="1"/>
  <c r="U77" i="1"/>
  <c r="W70" i="1"/>
  <c r="S70" i="1"/>
  <c r="V405" i="6" s="1"/>
  <c r="U48" i="1"/>
  <c r="U41" i="1"/>
  <c r="Y171" i="6" s="1"/>
  <c r="P41" i="1"/>
  <c r="CS29" i="1"/>
  <c r="R29" i="1" s="1"/>
  <c r="X51" i="6" s="1"/>
  <c r="R56" i="5"/>
  <c r="W30" i="1"/>
  <c r="V117" i="1"/>
  <c r="Z752" i="6" s="1"/>
  <c r="GX111" i="1"/>
  <c r="U110" i="1"/>
  <c r="Y715" i="6" s="1"/>
  <c r="V109" i="1"/>
  <c r="Z699" i="6" s="1"/>
  <c r="GX103" i="1"/>
  <c r="V99" i="1"/>
  <c r="Z596" i="6" s="1"/>
  <c r="W91" i="1"/>
  <c r="GX86" i="1"/>
  <c r="U86" i="1"/>
  <c r="Y513" i="6" s="1"/>
  <c r="GX85" i="1"/>
  <c r="V85" i="1"/>
  <c r="Z497" i="6" s="1"/>
  <c r="V82" i="1"/>
  <c r="Z484" i="6" s="1"/>
  <c r="V78" i="1"/>
  <c r="Z463" i="6" s="1"/>
  <c r="V77" i="1"/>
  <c r="Z447" i="6" s="1"/>
  <c r="V73" i="1"/>
  <c r="Z425" i="6" s="1"/>
  <c r="T62" i="1"/>
  <c r="V54" i="1"/>
  <c r="Z283" i="6" s="1"/>
  <c r="U52" i="1"/>
  <c r="GX50" i="1"/>
  <c r="V50" i="1"/>
  <c r="Z240" i="6" s="1"/>
  <c r="V40" i="1"/>
  <c r="Z160" i="6" s="1"/>
  <c r="R40" i="1"/>
  <c r="V38" i="1"/>
  <c r="Z142" i="6" s="1"/>
  <c r="V37" i="1"/>
  <c r="Z133" i="6" s="1"/>
  <c r="T36" i="1"/>
  <c r="AB71" i="1"/>
  <c r="G421" i="6" s="1"/>
  <c r="T70" i="1"/>
  <c r="GX54" i="1"/>
  <c r="T52" i="1"/>
  <c r="P52" i="1"/>
  <c r="GX51" i="1"/>
  <c r="V51" i="1"/>
  <c r="Z256" i="6" s="1"/>
  <c r="GX49" i="1"/>
  <c r="P48" i="1"/>
  <c r="V47" i="1"/>
  <c r="Z220" i="6" s="1"/>
  <c r="Q47" i="1"/>
  <c r="W220" i="6" s="1"/>
  <c r="U43" i="1"/>
  <c r="V41" i="1"/>
  <c r="Z171" i="6" s="1"/>
  <c r="P40" i="1"/>
  <c r="U160" i="6" s="1"/>
  <c r="U38" i="1"/>
  <c r="U37" i="1"/>
  <c r="P37" i="1"/>
  <c r="U133" i="6" s="1"/>
  <c r="R120" i="1"/>
  <c r="X786" i="6" s="1"/>
  <c r="GX120" i="1"/>
  <c r="BZ143" i="1"/>
  <c r="CG143" i="1" s="1"/>
  <c r="GK348" i="1"/>
  <c r="X1519" i="6"/>
  <c r="V1431" i="6"/>
  <c r="GK208" i="1"/>
  <c r="X1123" i="6"/>
  <c r="W334" i="6"/>
  <c r="V1382" i="6"/>
  <c r="F1839" i="6"/>
  <c r="Y1598" i="6"/>
  <c r="V1105" i="6"/>
  <c r="Y1858" i="6"/>
  <c r="X1267" i="6"/>
  <c r="GK272" i="1"/>
  <c r="Y1222" i="6"/>
  <c r="Y1843" i="6"/>
  <c r="U1819" i="6"/>
  <c r="G1650" i="6"/>
  <c r="G1648" i="6"/>
  <c r="CY349" i="1"/>
  <c r="X349" i="1" s="1"/>
  <c r="V1527" i="6"/>
  <c r="AB348" i="1"/>
  <c r="G1519" i="6" s="1"/>
  <c r="V1483" i="6"/>
  <c r="CT295" i="1"/>
  <c r="S295" i="1" s="1"/>
  <c r="G1409" i="6"/>
  <c r="G1407" i="6"/>
  <c r="CQ286" i="1"/>
  <c r="P286" i="1" s="1"/>
  <c r="U1327" i="6" s="1"/>
  <c r="CQ277" i="1"/>
  <c r="P277" i="1" s="1"/>
  <c r="U1290" i="6" s="1"/>
  <c r="CQ276" i="1"/>
  <c r="P276" i="1" s="1"/>
  <c r="U1288" i="6" s="1"/>
  <c r="I268" i="1"/>
  <c r="C1232" i="6"/>
  <c r="F1231" i="6"/>
  <c r="F1181" i="6"/>
  <c r="CQ219" i="1"/>
  <c r="P219" i="1" s="1"/>
  <c r="Y1159" i="6"/>
  <c r="CT214" i="1"/>
  <c r="S214" i="1" s="1"/>
  <c r="V1147" i="6" s="1"/>
  <c r="Y1050" i="6"/>
  <c r="GK189" i="1"/>
  <c r="X1036" i="6"/>
  <c r="Y881" i="6"/>
  <c r="CQ129" i="1"/>
  <c r="AD127" i="1"/>
  <c r="CR127" i="1" s="1"/>
  <c r="CS127" i="1"/>
  <c r="C789" i="6"/>
  <c r="F788" i="6"/>
  <c r="I122" i="1"/>
  <c r="I123" i="1"/>
  <c r="T114" i="1"/>
  <c r="CT94" i="1"/>
  <c r="GK86" i="1"/>
  <c r="X513" i="6"/>
  <c r="CS82" i="1"/>
  <c r="R82" i="1" s="1"/>
  <c r="CZ82" i="1" s="1"/>
  <c r="Y82" i="1" s="1"/>
  <c r="AD82" i="1"/>
  <c r="CR82" i="1" s="1"/>
  <c r="Q82" i="1" s="1"/>
  <c r="W484" i="6" s="1"/>
  <c r="T64" i="1"/>
  <c r="C304" i="6"/>
  <c r="F303" i="6"/>
  <c r="F274" i="6"/>
  <c r="C275" i="6"/>
  <c r="Y189" i="6"/>
  <c r="V124" i="6"/>
  <c r="Y124" i="6"/>
  <c r="R90" i="5"/>
  <c r="CS35" i="1"/>
  <c r="R35" i="1" s="1"/>
  <c r="AD35" i="1"/>
  <c r="V71" i="6"/>
  <c r="AD30" i="1"/>
  <c r="R47" i="5"/>
  <c r="CS30" i="1"/>
  <c r="R30" i="1" s="1"/>
  <c r="CZ30" i="1" s="1"/>
  <c r="Y30" i="1" s="1"/>
  <c r="CQ433" i="1"/>
  <c r="P433" i="1" s="1"/>
  <c r="W428" i="1"/>
  <c r="G1792" i="6"/>
  <c r="G1794" i="6"/>
  <c r="CT423" i="1"/>
  <c r="S423" i="1" s="1"/>
  <c r="CQ418" i="1"/>
  <c r="P418" i="1" s="1"/>
  <c r="U1759" i="6" s="1"/>
  <c r="F1674" i="6"/>
  <c r="CQ371" i="1"/>
  <c r="P371" i="1" s="1"/>
  <c r="GK369" i="1"/>
  <c r="P354" i="1"/>
  <c r="U1556" i="6" s="1"/>
  <c r="F1556" i="6"/>
  <c r="AD352" i="1"/>
  <c r="CR352" i="1" s="1"/>
  <c r="Q352" i="1" s="1"/>
  <c r="X1527" i="6"/>
  <c r="GK349" i="1"/>
  <c r="CS345" i="1"/>
  <c r="R345" i="1" s="1"/>
  <c r="W300" i="1"/>
  <c r="CT278" i="1"/>
  <c r="S278" i="1" s="1"/>
  <c r="G1298" i="6"/>
  <c r="G1297" i="6"/>
  <c r="G1248" i="6"/>
  <c r="G1247" i="6"/>
  <c r="CT269" i="1"/>
  <c r="S269" i="1" s="1"/>
  <c r="CZ269" i="1" s="1"/>
  <c r="Y269" i="1" s="1"/>
  <c r="GK226" i="1"/>
  <c r="X1198" i="6"/>
  <c r="Y1193" i="6"/>
  <c r="F1191" i="6"/>
  <c r="F1179" i="6"/>
  <c r="CT220" i="1"/>
  <c r="S220" i="1" s="1"/>
  <c r="V1177" i="6" s="1"/>
  <c r="Y1105" i="6"/>
  <c r="AD187" i="1"/>
  <c r="CS187" i="1"/>
  <c r="R187" i="1" s="1"/>
  <c r="W132" i="1"/>
  <c r="CT132" i="1"/>
  <c r="S132" i="1" s="1"/>
  <c r="CQ119" i="1"/>
  <c r="P119" i="1" s="1"/>
  <c r="CQ116" i="1"/>
  <c r="CT114" i="1"/>
  <c r="S114" i="1" s="1"/>
  <c r="G743" i="6"/>
  <c r="G745" i="6"/>
  <c r="AD108" i="1"/>
  <c r="CS108" i="1"/>
  <c r="R108" i="1" s="1"/>
  <c r="CY108" i="1" s="1"/>
  <c r="X108" i="1" s="1"/>
  <c r="Y612" i="6"/>
  <c r="CQ97" i="1"/>
  <c r="Y566" i="6"/>
  <c r="C532" i="6"/>
  <c r="F531" i="6"/>
  <c r="Y497" i="6"/>
  <c r="AB85" i="1"/>
  <c r="G497" i="6" s="1"/>
  <c r="GK84" i="1"/>
  <c r="X495" i="6"/>
  <c r="CS77" i="1"/>
  <c r="R77" i="1" s="1"/>
  <c r="AD77" i="1"/>
  <c r="CT76" i="1"/>
  <c r="Q75" i="1"/>
  <c r="W443" i="6" s="1"/>
  <c r="CT72" i="1"/>
  <c r="P71" i="1"/>
  <c r="U421" i="6" s="1"/>
  <c r="F421" i="6"/>
  <c r="CS69" i="1"/>
  <c r="G400" i="6"/>
  <c r="G398" i="6"/>
  <c r="CT68" i="1"/>
  <c r="S68" i="1" s="1"/>
  <c r="CY68" i="1" s="1"/>
  <c r="X68" i="1" s="1"/>
  <c r="AD66" i="1"/>
  <c r="AB66" i="1" s="1"/>
  <c r="CS66" i="1"/>
  <c r="R66" i="1" s="1"/>
  <c r="GK59" i="1"/>
  <c r="X321" i="6"/>
  <c r="Y321" i="6"/>
  <c r="GX57" i="1"/>
  <c r="CT57" i="1"/>
  <c r="S57" i="1" s="1"/>
  <c r="G314" i="6"/>
  <c r="G316" i="6"/>
  <c r="G294" i="6"/>
  <c r="G296" i="6"/>
  <c r="CT54" i="1"/>
  <c r="S54" i="1" s="1"/>
  <c r="CY54" i="1" s="1"/>
  <c r="X54" i="1" s="1"/>
  <c r="V258" i="6"/>
  <c r="U258" i="6"/>
  <c r="CQ50" i="1"/>
  <c r="P50" i="1" s="1"/>
  <c r="G235" i="6"/>
  <c r="G233" i="6"/>
  <c r="CT48" i="1"/>
  <c r="S48" i="1" s="1"/>
  <c r="CS46" i="1"/>
  <c r="R46" i="1" s="1"/>
  <c r="AD46" i="1"/>
  <c r="GX45" i="1"/>
  <c r="F202" i="6"/>
  <c r="AD41" i="1"/>
  <c r="CS41" i="1"/>
  <c r="R41" i="1" s="1"/>
  <c r="Y142" i="6"/>
  <c r="CQ38" i="1"/>
  <c r="Y133" i="6"/>
  <c r="X88" i="6"/>
  <c r="Y60" i="6"/>
  <c r="Q51" i="5"/>
  <c r="Y51" i="6"/>
  <c r="Q42" i="5"/>
  <c r="V40" i="6"/>
  <c r="AD434" i="1"/>
  <c r="V1843" i="6"/>
  <c r="CS427" i="1"/>
  <c r="R427" i="1" s="1"/>
  <c r="AD427" i="1"/>
  <c r="F1801" i="6"/>
  <c r="C1802" i="6"/>
  <c r="CT425" i="1"/>
  <c r="S425" i="1" s="1"/>
  <c r="U1782" i="6"/>
  <c r="V1763" i="6"/>
  <c r="V1744" i="6"/>
  <c r="CT416" i="1"/>
  <c r="S416" i="1" s="1"/>
  <c r="V1742" i="6" s="1"/>
  <c r="BZ436" i="1"/>
  <c r="CG436" i="1" s="1"/>
  <c r="AX436" i="1" s="1"/>
  <c r="CT375" i="1"/>
  <c r="S375" i="1" s="1"/>
  <c r="CZ375" i="1" s="1"/>
  <c r="Y375" i="1" s="1"/>
  <c r="G1703" i="6"/>
  <c r="G1701" i="6"/>
  <c r="GK372" i="1"/>
  <c r="X1672" i="6"/>
  <c r="F1672" i="6"/>
  <c r="C1620" i="6"/>
  <c r="F1619" i="6"/>
  <c r="GK357" i="1"/>
  <c r="CT356" i="1"/>
  <c r="S356" i="1" s="1"/>
  <c r="X1552" i="6"/>
  <c r="CT351" i="1"/>
  <c r="S351" i="1" s="1"/>
  <c r="CR348" i="1"/>
  <c r="Q348" i="1" s="1"/>
  <c r="CR343" i="1"/>
  <c r="Q343" i="1" s="1"/>
  <c r="GK300" i="1"/>
  <c r="X1446" i="6"/>
  <c r="GK297" i="1"/>
  <c r="X1414" i="6"/>
  <c r="F1365" i="6"/>
  <c r="U1325" i="6"/>
  <c r="CS279" i="1"/>
  <c r="R279" i="1" s="1"/>
  <c r="AD279" i="1"/>
  <c r="V1208" i="6"/>
  <c r="GK204" i="1"/>
  <c r="AD198" i="1"/>
  <c r="CR198" i="1" s="1"/>
  <c r="Q198" i="1" s="1"/>
  <c r="W1073" i="6" s="1"/>
  <c r="CS198" i="1"/>
  <c r="R198" i="1" s="1"/>
  <c r="AD190" i="1"/>
  <c r="CS190" i="1"/>
  <c r="R190" i="1" s="1"/>
  <c r="V931" i="6"/>
  <c r="G918" i="6"/>
  <c r="CP140" i="1"/>
  <c r="X918" i="6"/>
  <c r="GK140" i="1"/>
  <c r="AB137" i="1"/>
  <c r="G892" i="6" s="1"/>
  <c r="CR137" i="1"/>
  <c r="V881" i="6"/>
  <c r="F866" i="6"/>
  <c r="S126" i="1"/>
  <c r="F819" i="6"/>
  <c r="C820" i="6"/>
  <c r="CS115" i="1"/>
  <c r="AD115" i="1"/>
  <c r="CR115" i="1" s="1"/>
  <c r="V628" i="6"/>
  <c r="Y596" i="6"/>
  <c r="CS98" i="1"/>
  <c r="R98" i="1" s="1"/>
  <c r="CY98" i="1" s="1"/>
  <c r="X98" i="1" s="1"/>
  <c r="AD98" i="1"/>
  <c r="AB96" i="1"/>
  <c r="G590" i="6" s="1"/>
  <c r="CR96" i="1"/>
  <c r="Q96" i="1" s="1"/>
  <c r="W590" i="6" s="1"/>
  <c r="CT84" i="1"/>
  <c r="S84" i="1" s="1"/>
  <c r="V495" i="6" s="1"/>
  <c r="V469" i="6"/>
  <c r="F352" i="6"/>
  <c r="C353" i="6"/>
  <c r="AB62" i="1"/>
  <c r="CT60" i="1"/>
  <c r="CR52" i="1"/>
  <c r="Q52" i="1" s="1"/>
  <c r="CP52" i="1" s="1"/>
  <c r="O52" i="1" s="1"/>
  <c r="G1808" i="6"/>
  <c r="G1807" i="6"/>
  <c r="CT426" i="1"/>
  <c r="S426" i="1" s="1"/>
  <c r="CQ421" i="1"/>
  <c r="P421" i="1" s="1"/>
  <c r="U1778" i="6" s="1"/>
  <c r="G1773" i="6"/>
  <c r="G1775" i="6"/>
  <c r="Y1715" i="6"/>
  <c r="W372" i="1"/>
  <c r="F1653" i="6"/>
  <c r="CS367" i="1"/>
  <c r="R367" i="1" s="1"/>
  <c r="AD367" i="1"/>
  <c r="CR367" i="1" s="1"/>
  <c r="G1632" i="6"/>
  <c r="G1630" i="6"/>
  <c r="CT366" i="1"/>
  <c r="S366" i="1" s="1"/>
  <c r="CS359" i="1"/>
  <c r="R359" i="1" s="1"/>
  <c r="AD359" i="1"/>
  <c r="CR359" i="1" s="1"/>
  <c r="Q359" i="1" s="1"/>
  <c r="W1579" i="6" s="1"/>
  <c r="CT354" i="1"/>
  <c r="S354" i="1" s="1"/>
  <c r="CS351" i="1"/>
  <c r="R351" i="1" s="1"/>
  <c r="AD351" i="1"/>
  <c r="CR351" i="1" s="1"/>
  <c r="Q351" i="1" s="1"/>
  <c r="W1550" i="6" s="1"/>
  <c r="GK303" i="1"/>
  <c r="X1456" i="6"/>
  <c r="GK301" i="1"/>
  <c r="X1448" i="6"/>
  <c r="AB300" i="1"/>
  <c r="G1446" i="6" s="1"/>
  <c r="Y1367" i="6"/>
  <c r="W292" i="1"/>
  <c r="W282" i="1"/>
  <c r="CT280" i="1"/>
  <c r="S280" i="1" s="1"/>
  <c r="G1314" i="6"/>
  <c r="G1312" i="6"/>
  <c r="CQ272" i="1"/>
  <c r="P272" i="1" s="1"/>
  <c r="F1265" i="6"/>
  <c r="Y1250" i="6"/>
  <c r="CT268" i="1"/>
  <c r="V267" i="1"/>
  <c r="Z1231" i="6" s="1"/>
  <c r="CT224" i="1"/>
  <c r="S224" i="1" s="1"/>
  <c r="W220" i="1"/>
  <c r="F1135" i="6"/>
  <c r="GK210" i="1"/>
  <c r="F1133" i="6"/>
  <c r="AD207" i="1"/>
  <c r="CQ206" i="1"/>
  <c r="P206" i="1" s="1"/>
  <c r="U1113" i="6" s="1"/>
  <c r="G1093" i="6"/>
  <c r="G1092" i="6"/>
  <c r="CT202" i="1"/>
  <c r="S202" i="1" s="1"/>
  <c r="AD200" i="1"/>
  <c r="CR200" i="1" s="1"/>
  <c r="Q200" i="1" s="1"/>
  <c r="G1080" i="6"/>
  <c r="G1081" i="6"/>
  <c r="CT199" i="1"/>
  <c r="S199" i="1" s="1"/>
  <c r="CZ199" i="1" s="1"/>
  <c r="Y199" i="1" s="1"/>
  <c r="CT195" i="1"/>
  <c r="S195" i="1" s="1"/>
  <c r="G1067" i="6"/>
  <c r="G1066" i="6"/>
  <c r="V1058" i="6"/>
  <c r="CQ192" i="1"/>
  <c r="P192" i="1" s="1"/>
  <c r="U1048" i="6" s="1"/>
  <c r="CT189" i="1"/>
  <c r="S189" i="1" s="1"/>
  <c r="V1036" i="6" s="1"/>
  <c r="V894" i="6"/>
  <c r="C895" i="6"/>
  <c r="F894" i="6"/>
  <c r="CQ134" i="1"/>
  <c r="P134" i="1" s="1"/>
  <c r="G18" i="1"/>
  <c r="C1888" i="6"/>
  <c r="AG1888" i="6"/>
  <c r="T431" i="1"/>
  <c r="AD430" i="1"/>
  <c r="GX428" i="1"/>
  <c r="C1811" i="6"/>
  <c r="F1810" i="6"/>
  <c r="GK424" i="1"/>
  <c r="X1797" i="6"/>
  <c r="GK421" i="1"/>
  <c r="X1778" i="6"/>
  <c r="F1778" i="6"/>
  <c r="GK418" i="1"/>
  <c r="F1759" i="6"/>
  <c r="V1725" i="6"/>
  <c r="CT413" i="1"/>
  <c r="S413" i="1" s="1"/>
  <c r="G1722" i="6"/>
  <c r="G1723" i="6"/>
  <c r="C1716" i="6"/>
  <c r="F1715" i="6"/>
  <c r="V1676" i="6"/>
  <c r="W373" i="1"/>
  <c r="CT373" i="1"/>
  <c r="S373" i="1" s="1"/>
  <c r="GX372" i="1"/>
  <c r="V372" i="1"/>
  <c r="Z1672" i="6" s="1"/>
  <c r="Q372" i="1"/>
  <c r="W1672" i="6" s="1"/>
  <c r="V1657" i="6"/>
  <c r="W370" i="1"/>
  <c r="CT370" i="1"/>
  <c r="S370" i="1" s="1"/>
  <c r="GX369" i="1"/>
  <c r="W369" i="1"/>
  <c r="CQ368" i="1"/>
  <c r="P368" i="1" s="1"/>
  <c r="V366" i="1"/>
  <c r="Z1619" i="6" s="1"/>
  <c r="CS366" i="1"/>
  <c r="R366" i="1" s="1"/>
  <c r="AD366" i="1"/>
  <c r="GK365" i="1"/>
  <c r="X1617" i="6"/>
  <c r="GK364" i="1"/>
  <c r="GK363" i="1"/>
  <c r="X1613" i="6"/>
  <c r="CQ362" i="1"/>
  <c r="P362" i="1" s="1"/>
  <c r="Y1581" i="6"/>
  <c r="CR360" i="1"/>
  <c r="Q360" i="1" s="1"/>
  <c r="CS358" i="1"/>
  <c r="R358" i="1" s="1"/>
  <c r="AD358" i="1"/>
  <c r="AB358" i="1" s="1"/>
  <c r="G1577" i="6" s="1"/>
  <c r="CT357" i="1"/>
  <c r="S357" i="1" s="1"/>
  <c r="CS355" i="1"/>
  <c r="R355" i="1" s="1"/>
  <c r="F1554" i="6"/>
  <c r="S352" i="1"/>
  <c r="CZ352" i="1" s="1"/>
  <c r="Y352" i="1" s="1"/>
  <c r="CT350" i="1"/>
  <c r="S350" i="1" s="1"/>
  <c r="G1547" i="6"/>
  <c r="G1545" i="6"/>
  <c r="Y1527" i="6"/>
  <c r="CR349" i="1"/>
  <c r="Q349" i="1" s="1"/>
  <c r="G1517" i="6"/>
  <c r="G1516" i="6"/>
  <c r="CT347" i="1"/>
  <c r="S347" i="1" s="1"/>
  <c r="GK346" i="1"/>
  <c r="X1501" i="6"/>
  <c r="Y1501" i="6"/>
  <c r="Y1493" i="6"/>
  <c r="AD345" i="1"/>
  <c r="Y1475" i="6"/>
  <c r="CC377" i="1"/>
  <c r="CC339" i="1" s="1"/>
  <c r="CS341" i="1"/>
  <c r="R341" i="1" s="1"/>
  <c r="CY341" i="1" s="1"/>
  <c r="X341" i="1" s="1"/>
  <c r="F309" i="1"/>
  <c r="AD303" i="1"/>
  <c r="CR303" i="1" s="1"/>
  <c r="Q303" i="1" s="1"/>
  <c r="W1456" i="6" s="1"/>
  <c r="AD302" i="1"/>
  <c r="CR302" i="1" s="1"/>
  <c r="Q302" i="1" s="1"/>
  <c r="CP302" i="1" s="1"/>
  <c r="O302" i="1" s="1"/>
  <c r="Y1448" i="6"/>
  <c r="AD301" i="1"/>
  <c r="V300" i="1"/>
  <c r="Z1446" i="6" s="1"/>
  <c r="Q300" i="1"/>
  <c r="W1446" i="6" s="1"/>
  <c r="W298" i="1"/>
  <c r="CT298" i="1"/>
  <c r="S298" i="1" s="1"/>
  <c r="CT293" i="1"/>
  <c r="S293" i="1" s="1"/>
  <c r="G1377" i="6"/>
  <c r="G1379" i="6"/>
  <c r="CQ291" i="1"/>
  <c r="P291" i="1" s="1"/>
  <c r="X1321" i="6"/>
  <c r="F1321" i="6"/>
  <c r="F1317" i="6"/>
  <c r="CS280" i="1"/>
  <c r="R280" i="1" s="1"/>
  <c r="F1300" i="6"/>
  <c r="CS278" i="1"/>
  <c r="R278" i="1" s="1"/>
  <c r="CY278" i="1" s="1"/>
  <c r="X278" i="1" s="1"/>
  <c r="AD278" i="1"/>
  <c r="AD273" i="1"/>
  <c r="CS273" i="1"/>
  <c r="R273" i="1" s="1"/>
  <c r="CZ273" i="1" s="1"/>
  <c r="Y273" i="1" s="1"/>
  <c r="U271" i="1"/>
  <c r="Y1265" i="6" s="1"/>
  <c r="CS269" i="1"/>
  <c r="R269" i="1" s="1"/>
  <c r="AD269" i="1"/>
  <c r="AB268" i="1"/>
  <c r="G1240" i="6" s="1"/>
  <c r="CR268" i="1"/>
  <c r="Y1203" i="6"/>
  <c r="Y1198" i="6"/>
  <c r="AD226" i="1"/>
  <c r="CR226" i="1" s="1"/>
  <c r="Q226" i="1" s="1"/>
  <c r="W1198" i="6" s="1"/>
  <c r="V224" i="1"/>
  <c r="Z1191" i="6" s="1"/>
  <c r="CS224" i="1"/>
  <c r="R224" i="1" s="1"/>
  <c r="AD224" i="1"/>
  <c r="V222" i="1"/>
  <c r="Z1181" i="6" s="1"/>
  <c r="CS222" i="1"/>
  <c r="R222" i="1" s="1"/>
  <c r="AD222" i="1"/>
  <c r="CR222" i="1" s="1"/>
  <c r="Q222" i="1" s="1"/>
  <c r="W1181" i="6" s="1"/>
  <c r="W221" i="1"/>
  <c r="CT221" i="1"/>
  <c r="S221" i="1" s="1"/>
  <c r="V1179" i="6" s="1"/>
  <c r="GX220" i="1"/>
  <c r="V220" i="1"/>
  <c r="Z1177" i="6" s="1"/>
  <c r="CS220" i="1"/>
  <c r="R220" i="1" s="1"/>
  <c r="AD220" i="1"/>
  <c r="GK216" i="1"/>
  <c r="F1157" i="6"/>
  <c r="GK213" i="1"/>
  <c r="X1139" i="6"/>
  <c r="W211" i="1"/>
  <c r="CT211" i="1"/>
  <c r="S211" i="1" s="1"/>
  <c r="V1135" i="6" s="1"/>
  <c r="GX210" i="1"/>
  <c r="W210" i="1"/>
  <c r="AB210" i="1"/>
  <c r="G1133" i="6" s="1"/>
  <c r="CQ209" i="1"/>
  <c r="P209" i="1" s="1"/>
  <c r="AD208" i="1"/>
  <c r="CS206" i="1"/>
  <c r="R206" i="1" s="1"/>
  <c r="X1105" i="6"/>
  <c r="CQ205" i="1"/>
  <c r="P205" i="1" s="1"/>
  <c r="CY200" i="1"/>
  <c r="X200" i="1" s="1"/>
  <c r="V1083" i="6"/>
  <c r="Y1075" i="6"/>
  <c r="CS199" i="1"/>
  <c r="R199" i="1" s="1"/>
  <c r="AD199" i="1"/>
  <c r="CY197" i="1"/>
  <c r="X197" i="1" s="1"/>
  <c r="V1071" i="6"/>
  <c r="AD195" i="1"/>
  <c r="F1058" i="6"/>
  <c r="CT192" i="1"/>
  <c r="S192" i="1" s="1"/>
  <c r="V1048" i="6" s="1"/>
  <c r="U1028" i="6"/>
  <c r="Y976" i="6"/>
  <c r="CX386" i="3"/>
  <c r="C954" i="6"/>
  <c r="F953" i="6"/>
  <c r="GX181" i="1"/>
  <c r="Y945" i="6"/>
  <c r="G916" i="6"/>
  <c r="G915" i="6"/>
  <c r="CT139" i="1"/>
  <c r="S139" i="1" s="1"/>
  <c r="CY139" i="1" s="1"/>
  <c r="X139" i="1" s="1"/>
  <c r="W138" i="1"/>
  <c r="CS137" i="1"/>
  <c r="R137" i="1" s="1"/>
  <c r="W857" i="6"/>
  <c r="AB131" i="1"/>
  <c r="G857" i="6" s="1"/>
  <c r="CS128" i="1"/>
  <c r="R128" i="1" s="1"/>
  <c r="AD128" i="1"/>
  <c r="AB128" i="1" s="1"/>
  <c r="G837" i="6" s="1"/>
  <c r="GK124" i="1"/>
  <c r="X801" i="6"/>
  <c r="CQ124" i="1"/>
  <c r="P124" i="1" s="1"/>
  <c r="U121" i="1"/>
  <c r="V121" i="1"/>
  <c r="Z788" i="6" s="1"/>
  <c r="CS121" i="1"/>
  <c r="R121" i="1" s="1"/>
  <c r="AD121" i="1"/>
  <c r="AB121" i="1" s="1"/>
  <c r="G788" i="6" s="1"/>
  <c r="CT120" i="1"/>
  <c r="S120" i="1" s="1"/>
  <c r="V770" i="6"/>
  <c r="Y752" i="6"/>
  <c r="CS117" i="1"/>
  <c r="R117" i="1" s="1"/>
  <c r="AD117" i="1"/>
  <c r="AB117" i="1" s="1"/>
  <c r="G752" i="6" s="1"/>
  <c r="R114" i="1"/>
  <c r="CT110" i="1"/>
  <c r="S110" i="1" s="1"/>
  <c r="T108" i="1"/>
  <c r="X661" i="6"/>
  <c r="AD103" i="1"/>
  <c r="CS103" i="1"/>
  <c r="R103" i="1" s="1"/>
  <c r="CZ103" i="1" s="1"/>
  <c r="Y103" i="1" s="1"/>
  <c r="AD102" i="1"/>
  <c r="CS102" i="1"/>
  <c r="R102" i="1" s="1"/>
  <c r="C613" i="6"/>
  <c r="F612" i="6"/>
  <c r="V594" i="6"/>
  <c r="GX98" i="1"/>
  <c r="F594" i="6"/>
  <c r="X590" i="6"/>
  <c r="AB93" i="1"/>
  <c r="G584" i="6" s="1"/>
  <c r="AD92" i="1"/>
  <c r="CR92" i="1" s="1"/>
  <c r="CS92" i="1"/>
  <c r="G579" i="6"/>
  <c r="G577" i="6"/>
  <c r="CT91" i="1"/>
  <c r="S91" i="1" s="1"/>
  <c r="CY91" i="1" s="1"/>
  <c r="X91" i="1" s="1"/>
  <c r="GX82" i="1"/>
  <c r="F484" i="6"/>
  <c r="AB76" i="1"/>
  <c r="G445" i="6" s="1"/>
  <c r="AB74" i="1"/>
  <c r="G441" i="6" s="1"/>
  <c r="Y370" i="6"/>
  <c r="U64" i="1"/>
  <c r="V64" i="1"/>
  <c r="Z352" i="6" s="1"/>
  <c r="CT63" i="1"/>
  <c r="C335" i="6"/>
  <c r="F334" i="6"/>
  <c r="CT58" i="1"/>
  <c r="R53" i="1"/>
  <c r="U53" i="1"/>
  <c r="AB53" i="1"/>
  <c r="C259" i="6"/>
  <c r="F258" i="6"/>
  <c r="CS51" i="1"/>
  <c r="R51" i="1" s="1"/>
  <c r="AD51" i="1"/>
  <c r="CR51" i="1" s="1"/>
  <c r="Q51" i="1" s="1"/>
  <c r="W256" i="6" s="1"/>
  <c r="U49" i="1"/>
  <c r="Y238" i="6" s="1"/>
  <c r="Q49" i="1"/>
  <c r="W238" i="6" s="1"/>
  <c r="CR48" i="1"/>
  <c r="Q48" i="1" s="1"/>
  <c r="CP48" i="1" s="1"/>
  <c r="O48" i="1" s="1"/>
  <c r="F220" i="6"/>
  <c r="GX47" i="1"/>
  <c r="CQ42" i="1"/>
  <c r="U171" i="6"/>
  <c r="V160" i="6"/>
  <c r="Y160" i="6"/>
  <c r="CS39" i="1"/>
  <c r="R39" i="1" s="1"/>
  <c r="AD39" i="1"/>
  <c r="CR39" i="1" s="1"/>
  <c r="Q39" i="1" s="1"/>
  <c r="GK38" i="1"/>
  <c r="X142" i="6"/>
  <c r="CX29" i="3"/>
  <c r="C134" i="6"/>
  <c r="F133" i="6"/>
  <c r="GX37" i="1"/>
  <c r="V35" i="1"/>
  <c r="Z115" i="6" s="1"/>
  <c r="C116" i="6"/>
  <c r="F115" i="6"/>
  <c r="GX35" i="1"/>
  <c r="CC143" i="1"/>
  <c r="CC26" i="1" s="1"/>
  <c r="Y88" i="6"/>
  <c r="Q67" i="5"/>
  <c r="BY143" i="1"/>
  <c r="BY26" i="1" s="1"/>
  <c r="V60" i="6"/>
  <c r="CS28" i="1"/>
  <c r="R28" i="1" s="1"/>
  <c r="R30" i="5"/>
  <c r="CL411" i="1"/>
  <c r="BC436" i="1"/>
  <c r="F1819" i="6"/>
  <c r="C1820" i="6"/>
  <c r="I430" i="1"/>
  <c r="U430" i="1" s="1"/>
  <c r="Y1837" i="6" s="1"/>
  <c r="I432" i="1"/>
  <c r="V432" i="1" s="1"/>
  <c r="Z1841" i="6" s="1"/>
  <c r="CT422" i="1"/>
  <c r="S422" i="1" s="1"/>
  <c r="CY422" i="1" s="1"/>
  <c r="X422" i="1" s="1"/>
  <c r="CT419" i="1"/>
  <c r="S419" i="1" s="1"/>
  <c r="V1761" i="6" s="1"/>
  <c r="AB415" i="1"/>
  <c r="G1740" i="6" s="1"/>
  <c r="F1740" i="6"/>
  <c r="CQ369" i="1"/>
  <c r="P369" i="1" s="1"/>
  <c r="U1653" i="6" s="1"/>
  <c r="V1558" i="6"/>
  <c r="Y1519" i="6"/>
  <c r="CT344" i="1"/>
  <c r="S344" i="1" s="1"/>
  <c r="V1491" i="6" s="1"/>
  <c r="F1491" i="6"/>
  <c r="GX344" i="1"/>
  <c r="Y1483" i="6"/>
  <c r="F1446" i="6"/>
  <c r="CQ296" i="1"/>
  <c r="P296" i="1" s="1"/>
  <c r="Y1329" i="6"/>
  <c r="CT284" i="1"/>
  <c r="S284" i="1" s="1"/>
  <c r="F1319" i="6"/>
  <c r="CT274" i="1"/>
  <c r="S274" i="1" s="1"/>
  <c r="G1283" i="6"/>
  <c r="G1281" i="6"/>
  <c r="CT271" i="1"/>
  <c r="S271" i="1" s="1"/>
  <c r="U1250" i="6"/>
  <c r="CQ223" i="1"/>
  <c r="P223" i="1" s="1"/>
  <c r="CP223" i="1" s="1"/>
  <c r="O223" i="1" s="1"/>
  <c r="F1177" i="6"/>
  <c r="Y1169" i="6"/>
  <c r="CR217" i="1"/>
  <c r="Q217" i="1" s="1"/>
  <c r="V1149" i="6"/>
  <c r="CQ210" i="1"/>
  <c r="P210" i="1" s="1"/>
  <c r="U1133" i="6" s="1"/>
  <c r="G1131" i="6"/>
  <c r="G1130" i="6"/>
  <c r="CY207" i="1"/>
  <c r="X207" i="1" s="1"/>
  <c r="V1115" i="6"/>
  <c r="CT201" i="1"/>
  <c r="S201" i="1" s="1"/>
  <c r="V1085" i="6" s="1"/>
  <c r="GK200" i="1"/>
  <c r="X1083" i="6"/>
  <c r="CQ194" i="1"/>
  <c r="P194" i="1" s="1"/>
  <c r="U1058" i="6" s="1"/>
  <c r="CQ193" i="1"/>
  <c r="P193" i="1" s="1"/>
  <c r="CS188" i="1"/>
  <c r="R188" i="1" s="1"/>
  <c r="AD188" i="1"/>
  <c r="CT187" i="1"/>
  <c r="S187" i="1" s="1"/>
  <c r="G1025" i="6"/>
  <c r="G1026" i="6"/>
  <c r="CQ186" i="1"/>
  <c r="P186" i="1" s="1"/>
  <c r="AB130" i="1"/>
  <c r="G855" i="6" s="1"/>
  <c r="W123" i="1"/>
  <c r="C733" i="6"/>
  <c r="F732" i="6"/>
  <c r="CT105" i="1"/>
  <c r="V596" i="6"/>
  <c r="Y550" i="6"/>
  <c r="CT78" i="1"/>
  <c r="CT75" i="1"/>
  <c r="AB73" i="1"/>
  <c r="G425" i="6" s="1"/>
  <c r="CR73" i="1"/>
  <c r="Q73" i="1" s="1"/>
  <c r="GK67" i="1"/>
  <c r="X385" i="6"/>
  <c r="U352" i="6"/>
  <c r="F238" i="6"/>
  <c r="CQ43" i="1"/>
  <c r="P43" i="1" s="1"/>
  <c r="CX35" i="3"/>
  <c r="C152" i="6"/>
  <c r="F151" i="6"/>
  <c r="GX39" i="1"/>
  <c r="AD37" i="1"/>
  <c r="CS37" i="1"/>
  <c r="R37" i="1" s="1"/>
  <c r="X133" i="6" s="1"/>
  <c r="GK34" i="1"/>
  <c r="V88" i="6"/>
  <c r="CQ434" i="1"/>
  <c r="P434" i="1" s="1"/>
  <c r="GK433" i="1"/>
  <c r="X1843" i="6"/>
  <c r="CT428" i="1"/>
  <c r="S428" i="1" s="1"/>
  <c r="G1832" i="6"/>
  <c r="G1830" i="6"/>
  <c r="GX426" i="1"/>
  <c r="G1754" i="6"/>
  <c r="G1756" i="6"/>
  <c r="CQ414" i="1"/>
  <c r="P414" i="1" s="1"/>
  <c r="CQ374" i="1"/>
  <c r="P374" i="1" s="1"/>
  <c r="AB372" i="1"/>
  <c r="G1672" i="6" s="1"/>
  <c r="F1655" i="6"/>
  <c r="W366" i="1"/>
  <c r="CT358" i="1"/>
  <c r="S358" i="1" s="1"/>
  <c r="CQ357" i="1"/>
  <c r="P357" i="1" s="1"/>
  <c r="U1575" i="6" s="1"/>
  <c r="AD356" i="1"/>
  <c r="CS356" i="1"/>
  <c r="R356" i="1" s="1"/>
  <c r="U1535" i="6"/>
  <c r="Y1535" i="6"/>
  <c r="CS344" i="1"/>
  <c r="R344" i="1" s="1"/>
  <c r="AD344" i="1"/>
  <c r="CQ299" i="1"/>
  <c r="P299" i="1" s="1"/>
  <c r="F1429" i="6"/>
  <c r="G1426" i="6"/>
  <c r="G1424" i="6"/>
  <c r="CQ294" i="1"/>
  <c r="P294" i="1" s="1"/>
  <c r="CQ283" i="1"/>
  <c r="P283" i="1" s="1"/>
  <c r="U1321" i="6" s="1"/>
  <c r="CK177" i="1"/>
  <c r="BB230" i="1"/>
  <c r="BB177" i="1" s="1"/>
  <c r="BZ230" i="1"/>
  <c r="AQ230" i="1" s="1"/>
  <c r="W222" i="1"/>
  <c r="CQ216" i="1"/>
  <c r="P216" i="1" s="1"/>
  <c r="U1157" i="6" s="1"/>
  <c r="G1155" i="6"/>
  <c r="G1154" i="6"/>
  <c r="CQ213" i="1"/>
  <c r="P213" i="1" s="1"/>
  <c r="GK207" i="1"/>
  <c r="Y1115" i="6"/>
  <c r="CR205" i="1"/>
  <c r="Q205" i="1" s="1"/>
  <c r="Y1095" i="6"/>
  <c r="X1050" i="6"/>
  <c r="CS133" i="1"/>
  <c r="R133" i="1" s="1"/>
  <c r="AD133" i="1"/>
  <c r="W432" i="1"/>
  <c r="CT432" i="1"/>
  <c r="S432" i="1" s="1"/>
  <c r="V1841" i="6" s="1"/>
  <c r="W431" i="1"/>
  <c r="CT431" i="1"/>
  <c r="S431" i="1" s="1"/>
  <c r="V1839" i="6" s="1"/>
  <c r="CT429" i="1"/>
  <c r="G1816" i="6"/>
  <c r="G1817" i="6"/>
  <c r="CT427" i="1"/>
  <c r="S427" i="1" s="1"/>
  <c r="P426" i="1"/>
  <c r="U1801" i="6" s="1"/>
  <c r="GK425" i="1"/>
  <c r="F1799" i="6"/>
  <c r="F1780" i="6"/>
  <c r="CT421" i="1"/>
  <c r="S421" i="1" s="1"/>
  <c r="V1778" i="6" s="1"/>
  <c r="CQ420" i="1"/>
  <c r="P420" i="1" s="1"/>
  <c r="F1761" i="6"/>
  <c r="CT418" i="1"/>
  <c r="S418" i="1" s="1"/>
  <c r="CQ417" i="1"/>
  <c r="P417" i="1" s="1"/>
  <c r="F1742" i="6"/>
  <c r="R415" i="1"/>
  <c r="T415" i="1"/>
  <c r="CQ415" i="1"/>
  <c r="P415" i="1" s="1"/>
  <c r="U1740" i="6" s="1"/>
  <c r="G1735" i="6"/>
  <c r="G1737" i="6"/>
  <c r="Y1691" i="6"/>
  <c r="G1688" i="6"/>
  <c r="G1686" i="6"/>
  <c r="CQ372" i="1"/>
  <c r="P372" i="1" s="1"/>
  <c r="U1672" i="6" s="1"/>
  <c r="G1669" i="6"/>
  <c r="G1667" i="6"/>
  <c r="CT368" i="1"/>
  <c r="S368" i="1" s="1"/>
  <c r="CZ368" i="1" s="1"/>
  <c r="Y368" i="1" s="1"/>
  <c r="C1638" i="6"/>
  <c r="F1637" i="6"/>
  <c r="I367" i="1"/>
  <c r="AD365" i="1"/>
  <c r="CR365" i="1" s="1"/>
  <c r="Q365" i="1" s="1"/>
  <c r="W1617" i="6" s="1"/>
  <c r="AD364" i="1"/>
  <c r="CR364" i="1" s="1"/>
  <c r="Q364" i="1" s="1"/>
  <c r="W1615" i="6" s="1"/>
  <c r="AD363" i="1"/>
  <c r="CR363" i="1" s="1"/>
  <c r="Q363" i="1" s="1"/>
  <c r="W1613" i="6" s="1"/>
  <c r="CQ361" i="1"/>
  <c r="P361" i="1" s="1"/>
  <c r="U1596" i="6" s="1"/>
  <c r="F1579" i="6"/>
  <c r="Y1558" i="6"/>
  <c r="AD355" i="1"/>
  <c r="CT353" i="1"/>
  <c r="S353" i="1" s="1"/>
  <c r="V1554" i="6" s="1"/>
  <c r="T352" i="1"/>
  <c r="F1552" i="6"/>
  <c r="CP349" i="1"/>
  <c r="O349" i="1" s="1"/>
  <c r="U1527" i="6"/>
  <c r="CS347" i="1"/>
  <c r="R347" i="1" s="1"/>
  <c r="CZ347" i="1" s="1"/>
  <c r="Y347" i="1" s="1"/>
  <c r="AD347" i="1"/>
  <c r="AB347" i="1" s="1"/>
  <c r="CS343" i="1"/>
  <c r="R343" i="1" s="1"/>
  <c r="CT342" i="1"/>
  <c r="S342" i="1" s="1"/>
  <c r="G1480" i="6"/>
  <c r="G1481" i="6"/>
  <c r="BZ377" i="1"/>
  <c r="BZ339" i="1" s="1"/>
  <c r="V1467" i="6"/>
  <c r="Y1467" i="6"/>
  <c r="CR341" i="1"/>
  <c r="Q341" i="1" s="1"/>
  <c r="CP341" i="1" s="1"/>
  <c r="O341" i="1" s="1"/>
  <c r="CQ300" i="1"/>
  <c r="P300" i="1" s="1"/>
  <c r="U1446" i="6" s="1"/>
  <c r="G1441" i="6"/>
  <c r="G1443" i="6"/>
  <c r="CQ297" i="1"/>
  <c r="P297" i="1" s="1"/>
  <c r="Y1397" i="6"/>
  <c r="G1392" i="6"/>
  <c r="G1394" i="6"/>
  <c r="CQ292" i="1"/>
  <c r="P292" i="1" s="1"/>
  <c r="U1365" i="6" s="1"/>
  <c r="CT291" i="1"/>
  <c r="S291" i="1" s="1"/>
  <c r="G1362" i="6"/>
  <c r="G1360" i="6"/>
  <c r="GK290" i="1"/>
  <c r="X1348" i="6"/>
  <c r="GK289" i="1"/>
  <c r="X1346" i="6"/>
  <c r="GK288" i="1"/>
  <c r="X1344" i="6"/>
  <c r="CQ287" i="1"/>
  <c r="P287" i="1" s="1"/>
  <c r="F1323" i="6"/>
  <c r="AB283" i="1"/>
  <c r="G1321" i="6" s="1"/>
  <c r="CQ282" i="1"/>
  <c r="P282" i="1" s="1"/>
  <c r="U1319" i="6" s="1"/>
  <c r="CT281" i="1"/>
  <c r="S281" i="1" s="1"/>
  <c r="V1317" i="6" s="1"/>
  <c r="CT279" i="1"/>
  <c r="S279" i="1" s="1"/>
  <c r="V1300" i="6" s="1"/>
  <c r="Y1271" i="6"/>
  <c r="CQ273" i="1"/>
  <c r="P273" i="1" s="1"/>
  <c r="U1269" i="6" s="1"/>
  <c r="F1267" i="6"/>
  <c r="P271" i="1"/>
  <c r="U1265" i="6" s="1"/>
  <c r="T271" i="1"/>
  <c r="BZ305" i="1"/>
  <c r="CS268" i="1"/>
  <c r="R268" i="1" s="1"/>
  <c r="X1240" i="6" s="1"/>
  <c r="R267" i="1"/>
  <c r="U267" i="1"/>
  <c r="CQ267" i="1"/>
  <c r="BY305" i="1"/>
  <c r="CT266" i="1"/>
  <c r="S266" i="1" s="1"/>
  <c r="G1229" i="6"/>
  <c r="G1228" i="6"/>
  <c r="G177" i="1"/>
  <c r="C1214" i="6"/>
  <c r="Y1208" i="6"/>
  <c r="V1198" i="6"/>
  <c r="CT225" i="1"/>
  <c r="S225" i="1" s="1"/>
  <c r="G1196" i="6"/>
  <c r="G1195" i="6"/>
  <c r="Y1183" i="6"/>
  <c r="CR223" i="1"/>
  <c r="Q223" i="1" s="1"/>
  <c r="V221" i="1"/>
  <c r="Z1179" i="6" s="1"/>
  <c r="CS221" i="1"/>
  <c r="R221" i="1" s="1"/>
  <c r="AD221" i="1"/>
  <c r="CR221" i="1" s="1"/>
  <c r="Q221" i="1" s="1"/>
  <c r="W1179" i="6" s="1"/>
  <c r="GK219" i="1"/>
  <c r="X1169" i="6"/>
  <c r="GK218" i="1"/>
  <c r="X1167" i="6"/>
  <c r="CS217" i="1"/>
  <c r="R217" i="1" s="1"/>
  <c r="W216" i="1"/>
  <c r="AB216" i="1"/>
  <c r="G1157" i="6" s="1"/>
  <c r="CQ215" i="1"/>
  <c r="P215" i="1" s="1"/>
  <c r="F1147" i="6"/>
  <c r="G1145" i="6"/>
  <c r="G1144" i="6"/>
  <c r="Q210" i="1"/>
  <c r="W1133" i="6" s="1"/>
  <c r="CT209" i="1"/>
  <c r="S209" i="1" s="1"/>
  <c r="G1101" i="6"/>
  <c r="G1100" i="6"/>
  <c r="CT203" i="1"/>
  <c r="S203" i="1" s="1"/>
  <c r="Y1087" i="6"/>
  <c r="F1085" i="6"/>
  <c r="T200" i="1"/>
  <c r="F1083" i="6"/>
  <c r="GK197" i="1"/>
  <c r="X1071" i="6"/>
  <c r="CQ197" i="1"/>
  <c r="P197" i="1" s="1"/>
  <c r="U1071" i="6" s="1"/>
  <c r="CS195" i="1"/>
  <c r="R195" i="1" s="1"/>
  <c r="V194" i="1"/>
  <c r="Z1058" i="6" s="1"/>
  <c r="R194" i="1"/>
  <c r="CZ194" i="1" s="1"/>
  <c r="Y194" i="1" s="1"/>
  <c r="AD193" i="1"/>
  <c r="V1040" i="6"/>
  <c r="Y1040" i="6"/>
  <c r="G1033" i="6"/>
  <c r="G1034" i="6"/>
  <c r="G1035" i="6"/>
  <c r="CT188" i="1"/>
  <c r="S188" i="1" s="1"/>
  <c r="V1012" i="6"/>
  <c r="Y1012" i="6"/>
  <c r="CR186" i="1"/>
  <c r="Q186" i="1" s="1"/>
  <c r="GK185" i="1"/>
  <c r="X1004" i="6"/>
  <c r="CS184" i="1"/>
  <c r="R184" i="1" s="1"/>
  <c r="AD184" i="1"/>
  <c r="CR184" i="1" s="1"/>
  <c r="Q184" i="1" s="1"/>
  <c r="W990" i="6" s="1"/>
  <c r="W181" i="1"/>
  <c r="GK180" i="1"/>
  <c r="X945" i="6"/>
  <c r="AD179" i="1"/>
  <c r="CS179" i="1"/>
  <c r="R179" i="1" s="1"/>
  <c r="CZ179" i="1" s="1"/>
  <c r="Y179" i="1" s="1"/>
  <c r="G920" i="6"/>
  <c r="CP141" i="1"/>
  <c r="X920" i="6"/>
  <c r="GK141" i="1"/>
  <c r="CQ136" i="1"/>
  <c r="V870" i="6"/>
  <c r="GX133" i="1"/>
  <c r="F868" i="6"/>
  <c r="W126" i="1"/>
  <c r="T126" i="1"/>
  <c r="U123" i="1"/>
  <c r="Y799" i="6" s="1"/>
  <c r="CQ123" i="1"/>
  <c r="AB123" i="1"/>
  <c r="G799" i="6" s="1"/>
  <c r="GK120" i="1"/>
  <c r="CT118" i="1"/>
  <c r="GK111" i="1"/>
  <c r="X717" i="6"/>
  <c r="I113" i="1"/>
  <c r="C718" i="6"/>
  <c r="F717" i="6"/>
  <c r="I112" i="1"/>
  <c r="W112" i="1" s="1"/>
  <c r="U683" i="6"/>
  <c r="F683" i="6"/>
  <c r="C684" i="6"/>
  <c r="GX108" i="1"/>
  <c r="U665" i="6"/>
  <c r="V645" i="6"/>
  <c r="Y645" i="6"/>
  <c r="AD101" i="1"/>
  <c r="AB101" i="1" s="1"/>
  <c r="G628" i="6" s="1"/>
  <c r="CS101" i="1"/>
  <c r="R101" i="1" s="1"/>
  <c r="CY101" i="1" s="1"/>
  <c r="X101" i="1" s="1"/>
  <c r="CT100" i="1"/>
  <c r="G623" i="6"/>
  <c r="G625" i="6"/>
  <c r="W98" i="1"/>
  <c r="CT96" i="1"/>
  <c r="S96" i="1" s="1"/>
  <c r="AD90" i="1"/>
  <c r="CS90" i="1"/>
  <c r="R90" i="1" s="1"/>
  <c r="R88" i="1"/>
  <c r="U88" i="1"/>
  <c r="CQ86" i="1"/>
  <c r="P86" i="1" s="1"/>
  <c r="CY83" i="1"/>
  <c r="X83" i="1" s="1"/>
  <c r="V486" i="6"/>
  <c r="Y486" i="6"/>
  <c r="CT73" i="1"/>
  <c r="G436" i="6"/>
  <c r="G438" i="6"/>
  <c r="I76" i="1"/>
  <c r="C426" i="6"/>
  <c r="F425" i="6"/>
  <c r="I75" i="1"/>
  <c r="W75" i="1" s="1"/>
  <c r="Q71" i="1"/>
  <c r="W421" i="6" s="1"/>
  <c r="U71" i="1"/>
  <c r="Y421" i="6" s="1"/>
  <c r="CQ67" i="1"/>
  <c r="V370" i="6"/>
  <c r="R64" i="1"/>
  <c r="C322" i="6"/>
  <c r="F321" i="6"/>
  <c r="I61" i="1"/>
  <c r="T57" i="1"/>
  <c r="CT56" i="1"/>
  <c r="GX53" i="1"/>
  <c r="CR53" i="1"/>
  <c r="Q53" i="1" s="1"/>
  <c r="CP53" i="1" s="1"/>
  <c r="O53" i="1" s="1"/>
  <c r="T53" i="1"/>
  <c r="R49" i="1"/>
  <c r="T49" i="1"/>
  <c r="W47" i="1"/>
  <c r="CT47" i="1"/>
  <c r="S47" i="1" s="1"/>
  <c r="V220" i="6" s="1"/>
  <c r="C205" i="6"/>
  <c r="F204" i="6"/>
  <c r="V45" i="1"/>
  <c r="Z202" i="6" s="1"/>
  <c r="U45" i="1"/>
  <c r="Y202" i="6" s="1"/>
  <c r="C172" i="6"/>
  <c r="F171" i="6"/>
  <c r="GX41" i="1"/>
  <c r="T39" i="1"/>
  <c r="Q85" i="5"/>
  <c r="CQ34" i="1"/>
  <c r="P34" i="1" s="1"/>
  <c r="AD33" i="1"/>
  <c r="CS33" i="1"/>
  <c r="R33" i="1" s="1"/>
  <c r="CX16" i="3"/>
  <c r="C89" i="6"/>
  <c r="F88" i="6"/>
  <c r="CD143" i="1"/>
  <c r="CD26" i="1" s="1"/>
  <c r="Y40" i="6"/>
  <c r="Q34" i="5"/>
  <c r="V990" i="6"/>
  <c r="G973" i="6"/>
  <c r="G974" i="6"/>
  <c r="AB918" i="6"/>
  <c r="GK139" i="1"/>
  <c r="X910" i="6"/>
  <c r="AB135" i="1"/>
  <c r="G881" i="6" s="1"/>
  <c r="G879" i="6"/>
  <c r="G878" i="6"/>
  <c r="F853" i="6"/>
  <c r="F786" i="6"/>
  <c r="W111" i="1"/>
  <c r="I107" i="1"/>
  <c r="C666" i="6"/>
  <c r="F665" i="6"/>
  <c r="V100" i="1"/>
  <c r="Z612" i="6" s="1"/>
  <c r="AD91" i="1"/>
  <c r="CQ89" i="1"/>
  <c r="AB78" i="1"/>
  <c r="G463" i="6" s="1"/>
  <c r="Y447" i="6"/>
  <c r="AD68" i="1"/>
  <c r="CR68" i="1" s="1"/>
  <c r="Q68" i="1" s="1"/>
  <c r="CQ66" i="1"/>
  <c r="P66" i="1" s="1"/>
  <c r="U57" i="1"/>
  <c r="Y283" i="6"/>
  <c r="Y240" i="6"/>
  <c r="V49" i="1"/>
  <c r="Z238" i="6" s="1"/>
  <c r="R45" i="1"/>
  <c r="AB44" i="1"/>
  <c r="G200" i="6" s="1"/>
  <c r="G131" i="6"/>
  <c r="G130" i="6"/>
  <c r="S35" i="1"/>
  <c r="Y990" i="6"/>
  <c r="V181" i="1"/>
  <c r="Z953" i="6" s="1"/>
  <c r="G959" i="6"/>
  <c r="G960" i="6"/>
  <c r="GX138" i="1"/>
  <c r="G907" i="6"/>
  <c r="G905" i="6"/>
  <c r="G870" i="6"/>
  <c r="V132" i="1"/>
  <c r="Z866" i="6" s="1"/>
  <c r="GK129" i="1"/>
  <c r="X853" i="6"/>
  <c r="C838" i="6"/>
  <c r="F837" i="6"/>
  <c r="CQ127" i="1"/>
  <c r="V126" i="1"/>
  <c r="Z819" i="6" s="1"/>
  <c r="Q123" i="1"/>
  <c r="V114" i="1"/>
  <c r="Z732" i="6" s="1"/>
  <c r="CT112" i="1"/>
  <c r="W106" i="1"/>
  <c r="CQ102" i="1"/>
  <c r="P102" i="1" s="1"/>
  <c r="Y628" i="6"/>
  <c r="AD100" i="1"/>
  <c r="G609" i="6"/>
  <c r="G607" i="6"/>
  <c r="P96" i="1"/>
  <c r="U590" i="6" s="1"/>
  <c r="F590" i="6"/>
  <c r="V88" i="1"/>
  <c r="Z531" i="6" s="1"/>
  <c r="G493" i="6"/>
  <c r="G492" i="6"/>
  <c r="S82" i="1"/>
  <c r="V484" i="6" s="1"/>
  <c r="GX73" i="1"/>
  <c r="CS73" i="1"/>
  <c r="R73" i="1" s="1"/>
  <c r="V71" i="1"/>
  <c r="Z421" i="6" s="1"/>
  <c r="F405" i="6"/>
  <c r="C406" i="6"/>
  <c r="CT64" i="1"/>
  <c r="S64" i="1" s="1"/>
  <c r="G363" i="6"/>
  <c r="G365" i="6"/>
  <c r="P62" i="1"/>
  <c r="U334" i="6" s="1"/>
  <c r="CQ59" i="1"/>
  <c r="P59" i="1" s="1"/>
  <c r="CQ55" i="1"/>
  <c r="F256" i="6"/>
  <c r="G251" i="6"/>
  <c r="G253" i="6"/>
  <c r="U46" i="1"/>
  <c r="G168" i="6"/>
  <c r="G166" i="6"/>
  <c r="P32" i="1"/>
  <c r="U88" i="6" s="1"/>
  <c r="G411" i="1"/>
  <c r="C1874" i="6"/>
  <c r="G1855" i="6"/>
  <c r="G1853" i="6"/>
  <c r="T432" i="1"/>
  <c r="V431" i="1"/>
  <c r="Z1839" i="6" s="1"/>
  <c r="CQ430" i="1"/>
  <c r="U428" i="1"/>
  <c r="V428" i="1"/>
  <c r="Z1819" i="6" s="1"/>
  <c r="U427" i="1"/>
  <c r="V426" i="1"/>
  <c r="Z1801" i="6" s="1"/>
  <c r="V425" i="1"/>
  <c r="Z1799" i="6" s="1"/>
  <c r="CQ424" i="1"/>
  <c r="P424" i="1" s="1"/>
  <c r="CS423" i="1"/>
  <c r="R423" i="1" s="1"/>
  <c r="CY423" i="1" s="1"/>
  <c r="X423" i="1" s="1"/>
  <c r="V422" i="1"/>
  <c r="Z1780" i="6" s="1"/>
  <c r="R422" i="1"/>
  <c r="CS420" i="1"/>
  <c r="R420" i="1" s="1"/>
  <c r="V419" i="1"/>
  <c r="Z1761" i="6" s="1"/>
  <c r="R419" i="1"/>
  <c r="CZ419" i="1" s="1"/>
  <c r="Y419" i="1" s="1"/>
  <c r="CS417" i="1"/>
  <c r="R417" i="1" s="1"/>
  <c r="CY417" i="1" s="1"/>
  <c r="X417" i="1" s="1"/>
  <c r="V416" i="1"/>
  <c r="Z1742" i="6" s="1"/>
  <c r="R416" i="1"/>
  <c r="CS414" i="1"/>
  <c r="R414" i="1" s="1"/>
  <c r="V413" i="1"/>
  <c r="CS413" i="1"/>
  <c r="R413" i="1" s="1"/>
  <c r="G339" i="1"/>
  <c r="C1707" i="6"/>
  <c r="CS375" i="1"/>
  <c r="R375" i="1" s="1"/>
  <c r="CS374" i="1"/>
  <c r="R374" i="1" s="1"/>
  <c r="V373" i="1"/>
  <c r="Z1674" i="6" s="1"/>
  <c r="R373" i="1"/>
  <c r="GK371" i="1"/>
  <c r="X1657" i="6"/>
  <c r="V370" i="1"/>
  <c r="Z1655" i="6" s="1"/>
  <c r="R370" i="1"/>
  <c r="GX368" i="1"/>
  <c r="V368" i="1"/>
  <c r="Z1637" i="6" s="1"/>
  <c r="CS368" i="1"/>
  <c r="R368" i="1" s="1"/>
  <c r="U367" i="1"/>
  <c r="Y1635" i="6" s="1"/>
  <c r="U366" i="1"/>
  <c r="CQ365" i="1"/>
  <c r="P365" i="1" s="1"/>
  <c r="U1617" i="6" s="1"/>
  <c r="CQ364" i="1"/>
  <c r="P364" i="1" s="1"/>
  <c r="U1615" i="6" s="1"/>
  <c r="CT362" i="1"/>
  <c r="S362" i="1" s="1"/>
  <c r="CZ362" i="1" s="1"/>
  <c r="Y362" i="1" s="1"/>
  <c r="G1608" i="6"/>
  <c r="G1610" i="6"/>
  <c r="F1596" i="6"/>
  <c r="CT360" i="1"/>
  <c r="S360" i="1" s="1"/>
  <c r="CZ360" i="1" s="1"/>
  <c r="Y360" i="1" s="1"/>
  <c r="G1593" i="6"/>
  <c r="G1591" i="6"/>
  <c r="U359" i="1"/>
  <c r="Y1579" i="6" s="1"/>
  <c r="F1575" i="6"/>
  <c r="CQ356" i="1"/>
  <c r="P356" i="1" s="1"/>
  <c r="U1573" i="6" s="1"/>
  <c r="CQ355" i="1"/>
  <c r="P355" i="1" s="1"/>
  <c r="V354" i="1"/>
  <c r="Z1556" i="6" s="1"/>
  <c r="GX353" i="1"/>
  <c r="W352" i="1"/>
  <c r="CQ352" i="1"/>
  <c r="P352" i="1" s="1"/>
  <c r="U1552" i="6" s="1"/>
  <c r="AD350" i="1"/>
  <c r="G1532" i="6"/>
  <c r="G1533" i="6"/>
  <c r="U1519" i="6"/>
  <c r="Y1510" i="6"/>
  <c r="G1508" i="6"/>
  <c r="G1507" i="6"/>
  <c r="C1502" i="6"/>
  <c r="F1501" i="6"/>
  <c r="U344" i="1"/>
  <c r="Y1491" i="6" s="1"/>
  <c r="CP343" i="1"/>
  <c r="O343" i="1" s="1"/>
  <c r="U1483" i="6"/>
  <c r="AD342" i="1"/>
  <c r="CR342" i="1" s="1"/>
  <c r="Q342" i="1" s="1"/>
  <c r="G264" i="1"/>
  <c r="C1459" i="6"/>
  <c r="CQ303" i="1"/>
  <c r="P303" i="1" s="1"/>
  <c r="U1456" i="6" s="1"/>
  <c r="CS299" i="1"/>
  <c r="R299" i="1" s="1"/>
  <c r="V298" i="1"/>
  <c r="Z1429" i="6" s="1"/>
  <c r="R298" i="1"/>
  <c r="CT296" i="1"/>
  <c r="S296" i="1" s="1"/>
  <c r="V1412" i="6" s="1"/>
  <c r="F1412" i="6"/>
  <c r="CS295" i="1"/>
  <c r="R295" i="1" s="1"/>
  <c r="GK294" i="1"/>
  <c r="X1382" i="6"/>
  <c r="CS293" i="1"/>
  <c r="R293" i="1" s="1"/>
  <c r="GX292" i="1"/>
  <c r="V292" i="1"/>
  <c r="Z1365" i="6" s="1"/>
  <c r="R292" i="1"/>
  <c r="CS291" i="1"/>
  <c r="R291" i="1" s="1"/>
  <c r="CQ290" i="1"/>
  <c r="P290" i="1" s="1"/>
  <c r="U1348" i="6" s="1"/>
  <c r="CQ289" i="1"/>
  <c r="P289" i="1" s="1"/>
  <c r="U1346" i="6" s="1"/>
  <c r="CT287" i="1"/>
  <c r="S287" i="1" s="1"/>
  <c r="CZ287" i="1" s="1"/>
  <c r="Y287" i="1" s="1"/>
  <c r="G1339" i="6"/>
  <c r="G1341" i="6"/>
  <c r="F1327" i="6"/>
  <c r="CT285" i="1"/>
  <c r="S285" i="1" s="1"/>
  <c r="V1325" i="6" s="1"/>
  <c r="F1325" i="6"/>
  <c r="V284" i="1"/>
  <c r="Z1323" i="6" s="1"/>
  <c r="R284" i="1"/>
  <c r="GX282" i="1"/>
  <c r="V282" i="1"/>
  <c r="Z1319" i="6" s="1"/>
  <c r="R282" i="1"/>
  <c r="GX281" i="1"/>
  <c r="V281" i="1"/>
  <c r="Z1317" i="6" s="1"/>
  <c r="R281" i="1"/>
  <c r="CQ280" i="1"/>
  <c r="P280" i="1" s="1"/>
  <c r="U279" i="1"/>
  <c r="Y1300" i="6" s="1"/>
  <c r="Y1292" i="6"/>
  <c r="F1290" i="6"/>
  <c r="F1288" i="6"/>
  <c r="CT275" i="1"/>
  <c r="S275" i="1" s="1"/>
  <c r="F1286" i="6"/>
  <c r="CS274" i="1"/>
  <c r="R274" i="1" s="1"/>
  <c r="F1269" i="6"/>
  <c r="W272" i="1"/>
  <c r="AB272" i="1"/>
  <c r="G1267" i="6" s="1"/>
  <c r="GX271" i="1"/>
  <c r="V271" i="1"/>
  <c r="Z1265" i="6" s="1"/>
  <c r="R271" i="1"/>
  <c r="CT270" i="1"/>
  <c r="S270" i="1" s="1"/>
  <c r="G1262" i="6"/>
  <c r="G1260" i="6"/>
  <c r="Y1242" i="6"/>
  <c r="W267" i="1"/>
  <c r="G1237" i="6"/>
  <c r="G1238" i="6"/>
  <c r="AD266" i="1"/>
  <c r="G1210" i="6"/>
  <c r="G1211" i="6"/>
  <c r="U224" i="1"/>
  <c r="Y1191" i="6" s="1"/>
  <c r="CT223" i="1"/>
  <c r="S223" i="1" s="1"/>
  <c r="CZ223" i="1" s="1"/>
  <c r="Y223" i="1" s="1"/>
  <c r="G1189" i="6"/>
  <c r="G1188" i="6"/>
  <c r="U222" i="1"/>
  <c r="Y1181" i="6" s="1"/>
  <c r="U221" i="1"/>
  <c r="Y1179" i="6" s="1"/>
  <c r="T220" i="1"/>
  <c r="U220" i="1"/>
  <c r="Y1177" i="6" s="1"/>
  <c r="CQ218" i="1"/>
  <c r="P218" i="1" s="1"/>
  <c r="U1167" i="6" s="1"/>
  <c r="U1159" i="6"/>
  <c r="CS215" i="1"/>
  <c r="R215" i="1" s="1"/>
  <c r="V214" i="1"/>
  <c r="Z1147" i="6" s="1"/>
  <c r="R214" i="1"/>
  <c r="CT212" i="1"/>
  <c r="S212" i="1" s="1"/>
  <c r="V1137" i="6" s="1"/>
  <c r="F1137" i="6"/>
  <c r="V211" i="1"/>
  <c r="Z1135" i="6" s="1"/>
  <c r="R211" i="1"/>
  <c r="CY211" i="1" s="1"/>
  <c r="X211" i="1" s="1"/>
  <c r="BY230" i="1"/>
  <c r="CS209" i="1"/>
  <c r="R209" i="1" s="1"/>
  <c r="CQ208" i="1"/>
  <c r="P208" i="1" s="1"/>
  <c r="U1123" i="6" s="1"/>
  <c r="F1113" i="6"/>
  <c r="G1110" i="6"/>
  <c r="G1111" i="6"/>
  <c r="CT204" i="1"/>
  <c r="S204" i="1" s="1"/>
  <c r="F1103" i="6"/>
  <c r="AD203" i="1"/>
  <c r="GX201" i="1"/>
  <c r="CQ200" i="1"/>
  <c r="P200" i="1" s="1"/>
  <c r="U1083" i="6" s="1"/>
  <c r="CQ198" i="1"/>
  <c r="P198" i="1" s="1"/>
  <c r="U1073" i="6" s="1"/>
  <c r="AB197" i="1"/>
  <c r="G1071" i="6" s="1"/>
  <c r="Y1060" i="6"/>
  <c r="P195" i="1"/>
  <c r="C1061" i="6"/>
  <c r="F1060" i="6"/>
  <c r="F1048" i="6"/>
  <c r="G1045" i="6"/>
  <c r="G1046" i="6"/>
  <c r="CQ190" i="1"/>
  <c r="P190" i="1" s="1"/>
  <c r="F1038" i="6"/>
  <c r="F1036" i="6"/>
  <c r="Y1028" i="6"/>
  <c r="Y1020" i="6"/>
  <c r="G1017" i="6"/>
  <c r="G1018" i="6"/>
  <c r="G1019" i="6"/>
  <c r="AD185" i="1"/>
  <c r="U990" i="6"/>
  <c r="CT183" i="1"/>
  <c r="S183" i="1" s="1"/>
  <c r="G987" i="6"/>
  <c r="G988" i="6"/>
  <c r="CR182" i="1"/>
  <c r="Q182" i="1" s="1"/>
  <c r="CP182" i="1" s="1"/>
  <c r="O182" i="1" s="1"/>
  <c r="U181" i="1"/>
  <c r="Q181" i="1"/>
  <c r="W953" i="6" s="1"/>
  <c r="CT180" i="1"/>
  <c r="S180" i="1" s="1"/>
  <c r="CZ180" i="1" s="1"/>
  <c r="Y180" i="1" s="1"/>
  <c r="G950" i="6"/>
  <c r="G951" i="6"/>
  <c r="U931" i="6"/>
  <c r="AB179" i="1"/>
  <c r="AA920" i="6"/>
  <c r="AA918" i="6"/>
  <c r="Y910" i="6"/>
  <c r="V138" i="1"/>
  <c r="Z894" i="6" s="1"/>
  <c r="AD138" i="1"/>
  <c r="AB138" i="1" s="1"/>
  <c r="G894" i="6" s="1"/>
  <c r="CQ137" i="1"/>
  <c r="CT136" i="1"/>
  <c r="S136" i="1" s="1"/>
  <c r="V890" i="6" s="1"/>
  <c r="F890" i="6"/>
  <c r="G887" i="6"/>
  <c r="G888" i="6"/>
  <c r="CT134" i="1"/>
  <c r="S134" i="1" s="1"/>
  <c r="U870" i="6"/>
  <c r="CQ133" i="1"/>
  <c r="P133" i="1" s="1"/>
  <c r="U132" i="1"/>
  <c r="Y866" i="6" s="1"/>
  <c r="AD132" i="1"/>
  <c r="CR132" i="1" s="1"/>
  <c r="Q132" i="1" s="1"/>
  <c r="W866" i="6" s="1"/>
  <c r="CT131" i="1"/>
  <c r="S131" i="1" s="1"/>
  <c r="G864" i="6"/>
  <c r="G863" i="6"/>
  <c r="GX130" i="1"/>
  <c r="V130" i="1"/>
  <c r="Z855" i="6" s="1"/>
  <c r="R130" i="1"/>
  <c r="CT129" i="1"/>
  <c r="S129" i="1" s="1"/>
  <c r="V853" i="6" s="1"/>
  <c r="CQ128" i="1"/>
  <c r="P128" i="1" s="1"/>
  <c r="G830" i="6"/>
  <c r="G832" i="6"/>
  <c r="C802" i="6"/>
  <c r="F801" i="6"/>
  <c r="S121" i="1"/>
  <c r="T120" i="1"/>
  <c r="U120" i="1"/>
  <c r="Y786" i="6" s="1"/>
  <c r="AD120" i="1"/>
  <c r="CR120" i="1" s="1"/>
  <c r="Q120" i="1" s="1"/>
  <c r="W786" i="6" s="1"/>
  <c r="CS119" i="1"/>
  <c r="R119" i="1" s="1"/>
  <c r="C771" i="6"/>
  <c r="F770" i="6"/>
  <c r="CS118" i="1"/>
  <c r="S117" i="1"/>
  <c r="U111" i="1"/>
  <c r="V111" i="1"/>
  <c r="Z717" i="6" s="1"/>
  <c r="AD111" i="1"/>
  <c r="AB111" i="1" s="1"/>
  <c r="G717" i="6" s="1"/>
  <c r="CS110" i="1"/>
  <c r="R110" i="1" s="1"/>
  <c r="GX110" i="1"/>
  <c r="F715" i="6"/>
  <c r="C700" i="6"/>
  <c r="F699" i="6"/>
  <c r="CT104" i="1"/>
  <c r="S104" i="1" s="1"/>
  <c r="F661" i="6"/>
  <c r="I105" i="1"/>
  <c r="W105" i="1" s="1"/>
  <c r="C646" i="6"/>
  <c r="F645" i="6"/>
  <c r="F643" i="6"/>
  <c r="U628" i="6"/>
  <c r="CS100" i="1"/>
  <c r="R100" i="1" s="1"/>
  <c r="CS99" i="1"/>
  <c r="R99" i="1" s="1"/>
  <c r="CZ99" i="1" s="1"/>
  <c r="Y99" i="1" s="1"/>
  <c r="F596" i="6"/>
  <c r="C597" i="6"/>
  <c r="U96" i="1"/>
  <c r="Y590" i="6" s="1"/>
  <c r="CT95" i="1"/>
  <c r="CS94" i="1"/>
  <c r="CQ92" i="1"/>
  <c r="CS91" i="1"/>
  <c r="R91" i="1" s="1"/>
  <c r="CQ91" i="1"/>
  <c r="CQ90" i="1"/>
  <c r="P90" i="1" s="1"/>
  <c r="W88" i="1"/>
  <c r="CT88" i="1"/>
  <c r="S88" i="1" s="1"/>
  <c r="G543" i="6"/>
  <c r="G545" i="6"/>
  <c r="CT86" i="1"/>
  <c r="S86" i="1" s="1"/>
  <c r="G524" i="6"/>
  <c r="G526" i="6"/>
  <c r="C514" i="6"/>
  <c r="F513" i="6"/>
  <c r="CS85" i="1"/>
  <c r="R85" i="1" s="1"/>
  <c r="AD84" i="1"/>
  <c r="GX84" i="1"/>
  <c r="F495" i="6"/>
  <c r="C487" i="6"/>
  <c r="F486" i="6"/>
  <c r="W82" i="1"/>
  <c r="CQ82" i="1"/>
  <c r="CS81" i="1"/>
  <c r="R81" i="1" s="1"/>
  <c r="F465" i="6"/>
  <c r="CQ78" i="1"/>
  <c r="P78" i="1" s="1"/>
  <c r="CQ77" i="1"/>
  <c r="P77" i="1" s="1"/>
  <c r="C448" i="6"/>
  <c r="F447" i="6"/>
  <c r="CS76" i="1"/>
  <c r="R76" i="1" s="1"/>
  <c r="CQ76" i="1"/>
  <c r="CS75" i="1"/>
  <c r="AD72" i="1"/>
  <c r="CR72" i="1" s="1"/>
  <c r="CT71" i="1"/>
  <c r="CQ68" i="1"/>
  <c r="CT67" i="1"/>
  <c r="S67" i="1" s="1"/>
  <c r="V385" i="6" s="1"/>
  <c r="P67" i="1"/>
  <c r="U385" i="6" s="1"/>
  <c r="F385" i="6"/>
  <c r="AD63" i="1"/>
  <c r="CR63" i="1" s="1"/>
  <c r="CT62" i="1"/>
  <c r="S62" i="1" s="1"/>
  <c r="G345" i="6"/>
  <c r="G347" i="6"/>
  <c r="CT61" i="1"/>
  <c r="S61" i="1" s="1"/>
  <c r="V332" i="6" s="1"/>
  <c r="W59" i="1"/>
  <c r="CT59" i="1"/>
  <c r="S59" i="1" s="1"/>
  <c r="CZ59" i="1" s="1"/>
  <c r="Y59" i="1" s="1"/>
  <c r="G328" i="6"/>
  <c r="G327" i="6"/>
  <c r="AD58" i="1"/>
  <c r="CR58" i="1" s="1"/>
  <c r="CT55" i="1"/>
  <c r="CQ54" i="1"/>
  <c r="W53" i="1"/>
  <c r="CT53" i="1"/>
  <c r="S53" i="1" s="1"/>
  <c r="G281" i="6"/>
  <c r="G280" i="6"/>
  <c r="G269" i="6"/>
  <c r="G271" i="6"/>
  <c r="P51" i="1"/>
  <c r="CS50" i="1"/>
  <c r="R50" i="1" s="1"/>
  <c r="W49" i="1"/>
  <c r="AB49" i="1"/>
  <c r="G238" i="6" s="1"/>
  <c r="C223" i="6"/>
  <c r="F222" i="6"/>
  <c r="CS47" i="1"/>
  <c r="R47" i="1" s="1"/>
  <c r="U47" i="1"/>
  <c r="Y220" i="6" s="1"/>
  <c r="P46" i="1"/>
  <c r="W45" i="1"/>
  <c r="GX43" i="1"/>
  <c r="W43" i="1"/>
  <c r="CT43" i="1"/>
  <c r="S43" i="1" s="1"/>
  <c r="G195" i="6"/>
  <c r="G197" i="6"/>
  <c r="CX36" i="3"/>
  <c r="C161" i="6"/>
  <c r="F160" i="6"/>
  <c r="P39" i="1"/>
  <c r="U151" i="6" s="1"/>
  <c r="G149" i="6"/>
  <c r="G148" i="6"/>
  <c r="F142" i="6"/>
  <c r="C143" i="6"/>
  <c r="CX28" i="3"/>
  <c r="C125" i="6"/>
  <c r="F124" i="6"/>
  <c r="P35" i="1"/>
  <c r="U115" i="6" s="1"/>
  <c r="G113" i="6"/>
  <c r="G112" i="6"/>
  <c r="U77" i="5"/>
  <c r="S77" i="5"/>
  <c r="C107" i="6"/>
  <c r="F106" i="6"/>
  <c r="P33" i="1"/>
  <c r="U97" i="6" s="1"/>
  <c r="C98" i="6"/>
  <c r="F97" i="6"/>
  <c r="AB31" i="1"/>
  <c r="G71" i="6" s="1"/>
  <c r="G83" i="6"/>
  <c r="G85" i="6"/>
  <c r="U52" i="5"/>
  <c r="S52" i="5"/>
  <c r="T31" i="1"/>
  <c r="C72" i="6"/>
  <c r="F71" i="6"/>
  <c r="F60" i="6"/>
  <c r="C61" i="6"/>
  <c r="CT29" i="1"/>
  <c r="G57" i="6"/>
  <c r="G58" i="6"/>
  <c r="S35" i="5"/>
  <c r="H37" i="5" s="1"/>
  <c r="G41" i="5" s="1"/>
  <c r="U35" i="5"/>
  <c r="H38" i="5" s="1"/>
  <c r="C52" i="6"/>
  <c r="F51" i="6"/>
  <c r="CT185" i="1"/>
  <c r="S185" i="1" s="1"/>
  <c r="CZ185" i="1" s="1"/>
  <c r="Y185" i="1" s="1"/>
  <c r="G1009" i="6"/>
  <c r="G1010" i="6"/>
  <c r="GK183" i="1"/>
  <c r="X976" i="6"/>
  <c r="Y962" i="6"/>
  <c r="Y931" i="6"/>
  <c r="AB920" i="6"/>
  <c r="Y920" i="6"/>
  <c r="Y918" i="6"/>
  <c r="U133" i="1"/>
  <c r="Y868" i="6" s="1"/>
  <c r="GX132" i="1"/>
  <c r="R132" i="1"/>
  <c r="CY132" i="1" s="1"/>
  <c r="X132" i="1" s="1"/>
  <c r="F855" i="6"/>
  <c r="Y837" i="6"/>
  <c r="P126" i="1"/>
  <c r="U819" i="6" s="1"/>
  <c r="CQ125" i="1"/>
  <c r="P125" i="1" s="1"/>
  <c r="U817" i="6" s="1"/>
  <c r="CT124" i="1"/>
  <c r="S124" i="1" s="1"/>
  <c r="G814" i="6"/>
  <c r="G812" i="6"/>
  <c r="T121" i="1"/>
  <c r="G783" i="6"/>
  <c r="G781" i="6"/>
  <c r="C753" i="6"/>
  <c r="F752" i="6"/>
  <c r="AB116" i="1"/>
  <c r="G750" i="6" s="1"/>
  <c r="AD114" i="1"/>
  <c r="G723" i="6"/>
  <c r="G725" i="6"/>
  <c r="U108" i="1"/>
  <c r="CT106" i="1"/>
  <c r="S106" i="1" s="1"/>
  <c r="G678" i="6"/>
  <c r="G676" i="6"/>
  <c r="CQ104" i="1"/>
  <c r="P104" i="1" s="1"/>
  <c r="G510" i="6"/>
  <c r="G508" i="6"/>
  <c r="U82" i="1"/>
  <c r="Y484" i="6" s="1"/>
  <c r="G481" i="6"/>
  <c r="G479" i="6"/>
  <c r="CT80" i="1"/>
  <c r="CT79" i="1"/>
  <c r="S79" i="1" s="1"/>
  <c r="V447" i="6"/>
  <c r="Y405" i="6"/>
  <c r="G418" i="6"/>
  <c r="G416" i="6"/>
  <c r="Y387" i="6"/>
  <c r="W64" i="1"/>
  <c r="V62" i="1"/>
  <c r="Z334" i="6" s="1"/>
  <c r="V59" i="1"/>
  <c r="Z321" i="6" s="1"/>
  <c r="V57" i="1"/>
  <c r="Z303" i="6" s="1"/>
  <c r="AD54" i="1"/>
  <c r="CR54" i="1" s="1"/>
  <c r="Q54" i="1" s="1"/>
  <c r="V53" i="1"/>
  <c r="Z274" i="6" s="1"/>
  <c r="CQ53" i="1"/>
  <c r="P53" i="1" s="1"/>
  <c r="CQ49" i="1"/>
  <c r="P49" i="1" s="1"/>
  <c r="U238" i="6" s="1"/>
  <c r="CS48" i="1"/>
  <c r="R48" i="1" s="1"/>
  <c r="CY48" i="1" s="1"/>
  <c r="X48" i="1" s="1"/>
  <c r="GX46" i="1"/>
  <c r="S46" i="1"/>
  <c r="CQ45" i="1"/>
  <c r="I44" i="1"/>
  <c r="W44" i="1" s="1"/>
  <c r="C190" i="6"/>
  <c r="F189" i="6"/>
  <c r="S39" i="1"/>
  <c r="GX32" i="1"/>
  <c r="GK31" i="1"/>
  <c r="X71" i="6"/>
  <c r="G22" i="1"/>
  <c r="C1881" i="6"/>
  <c r="CT434" i="1"/>
  <c r="S434" i="1" s="1"/>
  <c r="G1870" i="6"/>
  <c r="G1868" i="6"/>
  <c r="CQ432" i="1"/>
  <c r="P432" i="1" s="1"/>
  <c r="U1841" i="6" s="1"/>
  <c r="U431" i="1"/>
  <c r="Y1839" i="6" s="1"/>
  <c r="CQ431" i="1"/>
  <c r="P431" i="1" s="1"/>
  <c r="U1839" i="6" s="1"/>
  <c r="U429" i="1"/>
  <c r="Y1835" i="6" s="1"/>
  <c r="AD429" i="1"/>
  <c r="CR429" i="1" s="1"/>
  <c r="GX427" i="1"/>
  <c r="P427" i="1"/>
  <c r="U1810" i="6" s="1"/>
  <c r="U426" i="1"/>
  <c r="AD426" i="1"/>
  <c r="U425" i="1"/>
  <c r="Y1799" i="6" s="1"/>
  <c r="CQ425" i="1"/>
  <c r="P425" i="1" s="1"/>
  <c r="U1799" i="6" s="1"/>
  <c r="F1797" i="6"/>
  <c r="Y1782" i="6"/>
  <c r="AD423" i="1"/>
  <c r="GX422" i="1"/>
  <c r="CQ422" i="1"/>
  <c r="P422" i="1" s="1"/>
  <c r="U1780" i="6" s="1"/>
  <c r="U421" i="1"/>
  <c r="Y1778" i="6" s="1"/>
  <c r="Y1763" i="6"/>
  <c r="AD420" i="1"/>
  <c r="GX419" i="1"/>
  <c r="CQ419" i="1"/>
  <c r="P419" i="1" s="1"/>
  <c r="U1761" i="6" s="1"/>
  <c r="U418" i="1"/>
  <c r="Y1759" i="6" s="1"/>
  <c r="Y1744" i="6"/>
  <c r="AD417" i="1"/>
  <c r="AB417" i="1" s="1"/>
  <c r="GX416" i="1"/>
  <c r="CQ416" i="1"/>
  <c r="P416" i="1" s="1"/>
  <c r="U1742" i="6" s="1"/>
  <c r="V415" i="1"/>
  <c r="Z1740" i="6" s="1"/>
  <c r="U415" i="1"/>
  <c r="Y1740" i="6" s="1"/>
  <c r="Q415" i="1"/>
  <c r="W1740" i="6" s="1"/>
  <c r="CD436" i="1"/>
  <c r="Y1725" i="6"/>
  <c r="AD414" i="1"/>
  <c r="GX413" i="1"/>
  <c r="P413" i="1"/>
  <c r="U1715" i="6" s="1"/>
  <c r="CQ375" i="1"/>
  <c r="P375" i="1" s="1"/>
  <c r="Y1676" i="6"/>
  <c r="AD374" i="1"/>
  <c r="AB374" i="1" s="1"/>
  <c r="G1676" i="6" s="1"/>
  <c r="GX373" i="1"/>
  <c r="CQ373" i="1"/>
  <c r="P373" i="1" s="1"/>
  <c r="U1674" i="6" s="1"/>
  <c r="U372" i="1"/>
  <c r="Y1672" i="6" s="1"/>
  <c r="Y1657" i="6"/>
  <c r="AD371" i="1"/>
  <c r="CR371" i="1" s="1"/>
  <c r="Q371" i="1" s="1"/>
  <c r="W1657" i="6" s="1"/>
  <c r="GX370" i="1"/>
  <c r="CQ370" i="1"/>
  <c r="P370" i="1" s="1"/>
  <c r="U1655" i="6" s="1"/>
  <c r="V369" i="1"/>
  <c r="Z1653" i="6" s="1"/>
  <c r="U369" i="1"/>
  <c r="Y1653" i="6" s="1"/>
  <c r="U368" i="1"/>
  <c r="AD368" i="1"/>
  <c r="T367" i="1"/>
  <c r="CQ367" i="1"/>
  <c r="P367" i="1" s="1"/>
  <c r="U1635" i="6" s="1"/>
  <c r="T366" i="1"/>
  <c r="CQ366" i="1"/>
  <c r="P366" i="1" s="1"/>
  <c r="F1617" i="6"/>
  <c r="F1615" i="6"/>
  <c r="CT363" i="1"/>
  <c r="S363" i="1" s="1"/>
  <c r="V1613" i="6" s="1"/>
  <c r="F1613" i="6"/>
  <c r="CS362" i="1"/>
  <c r="R362" i="1" s="1"/>
  <c r="CY362" i="1" s="1"/>
  <c r="X362" i="1" s="1"/>
  <c r="CS360" i="1"/>
  <c r="R360" i="1" s="1"/>
  <c r="T359" i="1"/>
  <c r="CQ359" i="1"/>
  <c r="P359" i="1" s="1"/>
  <c r="U1579" i="6" s="1"/>
  <c r="U1577" i="6"/>
  <c r="F1577" i="6"/>
  <c r="F1573" i="6"/>
  <c r="AB355" i="1"/>
  <c r="G1570" i="6"/>
  <c r="G1568" i="6"/>
  <c r="CQ353" i="1"/>
  <c r="P353" i="1" s="1"/>
  <c r="AB351" i="1"/>
  <c r="G1550" i="6" s="1"/>
  <c r="F1550" i="6"/>
  <c r="X1535" i="6"/>
  <c r="CT348" i="1"/>
  <c r="S348" i="1" s="1"/>
  <c r="CY348" i="1" s="1"/>
  <c r="X348" i="1" s="1"/>
  <c r="G1526" i="6"/>
  <c r="G1524" i="6"/>
  <c r="G1525" i="6"/>
  <c r="C1511" i="6"/>
  <c r="F1510" i="6"/>
  <c r="CT346" i="1"/>
  <c r="S346" i="1" s="1"/>
  <c r="AD346" i="1"/>
  <c r="CT345" i="1"/>
  <c r="S345" i="1" s="1"/>
  <c r="G1499" i="6"/>
  <c r="G1498" i="6"/>
  <c r="T344" i="1"/>
  <c r="CQ344" i="1"/>
  <c r="P344" i="1" s="1"/>
  <c r="G1488" i="6"/>
  <c r="G1489" i="6"/>
  <c r="G1472" i="6"/>
  <c r="G1473" i="6"/>
  <c r="F1456" i="6"/>
  <c r="CT301" i="1"/>
  <c r="S301" i="1" s="1"/>
  <c r="CY301" i="1" s="1"/>
  <c r="X301" i="1" s="1"/>
  <c r="G1454" i="6"/>
  <c r="G1453" i="6"/>
  <c r="U300" i="1"/>
  <c r="Y1446" i="6" s="1"/>
  <c r="Y1431" i="6"/>
  <c r="AD299" i="1"/>
  <c r="GX298" i="1"/>
  <c r="CQ298" i="1"/>
  <c r="P298" i="1" s="1"/>
  <c r="U1429" i="6" s="1"/>
  <c r="Y1414" i="6"/>
  <c r="AD297" i="1"/>
  <c r="AB297" i="1" s="1"/>
  <c r="GX296" i="1"/>
  <c r="V296" i="1"/>
  <c r="Z1412" i="6" s="1"/>
  <c r="R296" i="1"/>
  <c r="CQ295" i="1"/>
  <c r="P295" i="1" s="1"/>
  <c r="Y1382" i="6"/>
  <c r="AD294" i="1"/>
  <c r="CQ293" i="1"/>
  <c r="P293" i="1" s="1"/>
  <c r="U292" i="1"/>
  <c r="Y1365" i="6" s="1"/>
  <c r="AD292" i="1"/>
  <c r="Y1350" i="6"/>
  <c r="AD291" i="1"/>
  <c r="F1348" i="6"/>
  <c r="F1346" i="6"/>
  <c r="CT288" i="1"/>
  <c r="S288" i="1" s="1"/>
  <c r="V1344" i="6" s="1"/>
  <c r="F1344" i="6"/>
  <c r="CS287" i="1"/>
  <c r="R287" i="1" s="1"/>
  <c r="GK286" i="1"/>
  <c r="X1327" i="6"/>
  <c r="GK285" i="1"/>
  <c r="X1325" i="6"/>
  <c r="GX284" i="1"/>
  <c r="CQ284" i="1"/>
  <c r="P284" i="1" s="1"/>
  <c r="U1323" i="6" s="1"/>
  <c r="U283" i="1"/>
  <c r="Y1321" i="6" s="1"/>
  <c r="U282" i="1"/>
  <c r="Y1319" i="6" s="1"/>
  <c r="AD282" i="1"/>
  <c r="CR282" i="1" s="1"/>
  <c r="Q282" i="1" s="1"/>
  <c r="W1319" i="6" s="1"/>
  <c r="U281" i="1"/>
  <c r="Y1317" i="6" s="1"/>
  <c r="AD281" i="1"/>
  <c r="Y1302" i="6"/>
  <c r="T279" i="1"/>
  <c r="CQ279" i="1"/>
  <c r="P279" i="1" s="1"/>
  <c r="GK276" i="1"/>
  <c r="X1288" i="6"/>
  <c r="GK275" i="1"/>
  <c r="X1286" i="6"/>
  <c r="CQ274" i="1"/>
  <c r="P274" i="1" s="1"/>
  <c r="Q271" i="1"/>
  <c r="W1265" i="6" s="1"/>
  <c r="U1242" i="6"/>
  <c r="S267" i="1"/>
  <c r="AD267" i="1"/>
  <c r="X1222" i="6"/>
  <c r="CT227" i="1"/>
  <c r="S227" i="1" s="1"/>
  <c r="G1205" i="6"/>
  <c r="G1206" i="6"/>
  <c r="G1200" i="6"/>
  <c r="G1201" i="6"/>
  <c r="T224" i="1"/>
  <c r="CS223" i="1"/>
  <c r="R223" i="1" s="1"/>
  <c r="T222" i="1"/>
  <c r="CQ222" i="1"/>
  <c r="P222" i="1" s="1"/>
  <c r="U1181" i="6" s="1"/>
  <c r="T221" i="1"/>
  <c r="CQ221" i="1"/>
  <c r="P221" i="1" s="1"/>
  <c r="U1179" i="6" s="1"/>
  <c r="P220" i="1"/>
  <c r="CT219" i="1"/>
  <c r="S219" i="1" s="1"/>
  <c r="CZ219" i="1" s="1"/>
  <c r="Y219" i="1" s="1"/>
  <c r="G1174" i="6"/>
  <c r="G1175" i="6"/>
  <c r="F1167" i="6"/>
  <c r="CT217" i="1"/>
  <c r="S217" i="1" s="1"/>
  <c r="G1164" i="6"/>
  <c r="G1165" i="6"/>
  <c r="U216" i="1"/>
  <c r="Y1157" i="6" s="1"/>
  <c r="Y1149" i="6"/>
  <c r="AD215" i="1"/>
  <c r="AB215" i="1" s="1"/>
  <c r="G1149" i="6" s="1"/>
  <c r="GX214" i="1"/>
  <c r="CQ214" i="1"/>
  <c r="P214" i="1" s="1"/>
  <c r="U1147" i="6" s="1"/>
  <c r="Y1139" i="6"/>
  <c r="AD213" i="1"/>
  <c r="R212" i="1"/>
  <c r="CZ212" i="1" s="1"/>
  <c r="Y212" i="1" s="1"/>
  <c r="GX211" i="1"/>
  <c r="CQ211" i="1"/>
  <c r="P211" i="1" s="1"/>
  <c r="U1135" i="6" s="1"/>
  <c r="V210" i="1"/>
  <c r="Z1133" i="6" s="1"/>
  <c r="U210" i="1"/>
  <c r="Y1133" i="6" s="1"/>
  <c r="Y1125" i="6"/>
  <c r="AD209" i="1"/>
  <c r="F1123" i="6"/>
  <c r="G1120" i="6"/>
  <c r="G1121" i="6"/>
  <c r="CS203" i="1"/>
  <c r="R203" i="1" s="1"/>
  <c r="CQ203" i="1"/>
  <c r="P203" i="1" s="1"/>
  <c r="AD202" i="1"/>
  <c r="CR202" i="1" s="1"/>
  <c r="Q202" i="1" s="1"/>
  <c r="W1087" i="6" s="1"/>
  <c r="R201" i="1"/>
  <c r="CQ201" i="1"/>
  <c r="P201" i="1" s="1"/>
  <c r="AB200" i="1"/>
  <c r="G1083" i="6" s="1"/>
  <c r="F1073" i="6"/>
  <c r="T197" i="1"/>
  <c r="F1071" i="6"/>
  <c r="W194" i="1"/>
  <c r="CT193" i="1"/>
  <c r="S193" i="1" s="1"/>
  <c r="CZ193" i="1" s="1"/>
  <c r="Y193" i="1" s="1"/>
  <c r="G1055" i="6"/>
  <c r="G1056" i="6"/>
  <c r="CS191" i="1"/>
  <c r="R191" i="1" s="1"/>
  <c r="CZ191" i="1" s="1"/>
  <c r="Y191" i="1" s="1"/>
  <c r="CS186" i="1"/>
  <c r="R186" i="1" s="1"/>
  <c r="Y1004" i="6"/>
  <c r="G1001" i="6"/>
  <c r="G1002" i="6"/>
  <c r="AD183" i="1"/>
  <c r="CT182" i="1"/>
  <c r="S182" i="1" s="1"/>
  <c r="AB182" i="1"/>
  <c r="G962" i="6" s="1"/>
  <c r="CT181" i="1"/>
  <c r="S181" i="1" s="1"/>
  <c r="AB181" i="1"/>
  <c r="G953" i="6" s="1"/>
  <c r="AD180" i="1"/>
  <c r="G942" i="6"/>
  <c r="G943" i="6"/>
  <c r="G26" i="1"/>
  <c r="C923" i="6"/>
  <c r="U138" i="1"/>
  <c r="CQ138" i="1"/>
  <c r="P138" i="1" s="1"/>
  <c r="CT137" i="1"/>
  <c r="C882" i="6"/>
  <c r="F881" i="6"/>
  <c r="X872" i="6"/>
  <c r="Y872" i="6"/>
  <c r="C873" i="6"/>
  <c r="F872" i="6"/>
  <c r="F870" i="6"/>
  <c r="W133" i="1"/>
  <c r="CT133" i="1"/>
  <c r="S133" i="1" s="1"/>
  <c r="V868" i="6" s="1"/>
  <c r="T132" i="1"/>
  <c r="CS131" i="1"/>
  <c r="R131" i="1" s="1"/>
  <c r="C858" i="6"/>
  <c r="F857" i="6"/>
  <c r="U130" i="1"/>
  <c r="Y855" i="6" s="1"/>
  <c r="Q130" i="1"/>
  <c r="W855" i="6" s="1"/>
  <c r="W129" i="1"/>
  <c r="W128" i="1"/>
  <c r="G850" i="6"/>
  <c r="G848" i="6"/>
  <c r="F817" i="6"/>
  <c r="Y801" i="6"/>
  <c r="CR124" i="1"/>
  <c r="Q124" i="1" s="1"/>
  <c r="CT122" i="1"/>
  <c r="GX121" i="1"/>
  <c r="W121" i="1"/>
  <c r="G794" i="6"/>
  <c r="G795" i="6"/>
  <c r="CQ120" i="1"/>
  <c r="P120" i="1" s="1"/>
  <c r="Y770" i="6"/>
  <c r="AD119" i="1"/>
  <c r="AB118" i="1"/>
  <c r="G768" i="6" s="1"/>
  <c r="I118" i="1"/>
  <c r="W117" i="1"/>
  <c r="G765" i="6"/>
  <c r="G763" i="6"/>
  <c r="CT116" i="1"/>
  <c r="GX114" i="1"/>
  <c r="CQ114" i="1"/>
  <c r="P114" i="1" s="1"/>
  <c r="CQ113" i="1"/>
  <c r="CT111" i="1"/>
  <c r="S111" i="1" s="1"/>
  <c r="CZ111" i="1" s="1"/>
  <c r="Y111" i="1" s="1"/>
  <c r="CQ111" i="1"/>
  <c r="P111" i="1" s="1"/>
  <c r="G710" i="6"/>
  <c r="G712" i="6"/>
  <c r="W108" i="1"/>
  <c r="CT108" i="1"/>
  <c r="S108" i="1" s="1"/>
  <c r="G696" i="6"/>
  <c r="G694" i="6"/>
  <c r="CS106" i="1"/>
  <c r="R106" i="1" s="1"/>
  <c r="CY106" i="1" s="1"/>
  <c r="X106" i="1" s="1"/>
  <c r="U106" i="1"/>
  <c r="AD106" i="1"/>
  <c r="G656" i="6"/>
  <c r="G658" i="6"/>
  <c r="G638" i="6"/>
  <c r="G640" i="6"/>
  <c r="GX100" i="1"/>
  <c r="CQ100" i="1"/>
  <c r="P100" i="1" s="1"/>
  <c r="CQ99" i="1"/>
  <c r="P99" i="1" s="1"/>
  <c r="CQ95" i="1"/>
  <c r="CT92" i="1"/>
  <c r="I94" i="1"/>
  <c r="F566" i="6"/>
  <c r="C567" i="6"/>
  <c r="CT90" i="1"/>
  <c r="S90" i="1" s="1"/>
  <c r="G561" i="6"/>
  <c r="G563" i="6"/>
  <c r="C551" i="6"/>
  <c r="F550" i="6"/>
  <c r="CT87" i="1"/>
  <c r="AD87" i="1"/>
  <c r="CR87" i="1" s="1"/>
  <c r="V86" i="1"/>
  <c r="Z513" i="6" s="1"/>
  <c r="AD86" i="1"/>
  <c r="CT85" i="1"/>
  <c r="S85" i="1" s="1"/>
  <c r="AD85" i="1"/>
  <c r="C498" i="6"/>
  <c r="F497" i="6"/>
  <c r="CQ84" i="1"/>
  <c r="P84" i="1" s="1"/>
  <c r="GK83" i="1"/>
  <c r="CQ83" i="1"/>
  <c r="P83" i="1" s="1"/>
  <c r="AB82" i="1"/>
  <c r="G484" i="6" s="1"/>
  <c r="Y469" i="6"/>
  <c r="AD81" i="1"/>
  <c r="CQ80" i="1"/>
  <c r="CS78" i="1"/>
  <c r="R78" i="1" s="1"/>
  <c r="F463" i="6"/>
  <c r="AB77" i="1"/>
  <c r="G447" i="6" s="1"/>
  <c r="G458" i="6"/>
  <c r="G460" i="6"/>
  <c r="CR76" i="1"/>
  <c r="U73" i="1"/>
  <c r="P73" i="1"/>
  <c r="AB72" i="1"/>
  <c r="G423" i="6" s="1"/>
  <c r="R70" i="1"/>
  <c r="CQ70" i="1"/>
  <c r="P70" i="1" s="1"/>
  <c r="CT69" i="1"/>
  <c r="CS68" i="1"/>
  <c r="R68" i="1" s="1"/>
  <c r="CZ68" i="1" s="1"/>
  <c r="Y68" i="1" s="1"/>
  <c r="I69" i="1"/>
  <c r="C388" i="6"/>
  <c r="F387" i="6"/>
  <c r="G380" i="6"/>
  <c r="G382" i="6"/>
  <c r="CQ65" i="1"/>
  <c r="AD64" i="1"/>
  <c r="AB63" i="1"/>
  <c r="G350" i="6" s="1"/>
  <c r="P57" i="1"/>
  <c r="CS54" i="1"/>
  <c r="R54" i="1" s="1"/>
  <c r="I55" i="1"/>
  <c r="C284" i="6"/>
  <c r="F283" i="6"/>
  <c r="GX52" i="1"/>
  <c r="V52" i="1"/>
  <c r="Z258" i="6" s="1"/>
  <c r="CS52" i="1"/>
  <c r="R52" i="1" s="1"/>
  <c r="W51" i="1"/>
  <c r="CT50" i="1"/>
  <c r="S50" i="1" s="1"/>
  <c r="AD50" i="1"/>
  <c r="AB50" i="1" s="1"/>
  <c r="G240" i="6" s="1"/>
  <c r="C241" i="6"/>
  <c r="F240" i="6"/>
  <c r="S49" i="1"/>
  <c r="V238" i="6" s="1"/>
  <c r="U222" i="6"/>
  <c r="P47" i="1"/>
  <c r="G217" i="6"/>
  <c r="G215" i="6"/>
  <c r="V43" i="1"/>
  <c r="Z189" i="6" s="1"/>
  <c r="CT42" i="1"/>
  <c r="AD42" i="1"/>
  <c r="CR42" i="1" s="1"/>
  <c r="W41" i="1"/>
  <c r="CT41" i="1"/>
  <c r="S41" i="1" s="1"/>
  <c r="CZ41" i="1" s="1"/>
  <c r="Y41" i="1" s="1"/>
  <c r="G182" i="6"/>
  <c r="G184" i="6"/>
  <c r="W39" i="1"/>
  <c r="G157" i="6"/>
  <c r="G158" i="6"/>
  <c r="V142" i="6"/>
  <c r="AD38" i="1"/>
  <c r="W37" i="1"/>
  <c r="CT37" i="1"/>
  <c r="S37" i="1" s="1"/>
  <c r="CZ37" i="1" s="1"/>
  <c r="Y37" i="1" s="1"/>
  <c r="G139" i="6"/>
  <c r="G140" i="6"/>
  <c r="W35" i="1"/>
  <c r="G121" i="6"/>
  <c r="G122" i="6"/>
  <c r="U86" i="5"/>
  <c r="S86" i="5"/>
  <c r="V106" i="6"/>
  <c r="AD34" i="1"/>
  <c r="R81" i="5"/>
  <c r="CT33" i="1"/>
  <c r="S33" i="1" s="1"/>
  <c r="CY33" i="1" s="1"/>
  <c r="X33" i="1" s="1"/>
  <c r="G103" i="6"/>
  <c r="G104" i="6"/>
  <c r="U68" i="5"/>
  <c r="H73" i="5" s="1"/>
  <c r="S68" i="5"/>
  <c r="H72" i="5" s="1"/>
  <c r="G77" i="5" s="1"/>
  <c r="W32" i="1"/>
  <c r="G95" i="6"/>
  <c r="G94" i="6"/>
  <c r="U61" i="5"/>
  <c r="H61" i="5" s="1"/>
  <c r="S61" i="5"/>
  <c r="H60" i="5" s="1"/>
  <c r="AB30" i="1"/>
  <c r="G68" i="6"/>
  <c r="G66" i="6"/>
  <c r="U43" i="5"/>
  <c r="S43" i="5"/>
  <c r="H48" i="5" s="1"/>
  <c r="G48" i="6"/>
  <c r="G46" i="6"/>
  <c r="S26" i="5"/>
  <c r="H27" i="5" s="1"/>
  <c r="U26" i="5"/>
  <c r="H28" i="5" s="1"/>
  <c r="C41" i="6"/>
  <c r="F40" i="6"/>
  <c r="AO436" i="1"/>
  <c r="CY433" i="1"/>
  <c r="X433" i="1" s="1"/>
  <c r="CZ433" i="1"/>
  <c r="Y433" i="1" s="1"/>
  <c r="CY420" i="1"/>
  <c r="X420" i="1" s="1"/>
  <c r="AP339" i="1"/>
  <c r="CY371" i="1"/>
  <c r="X371" i="1" s="1"/>
  <c r="CZ371" i="1"/>
  <c r="Y371" i="1" s="1"/>
  <c r="CK411" i="1"/>
  <c r="BB436" i="1"/>
  <c r="CC411" i="1"/>
  <c r="CY424" i="1"/>
  <c r="X424" i="1" s="1"/>
  <c r="CZ424" i="1"/>
  <c r="Y424" i="1" s="1"/>
  <c r="CY421" i="1"/>
  <c r="X421" i="1" s="1"/>
  <c r="CZ421" i="1"/>
  <c r="Y421" i="1" s="1"/>
  <c r="CY419" i="1"/>
  <c r="X419" i="1" s="1"/>
  <c r="CZ416" i="1"/>
  <c r="Y416" i="1" s="1"/>
  <c r="CZ413" i="1"/>
  <c r="Y413" i="1" s="1"/>
  <c r="CY375" i="1"/>
  <c r="X375" i="1" s="1"/>
  <c r="CY370" i="1"/>
  <c r="X370" i="1" s="1"/>
  <c r="CP361" i="1"/>
  <c r="O361" i="1" s="1"/>
  <c r="CP360" i="1"/>
  <c r="O360" i="1" s="1"/>
  <c r="CZ355" i="1"/>
  <c r="Y355" i="1" s="1"/>
  <c r="CY355" i="1"/>
  <c r="X355" i="1" s="1"/>
  <c r="CZ343" i="1"/>
  <c r="Y343" i="1" s="1"/>
  <c r="CY343" i="1"/>
  <c r="X343" i="1" s="1"/>
  <c r="CZ341" i="1"/>
  <c r="Y341" i="1" s="1"/>
  <c r="AB431" i="1"/>
  <c r="G1839" i="6" s="1"/>
  <c r="CR431" i="1"/>
  <c r="Q431" i="1" s="1"/>
  <c r="CR428" i="1"/>
  <c r="Q428" i="1" s="1"/>
  <c r="AB428" i="1"/>
  <c r="G1819" i="6" s="1"/>
  <c r="CR425" i="1"/>
  <c r="Q425" i="1" s="1"/>
  <c r="CY364" i="1"/>
  <c r="X364" i="1" s="1"/>
  <c r="CZ364" i="1"/>
  <c r="Y364" i="1" s="1"/>
  <c r="CY360" i="1"/>
  <c r="X360" i="1" s="1"/>
  <c r="AB354" i="1"/>
  <c r="G1556" i="6" s="1"/>
  <c r="CR354" i="1"/>
  <c r="Q354" i="1" s="1"/>
  <c r="CY353" i="1"/>
  <c r="X353" i="1" s="1"/>
  <c r="CY426" i="1"/>
  <c r="X426" i="1" s="1"/>
  <c r="CZ426" i="1"/>
  <c r="Y426" i="1" s="1"/>
  <c r="CY363" i="1"/>
  <c r="X363" i="1" s="1"/>
  <c r="CZ363" i="1"/>
  <c r="Y363" i="1" s="1"/>
  <c r="GK350" i="1"/>
  <c r="CY350" i="1"/>
  <c r="X350" i="1" s="1"/>
  <c r="CZ350" i="1"/>
  <c r="Y350" i="1" s="1"/>
  <c r="CY346" i="1"/>
  <c r="X346" i="1" s="1"/>
  <c r="CZ346" i="1"/>
  <c r="Y346" i="1" s="1"/>
  <c r="AB433" i="1"/>
  <c r="G1843" i="6" s="1"/>
  <c r="AD432" i="1"/>
  <c r="AB426" i="1"/>
  <c r="G1801" i="6" s="1"/>
  <c r="AB424" i="1"/>
  <c r="G1797" i="6" s="1"/>
  <c r="AB421" i="1"/>
  <c r="G1778" i="6" s="1"/>
  <c r="AB418" i="1"/>
  <c r="G1759" i="6" s="1"/>
  <c r="CX901" i="3"/>
  <c r="CX902" i="3"/>
  <c r="CX900" i="3"/>
  <c r="AD422" i="1"/>
  <c r="AD419" i="1"/>
  <c r="AD416" i="1"/>
  <c r="AB414" i="1"/>
  <c r="G1725" i="6" s="1"/>
  <c r="AD413" i="1"/>
  <c r="CI377" i="1"/>
  <c r="BC377" i="1"/>
  <c r="AU377" i="1"/>
  <c r="AQ377" i="1"/>
  <c r="AD375" i="1"/>
  <c r="AD373" i="1"/>
  <c r="AD370" i="1"/>
  <c r="AB368" i="1"/>
  <c r="G1637" i="6" s="1"/>
  <c r="CX809" i="3"/>
  <c r="CX813" i="3"/>
  <c r="CX817" i="3"/>
  <c r="CX810" i="3"/>
  <c r="CX814" i="3"/>
  <c r="CX818" i="3"/>
  <c r="CX811" i="3"/>
  <c r="CX815" i="3"/>
  <c r="CX819" i="3"/>
  <c r="CX812" i="3"/>
  <c r="CX816" i="3"/>
  <c r="AB366" i="1"/>
  <c r="G1619" i="6" s="1"/>
  <c r="CX801" i="3"/>
  <c r="CX805" i="3"/>
  <c r="CX802" i="3"/>
  <c r="CX806" i="3"/>
  <c r="CX803" i="3"/>
  <c r="CX807" i="3"/>
  <c r="CX800" i="3"/>
  <c r="CX804" i="3"/>
  <c r="CX808" i="3"/>
  <c r="AD362" i="1"/>
  <c r="AB361" i="1"/>
  <c r="G1596" i="6" s="1"/>
  <c r="CR356" i="1"/>
  <c r="Q356" i="1" s="1"/>
  <c r="W1573" i="6" s="1"/>
  <c r="T353" i="1"/>
  <c r="AB353" i="1"/>
  <c r="G1554" i="6" s="1"/>
  <c r="U352" i="1"/>
  <c r="CX741" i="3"/>
  <c r="CX739" i="3"/>
  <c r="CX740" i="3"/>
  <c r="CX737" i="3"/>
  <c r="CX738" i="3"/>
  <c r="CX736" i="3"/>
  <c r="AB343" i="1"/>
  <c r="G1483" i="6" s="1"/>
  <c r="CS342" i="1"/>
  <c r="R342" i="1" s="1"/>
  <c r="AB341" i="1"/>
  <c r="G1467" i="6" s="1"/>
  <c r="BY339" i="1"/>
  <c r="CY294" i="1"/>
  <c r="X294" i="1" s="1"/>
  <c r="CZ294" i="1"/>
  <c r="Y294" i="1" s="1"/>
  <c r="CY292" i="1"/>
  <c r="X292" i="1" s="1"/>
  <c r="CZ292" i="1"/>
  <c r="Y292" i="1" s="1"/>
  <c r="CZ278" i="1"/>
  <c r="Y278" i="1" s="1"/>
  <c r="CZ272" i="1"/>
  <c r="Y272" i="1" s="1"/>
  <c r="CS434" i="1"/>
  <c r="R434" i="1" s="1"/>
  <c r="CS428" i="1"/>
  <c r="R428" i="1" s="1"/>
  <c r="CX905" i="3"/>
  <c r="CX909" i="3"/>
  <c r="CX906" i="3"/>
  <c r="CX910" i="3"/>
  <c r="CX903" i="3"/>
  <c r="CX907" i="3"/>
  <c r="CX904" i="3"/>
  <c r="CX908" i="3"/>
  <c r="BB377" i="1"/>
  <c r="AB360" i="1"/>
  <c r="G1581" i="6" s="1"/>
  <c r="T356" i="1"/>
  <c r="V352" i="1"/>
  <c r="AB349" i="1"/>
  <c r="G1527" i="6" s="1"/>
  <c r="CZ295" i="1"/>
  <c r="Y295" i="1" s="1"/>
  <c r="CY295" i="1"/>
  <c r="X295" i="1" s="1"/>
  <c r="CY286" i="1"/>
  <c r="X286" i="1" s="1"/>
  <c r="CZ286" i="1"/>
  <c r="Y286" i="1" s="1"/>
  <c r="CY276" i="1"/>
  <c r="X276" i="1" s="1"/>
  <c r="CP276" i="1"/>
  <c r="O276" i="1" s="1"/>
  <c r="CY274" i="1"/>
  <c r="X274" i="1" s="1"/>
  <c r="T268" i="1"/>
  <c r="CZ228" i="1"/>
  <c r="Y228" i="1" s="1"/>
  <c r="CY228" i="1"/>
  <c r="X228" i="1" s="1"/>
  <c r="BZ177" i="1"/>
  <c r="CI230" i="1"/>
  <c r="CT415" i="1"/>
  <c r="S415" i="1" s="1"/>
  <c r="CX841" i="3"/>
  <c r="CX845" i="3"/>
  <c r="CX842" i="3"/>
  <c r="CX843" i="3"/>
  <c r="CX840" i="3"/>
  <c r="CX844" i="3"/>
  <c r="CG377" i="1"/>
  <c r="AO377" i="1"/>
  <c r="CT372" i="1"/>
  <c r="S372" i="1" s="1"/>
  <c r="V1672" i="6" s="1"/>
  <c r="CT369" i="1"/>
  <c r="S369" i="1" s="1"/>
  <c r="CT367" i="1"/>
  <c r="S367" i="1" s="1"/>
  <c r="V1635" i="6" s="1"/>
  <c r="CT365" i="1"/>
  <c r="S365" i="1" s="1"/>
  <c r="V1617" i="6" s="1"/>
  <c r="CT359" i="1"/>
  <c r="S359" i="1" s="1"/>
  <c r="V1579" i="6" s="1"/>
  <c r="W354" i="1"/>
  <c r="U354" i="1"/>
  <c r="Y1556" i="6" s="1"/>
  <c r="GX352" i="1"/>
  <c r="CQ351" i="1"/>
  <c r="P351" i="1" s="1"/>
  <c r="CZ349" i="1"/>
  <c r="Y349" i="1" s="1"/>
  <c r="CK264" i="1"/>
  <c r="BB305" i="1"/>
  <c r="CY302" i="1"/>
  <c r="X302" i="1" s="1"/>
  <c r="CY289" i="1"/>
  <c r="X289" i="1" s="1"/>
  <c r="CZ289" i="1"/>
  <c r="Y289" i="1" s="1"/>
  <c r="AB266" i="1"/>
  <c r="G1222" i="6" s="1"/>
  <c r="CR266" i="1"/>
  <c r="Q266" i="1" s="1"/>
  <c r="CX897" i="3"/>
  <c r="CX898" i="3"/>
  <c r="CX899" i="3"/>
  <c r="AB357" i="1"/>
  <c r="G1575" i="6" s="1"/>
  <c r="CP357" i="1"/>
  <c r="O357" i="1" s="1"/>
  <c r="CZ301" i="1"/>
  <c r="Y301" i="1" s="1"/>
  <c r="CZ288" i="1"/>
  <c r="Y288" i="1" s="1"/>
  <c r="GK266" i="1"/>
  <c r="AB302" i="1"/>
  <c r="AB299" i="1"/>
  <c r="G1431" i="6" s="1"/>
  <c r="AD298" i="1"/>
  <c r="AD295" i="1"/>
  <c r="AB294" i="1"/>
  <c r="AD293" i="1"/>
  <c r="AB289" i="1"/>
  <c r="G1346" i="6" s="1"/>
  <c r="AD287" i="1"/>
  <c r="AB286" i="1"/>
  <c r="G1327" i="6" s="1"/>
  <c r="AD284" i="1"/>
  <c r="AD280" i="1"/>
  <c r="AB276" i="1"/>
  <c r="G1288" i="6" s="1"/>
  <c r="AD274" i="1"/>
  <c r="CZ271" i="1"/>
  <c r="Y271" i="1" s="1"/>
  <c r="AB271" i="1"/>
  <c r="G1265" i="6" s="1"/>
  <c r="CY215" i="1"/>
  <c r="X215" i="1" s="1"/>
  <c r="CZ215" i="1"/>
  <c r="Y215" i="1" s="1"/>
  <c r="CY206" i="1"/>
  <c r="X206" i="1" s="1"/>
  <c r="CY205" i="1"/>
  <c r="X205" i="1" s="1"/>
  <c r="BC305" i="1"/>
  <c r="AU305" i="1"/>
  <c r="AQ305" i="1"/>
  <c r="AB296" i="1"/>
  <c r="G1412" i="6" s="1"/>
  <c r="AB291" i="1"/>
  <c r="G1350" i="6" s="1"/>
  <c r="AB288" i="1"/>
  <c r="G1344" i="6" s="1"/>
  <c r="AB278" i="1"/>
  <c r="G1292" i="6" s="1"/>
  <c r="AB275" i="1"/>
  <c r="G1286" i="6" s="1"/>
  <c r="AB274" i="1"/>
  <c r="G1271" i="6" s="1"/>
  <c r="T273" i="1"/>
  <c r="P267" i="1"/>
  <c r="F243" i="1"/>
  <c r="CQ228" i="1"/>
  <c r="P228" i="1" s="1"/>
  <c r="CQ226" i="1"/>
  <c r="P226" i="1" s="1"/>
  <c r="AB226" i="1"/>
  <c r="G1198" i="6" s="1"/>
  <c r="CS225" i="1"/>
  <c r="R225" i="1" s="1"/>
  <c r="AD225" i="1"/>
  <c r="CQ224" i="1"/>
  <c r="P224" i="1" s="1"/>
  <c r="CZ214" i="1"/>
  <c r="Y214" i="1" s="1"/>
  <c r="CY198" i="1"/>
  <c r="X198" i="1" s="1"/>
  <c r="GK193" i="1"/>
  <c r="CT303" i="1"/>
  <c r="S303" i="1" s="1"/>
  <c r="V1456" i="6" s="1"/>
  <c r="CT300" i="1"/>
  <c r="S300" i="1" s="1"/>
  <c r="CT297" i="1"/>
  <c r="S297" i="1" s="1"/>
  <c r="CT290" i="1"/>
  <c r="S290" i="1" s="1"/>
  <c r="V1348" i="6" s="1"/>
  <c r="CT283" i="1"/>
  <c r="S283" i="1" s="1"/>
  <c r="V1321" i="6" s="1"/>
  <c r="CT277" i="1"/>
  <c r="S277" i="1" s="1"/>
  <c r="T267" i="1"/>
  <c r="BC230" i="1"/>
  <c r="CS227" i="1"/>
  <c r="R227" i="1" s="1"/>
  <c r="AD227" i="1"/>
  <c r="CY218" i="1"/>
  <c r="X218" i="1" s="1"/>
  <c r="CP218" i="1"/>
  <c r="O218" i="1" s="1"/>
  <c r="CY212" i="1"/>
  <c r="X212" i="1" s="1"/>
  <c r="AB270" i="1"/>
  <c r="G1250" i="6" s="1"/>
  <c r="CX585" i="3"/>
  <c r="CX589" i="3"/>
  <c r="CX593" i="3"/>
  <c r="CX586" i="3"/>
  <c r="CX590" i="3"/>
  <c r="CX594" i="3"/>
  <c r="CX587" i="3"/>
  <c r="CX591" i="3"/>
  <c r="CX584" i="3"/>
  <c r="CX588" i="3"/>
  <c r="CX592" i="3"/>
  <c r="CY226" i="1"/>
  <c r="X226" i="1" s="1"/>
  <c r="CZ226" i="1"/>
  <c r="Y226" i="1" s="1"/>
  <c r="CY219" i="1"/>
  <c r="X219" i="1" s="1"/>
  <c r="CZ189" i="1"/>
  <c r="Y189" i="1" s="1"/>
  <c r="AO230" i="1"/>
  <c r="AD219" i="1"/>
  <c r="AB218" i="1"/>
  <c r="G1167" i="6" s="1"/>
  <c r="AD214" i="1"/>
  <c r="AD211" i="1"/>
  <c r="AB209" i="1"/>
  <c r="G1125" i="6" s="1"/>
  <c r="CZ207" i="1"/>
  <c r="Y207" i="1" s="1"/>
  <c r="T206" i="1"/>
  <c r="AB206" i="1"/>
  <c r="G1113" i="6" s="1"/>
  <c r="W204" i="1"/>
  <c r="CZ202" i="1"/>
  <c r="Y202" i="1" s="1"/>
  <c r="T201" i="1"/>
  <c r="AB201" i="1"/>
  <c r="G1085" i="6" s="1"/>
  <c r="U200" i="1"/>
  <c r="Y1083" i="6" s="1"/>
  <c r="AB199" i="1"/>
  <c r="G1075" i="6" s="1"/>
  <c r="T198" i="1"/>
  <c r="U197" i="1"/>
  <c r="Y1071" i="6" s="1"/>
  <c r="AB196" i="1"/>
  <c r="G1069" i="6" s="1"/>
  <c r="AD194" i="1"/>
  <c r="CR194" i="1" s="1"/>
  <c r="Q194" i="1" s="1"/>
  <c r="AB192" i="1"/>
  <c r="G1048" i="6" s="1"/>
  <c r="AD191" i="1"/>
  <c r="U190" i="1"/>
  <c r="Y1038" i="6" s="1"/>
  <c r="AB188" i="1"/>
  <c r="G1028" i="6" s="1"/>
  <c r="CY186" i="1"/>
  <c r="X186" i="1" s="1"/>
  <c r="CZ186" i="1"/>
  <c r="Y186" i="1" s="1"/>
  <c r="AB223" i="1"/>
  <c r="AB217" i="1"/>
  <c r="G1159" i="6" s="1"/>
  <c r="AB212" i="1"/>
  <c r="G1137" i="6" s="1"/>
  <c r="CT208" i="1"/>
  <c r="S208" i="1" s="1"/>
  <c r="V200" i="1"/>
  <c r="Z1083" i="6" s="1"/>
  <c r="V197" i="1"/>
  <c r="Z1071" i="6" s="1"/>
  <c r="W195" i="1"/>
  <c r="CZ124" i="1"/>
  <c r="Y124" i="1" s="1"/>
  <c r="CY124" i="1"/>
  <c r="X124" i="1" s="1"/>
  <c r="CT222" i="1"/>
  <c r="S222" i="1" s="1"/>
  <c r="CT216" i="1"/>
  <c r="S216" i="1" s="1"/>
  <c r="V1157" i="6" s="1"/>
  <c r="CT213" i="1"/>
  <c r="S213" i="1" s="1"/>
  <c r="CT210" i="1"/>
  <c r="S210" i="1" s="1"/>
  <c r="GX200" i="1"/>
  <c r="GX197" i="1"/>
  <c r="R196" i="1"/>
  <c r="CX449" i="3"/>
  <c r="CX453" i="3"/>
  <c r="CX457" i="3"/>
  <c r="CX446" i="3"/>
  <c r="CX450" i="3"/>
  <c r="CX454" i="3"/>
  <c r="CX447" i="3"/>
  <c r="CX451" i="3"/>
  <c r="CX455" i="3"/>
  <c r="CX448" i="3"/>
  <c r="CX452" i="3"/>
  <c r="CX456" i="3"/>
  <c r="I196" i="1"/>
  <c r="CY193" i="1"/>
  <c r="X193" i="1" s="1"/>
  <c r="CZ190" i="1"/>
  <c r="Y190" i="1" s="1"/>
  <c r="CY190" i="1"/>
  <c r="X190" i="1" s="1"/>
  <c r="AB189" i="1"/>
  <c r="G1036" i="6" s="1"/>
  <c r="CQ189" i="1"/>
  <c r="P189" i="1" s="1"/>
  <c r="AB185" i="1"/>
  <c r="G1004" i="6" s="1"/>
  <c r="CY180" i="1"/>
  <c r="X180" i="1" s="1"/>
  <c r="CY129" i="1"/>
  <c r="X129" i="1" s="1"/>
  <c r="CZ129" i="1"/>
  <c r="Y129" i="1" s="1"/>
  <c r="CZ205" i="1"/>
  <c r="Y205" i="1" s="1"/>
  <c r="CZ200" i="1"/>
  <c r="Y200" i="1" s="1"/>
  <c r="CZ197" i="1"/>
  <c r="Y197" i="1" s="1"/>
  <c r="CR183" i="1"/>
  <c r="Q183" i="1" s="1"/>
  <c r="CZ139" i="1"/>
  <c r="Y139" i="1" s="1"/>
  <c r="CS182" i="1"/>
  <c r="R182" i="1" s="1"/>
  <c r="X962" i="6" s="1"/>
  <c r="CQ181" i="1"/>
  <c r="P181" i="1" s="1"/>
  <c r="U953" i="6" s="1"/>
  <c r="BC143" i="1"/>
  <c r="CQ139" i="1"/>
  <c r="P139" i="1" s="1"/>
  <c r="AD139" i="1"/>
  <c r="CR139" i="1" s="1"/>
  <c r="Q139" i="1" s="1"/>
  <c r="W910" i="6" s="1"/>
  <c r="CS138" i="1"/>
  <c r="R138" i="1" s="1"/>
  <c r="CX369" i="3"/>
  <c r="CX366" i="3"/>
  <c r="CX370" i="3"/>
  <c r="CX367" i="3"/>
  <c r="CX371" i="3"/>
  <c r="CX368" i="3"/>
  <c r="CX372" i="3"/>
  <c r="P137" i="1"/>
  <c r="T136" i="1"/>
  <c r="AB136" i="1"/>
  <c r="G890" i="6" s="1"/>
  <c r="CQ135" i="1"/>
  <c r="P135" i="1" s="1"/>
  <c r="T133" i="1"/>
  <c r="CT128" i="1"/>
  <c r="S128" i="1" s="1"/>
  <c r="U126" i="1"/>
  <c r="CR126" i="1"/>
  <c r="Q126" i="1" s="1"/>
  <c r="AB126" i="1"/>
  <c r="G819" i="6" s="1"/>
  <c r="V122" i="1"/>
  <c r="Z797" i="6" s="1"/>
  <c r="AB122" i="1"/>
  <c r="G797" i="6" s="1"/>
  <c r="CR114" i="1"/>
  <c r="Q114" i="1" s="1"/>
  <c r="BB143" i="1"/>
  <c r="CZ135" i="1"/>
  <c r="Y135" i="1" s="1"/>
  <c r="W870" i="6"/>
  <c r="AB125" i="1"/>
  <c r="G817" i="6" s="1"/>
  <c r="CR125" i="1"/>
  <c r="Q125" i="1" s="1"/>
  <c r="W817" i="6" s="1"/>
  <c r="AB124" i="1"/>
  <c r="G801" i="6" s="1"/>
  <c r="AB120" i="1"/>
  <c r="G786" i="6" s="1"/>
  <c r="AO143" i="1"/>
  <c r="CY135" i="1"/>
  <c r="X135" i="1" s="1"/>
  <c r="CX361" i="3"/>
  <c r="CX359" i="3"/>
  <c r="CX360" i="3"/>
  <c r="CQ132" i="1"/>
  <c r="P132" i="1" s="1"/>
  <c r="CQ130" i="1"/>
  <c r="P130" i="1" s="1"/>
  <c r="CX336" i="3"/>
  <c r="CX337" i="3"/>
  <c r="GX126" i="1"/>
  <c r="I127" i="1"/>
  <c r="AB112" i="1"/>
  <c r="G728" i="6" s="1"/>
  <c r="CR112" i="1"/>
  <c r="CZ134" i="1"/>
  <c r="Y134" i="1" s="1"/>
  <c r="GX129" i="1"/>
  <c r="U129" i="1"/>
  <c r="Y853" i="6" s="1"/>
  <c r="V129" i="1"/>
  <c r="Z853" i="6" s="1"/>
  <c r="AB129" i="1"/>
  <c r="G853" i="6" s="1"/>
  <c r="CR129" i="1"/>
  <c r="Q129" i="1" s="1"/>
  <c r="W853" i="6" s="1"/>
  <c r="CS125" i="1"/>
  <c r="R125" i="1" s="1"/>
  <c r="CQ121" i="1"/>
  <c r="P121" i="1" s="1"/>
  <c r="CX365" i="3"/>
  <c r="CX362" i="3"/>
  <c r="CX363" i="3"/>
  <c r="CX364" i="3"/>
  <c r="P129" i="1"/>
  <c r="U853" i="6" s="1"/>
  <c r="CX338" i="3"/>
  <c r="CX342" i="3"/>
  <c r="CX340" i="3"/>
  <c r="CX341" i="3"/>
  <c r="CX343" i="3"/>
  <c r="CX339" i="3"/>
  <c r="CX344" i="3"/>
  <c r="CX326" i="3"/>
  <c r="CX330" i="3"/>
  <c r="CX334" i="3"/>
  <c r="CX329" i="3"/>
  <c r="CX335" i="3"/>
  <c r="CX325" i="3"/>
  <c r="CX331" i="3"/>
  <c r="CX327" i="3"/>
  <c r="CX332" i="3"/>
  <c r="CX328" i="3"/>
  <c r="CX333" i="3"/>
  <c r="AB119" i="1"/>
  <c r="G770" i="6" s="1"/>
  <c r="I116" i="1"/>
  <c r="AB115" i="1"/>
  <c r="G748" i="6" s="1"/>
  <c r="AD113" i="1"/>
  <c r="CR113" i="1" s="1"/>
  <c r="W110" i="1"/>
  <c r="AB110" i="1"/>
  <c r="G715" i="6" s="1"/>
  <c r="CR106" i="1"/>
  <c r="Q106" i="1" s="1"/>
  <c r="AB106" i="1"/>
  <c r="G665" i="6" s="1"/>
  <c r="GX105" i="1"/>
  <c r="CQ105" i="1"/>
  <c r="AB105" i="1"/>
  <c r="G663" i="6" s="1"/>
  <c r="CY103" i="1"/>
  <c r="X103" i="1" s="1"/>
  <c r="CZ101" i="1"/>
  <c r="Y101" i="1" s="1"/>
  <c r="CR90" i="1"/>
  <c r="Q90" i="1" s="1"/>
  <c r="CX346" i="3"/>
  <c r="CX350" i="3"/>
  <c r="CX354" i="3"/>
  <c r="CX358" i="3"/>
  <c r="CX345" i="3"/>
  <c r="CX351" i="3"/>
  <c r="CX356" i="3"/>
  <c r="CX347" i="3"/>
  <c r="CX352" i="3"/>
  <c r="CX357" i="3"/>
  <c r="CX348" i="3"/>
  <c r="CX353" i="3"/>
  <c r="CX349" i="3"/>
  <c r="CX355" i="3"/>
  <c r="T129" i="1"/>
  <c r="T125" i="1"/>
  <c r="CQ117" i="1"/>
  <c r="P117" i="1" s="1"/>
  <c r="AB113" i="1"/>
  <c r="G730" i="6" s="1"/>
  <c r="CS109" i="1"/>
  <c r="R109" i="1" s="1"/>
  <c r="AD109" i="1"/>
  <c r="CZ108" i="1"/>
  <c r="Y108" i="1" s="1"/>
  <c r="T105" i="1"/>
  <c r="CY84" i="1"/>
  <c r="X84" i="1" s="1"/>
  <c r="W114" i="1"/>
  <c r="U114" i="1"/>
  <c r="CQ109" i="1"/>
  <c r="P109" i="1" s="1"/>
  <c r="CX287" i="3"/>
  <c r="CX291" i="3"/>
  <c r="CX286" i="3"/>
  <c r="CX290" i="3"/>
  <c r="CX292" i="3"/>
  <c r="CX285" i="3"/>
  <c r="CX293" i="3"/>
  <c r="CX288" i="3"/>
  <c r="CX289" i="3"/>
  <c r="I115" i="1"/>
  <c r="AB108" i="1"/>
  <c r="G683" i="6" s="1"/>
  <c r="CQ107" i="1"/>
  <c r="AB107" i="1"/>
  <c r="G681" i="6" s="1"/>
  <c r="CR86" i="1"/>
  <c r="Q86" i="1" s="1"/>
  <c r="CX314" i="3"/>
  <c r="CX318" i="3"/>
  <c r="CX322" i="3"/>
  <c r="CX313" i="3"/>
  <c r="CX319" i="3"/>
  <c r="CX324" i="3"/>
  <c r="CX315" i="3"/>
  <c r="CX320" i="3"/>
  <c r="CX316" i="3"/>
  <c r="CX321" i="3"/>
  <c r="CX312" i="3"/>
  <c r="CX317" i="3"/>
  <c r="CX323" i="3"/>
  <c r="CX306" i="3"/>
  <c r="CX310" i="3"/>
  <c r="CX308" i="3"/>
  <c r="CX304" i="3"/>
  <c r="CX309" i="3"/>
  <c r="CX305" i="3"/>
  <c r="CX311" i="3"/>
  <c r="CX307" i="3"/>
  <c r="CX294" i="3"/>
  <c r="CX298" i="3"/>
  <c r="CX302" i="3"/>
  <c r="CX297" i="3"/>
  <c r="CX303" i="3"/>
  <c r="CX299" i="3"/>
  <c r="CX295" i="3"/>
  <c r="CX300" i="3"/>
  <c r="CX296" i="3"/>
  <c r="CX301" i="3"/>
  <c r="CS107" i="1"/>
  <c r="R107" i="1" s="1"/>
  <c r="CS105" i="1"/>
  <c r="R105" i="1" s="1"/>
  <c r="AD99" i="1"/>
  <c r="CQ98" i="1"/>
  <c r="P98" i="1" s="1"/>
  <c r="U98" i="1"/>
  <c r="Y594" i="6" s="1"/>
  <c r="I95" i="1"/>
  <c r="AD89" i="1"/>
  <c r="CX195" i="3"/>
  <c r="CX196" i="3"/>
  <c r="CX193" i="3"/>
  <c r="CX197" i="3"/>
  <c r="CX194" i="3"/>
  <c r="I89" i="1"/>
  <c r="W86" i="1"/>
  <c r="AD83" i="1"/>
  <c r="AB83" i="1" s="1"/>
  <c r="P82" i="1"/>
  <c r="AB79" i="1"/>
  <c r="G465" i="6" s="1"/>
  <c r="CY66" i="1"/>
  <c r="X66" i="1" s="1"/>
  <c r="CX263" i="3"/>
  <c r="CX267" i="3"/>
  <c r="CX262" i="3"/>
  <c r="CX266" i="3"/>
  <c r="CX270" i="3"/>
  <c r="CX268" i="3"/>
  <c r="CX261" i="3"/>
  <c r="CX269" i="3"/>
  <c r="CX264" i="3"/>
  <c r="CX265" i="3"/>
  <c r="CX255" i="3"/>
  <c r="CX259" i="3"/>
  <c r="CX252" i="3"/>
  <c r="CX253" i="3"/>
  <c r="CX254" i="3"/>
  <c r="CX258" i="3"/>
  <c r="CX260" i="3"/>
  <c r="CX256" i="3"/>
  <c r="CX257" i="3"/>
  <c r="AB104" i="1"/>
  <c r="G661" i="6" s="1"/>
  <c r="AB103" i="1"/>
  <c r="G645" i="6" s="1"/>
  <c r="V98" i="1"/>
  <c r="Z594" i="6" s="1"/>
  <c r="AB94" i="1"/>
  <c r="G586" i="6" s="1"/>
  <c r="CQ93" i="1"/>
  <c r="I92" i="1"/>
  <c r="P91" i="1"/>
  <c r="CX187" i="3"/>
  <c r="CX191" i="3"/>
  <c r="CX188" i="3"/>
  <c r="CX192" i="3"/>
  <c r="CX189" i="3"/>
  <c r="CX190" i="3"/>
  <c r="I87" i="1"/>
  <c r="CZ84" i="1"/>
  <c r="Y84" i="1" s="1"/>
  <c r="CZ83" i="1"/>
  <c r="Y83" i="1" s="1"/>
  <c r="T82" i="1"/>
  <c r="CZ77" i="1"/>
  <c r="Y77" i="1" s="1"/>
  <c r="CX279" i="3"/>
  <c r="CX283" i="3"/>
  <c r="CX278" i="3"/>
  <c r="CX282" i="3"/>
  <c r="CX284" i="3"/>
  <c r="CX280" i="3"/>
  <c r="CX281" i="3"/>
  <c r="CX271" i="3"/>
  <c r="CX275" i="3"/>
  <c r="CX274" i="3"/>
  <c r="CX276" i="3"/>
  <c r="CX277" i="3"/>
  <c r="CX272" i="3"/>
  <c r="CX273" i="3"/>
  <c r="CX247" i="3"/>
  <c r="CX251" i="3"/>
  <c r="CX248" i="3"/>
  <c r="CX245" i="3"/>
  <c r="CX249" i="3"/>
  <c r="CX246" i="3"/>
  <c r="CX250" i="3"/>
  <c r="W100" i="1"/>
  <c r="S100" i="1"/>
  <c r="AD97" i="1"/>
  <c r="CY96" i="1"/>
  <c r="X96" i="1" s="1"/>
  <c r="T91" i="1"/>
  <c r="W90" i="1"/>
  <c r="CQ85" i="1"/>
  <c r="P85" i="1" s="1"/>
  <c r="CQ81" i="1"/>
  <c r="P81" i="1" s="1"/>
  <c r="AB81" i="1"/>
  <c r="G469" i="6" s="1"/>
  <c r="CS80" i="1"/>
  <c r="AD80" i="1"/>
  <c r="CR80" i="1" s="1"/>
  <c r="CY70" i="1"/>
  <c r="X70" i="1" s="1"/>
  <c r="CZ70" i="1"/>
  <c r="Y70" i="1" s="1"/>
  <c r="CX231" i="3"/>
  <c r="CX235" i="3"/>
  <c r="CX232" i="3"/>
  <c r="CX236" i="3"/>
  <c r="CX233" i="3"/>
  <c r="CX237" i="3"/>
  <c r="CX230" i="3"/>
  <c r="CX234" i="3"/>
  <c r="CZ98" i="1"/>
  <c r="Y98" i="1" s="1"/>
  <c r="T95" i="1"/>
  <c r="CX207" i="3"/>
  <c r="CX211" i="3"/>
  <c r="CX215" i="3"/>
  <c r="CX208" i="3"/>
  <c r="CX212" i="3"/>
  <c r="CX216" i="3"/>
  <c r="CX205" i="3"/>
  <c r="CX209" i="3"/>
  <c r="CX213" i="3"/>
  <c r="CX217" i="3"/>
  <c r="CX206" i="3"/>
  <c r="CX210" i="3"/>
  <c r="CX214" i="3"/>
  <c r="I93" i="1"/>
  <c r="I97" i="1"/>
  <c r="CX199" i="3"/>
  <c r="CX203" i="3"/>
  <c r="CX200" i="3"/>
  <c r="CX204" i="3"/>
  <c r="CX201" i="3"/>
  <c r="CX198" i="3"/>
  <c r="CX202" i="3"/>
  <c r="AB88" i="1"/>
  <c r="G531" i="6" s="1"/>
  <c r="CR67" i="1"/>
  <c r="Q67" i="1" s="1"/>
  <c r="W385" i="6" s="1"/>
  <c r="AB67" i="1"/>
  <c r="G385" i="6" s="1"/>
  <c r="CX219" i="3"/>
  <c r="CX223" i="3"/>
  <c r="CX227" i="3"/>
  <c r="CX220" i="3"/>
  <c r="CX224" i="3"/>
  <c r="CX228" i="3"/>
  <c r="CX221" i="3"/>
  <c r="CX225" i="3"/>
  <c r="CX229" i="3"/>
  <c r="CX218" i="3"/>
  <c r="CX222" i="3"/>
  <c r="CX226" i="3"/>
  <c r="CX179" i="3"/>
  <c r="CX183" i="3"/>
  <c r="CX180" i="3"/>
  <c r="CX184" i="3"/>
  <c r="CX181" i="3"/>
  <c r="CX185" i="3"/>
  <c r="CX182" i="3"/>
  <c r="CX186" i="3"/>
  <c r="CX175" i="3"/>
  <c r="CX176" i="3"/>
  <c r="CX177" i="3"/>
  <c r="CX174" i="3"/>
  <c r="CX178" i="3"/>
  <c r="CR78" i="1"/>
  <c r="Q78" i="1" s="1"/>
  <c r="W463" i="6" s="1"/>
  <c r="CX155" i="3"/>
  <c r="CX159" i="3"/>
  <c r="CX163" i="3"/>
  <c r="CX156" i="3"/>
  <c r="CX160" i="3"/>
  <c r="CX164" i="3"/>
  <c r="CX157" i="3"/>
  <c r="CX161" i="3"/>
  <c r="CX165" i="3"/>
  <c r="CX158" i="3"/>
  <c r="CX162" i="3"/>
  <c r="I80" i="1"/>
  <c r="W73" i="1"/>
  <c r="S73" i="1"/>
  <c r="GX72" i="1"/>
  <c r="CX147" i="3"/>
  <c r="CX144" i="3"/>
  <c r="CX145" i="3"/>
  <c r="CX146" i="3"/>
  <c r="I72" i="1"/>
  <c r="P68" i="1"/>
  <c r="AD65" i="1"/>
  <c r="CR65" i="1" s="1"/>
  <c r="CX127" i="3"/>
  <c r="CX124" i="3"/>
  <c r="CX128" i="3"/>
  <c r="CX125" i="3"/>
  <c r="CX129" i="3"/>
  <c r="CX126" i="3"/>
  <c r="CX130" i="3"/>
  <c r="I65" i="1"/>
  <c r="R65" i="1" s="1"/>
  <c r="W62" i="1"/>
  <c r="CQ60" i="1"/>
  <c r="CX108" i="3"/>
  <c r="CX109" i="3"/>
  <c r="CX110" i="3"/>
  <c r="I58" i="1"/>
  <c r="Q55" i="1"/>
  <c r="W299" i="6" s="1"/>
  <c r="U55" i="1"/>
  <c r="Y299" i="6" s="1"/>
  <c r="CY52" i="1"/>
  <c r="X52" i="1" s="1"/>
  <c r="CZ52" i="1"/>
  <c r="Y52" i="1" s="1"/>
  <c r="CZ51" i="1"/>
  <c r="Y51" i="1" s="1"/>
  <c r="CY51" i="1"/>
  <c r="X51" i="1" s="1"/>
  <c r="T78" i="1"/>
  <c r="GX75" i="1"/>
  <c r="AB75" i="1"/>
  <c r="G443" i="6" s="1"/>
  <c r="CQ74" i="1"/>
  <c r="CX151" i="3"/>
  <c r="CX148" i="3"/>
  <c r="CX152" i="3"/>
  <c r="CX149" i="3"/>
  <c r="CX153" i="3"/>
  <c r="CX150" i="3"/>
  <c r="CX154" i="3"/>
  <c r="I74" i="1"/>
  <c r="V72" i="1"/>
  <c r="Z423" i="6" s="1"/>
  <c r="R72" i="1"/>
  <c r="W71" i="1"/>
  <c r="S71" i="1"/>
  <c r="V421" i="6" s="1"/>
  <c r="T68" i="1"/>
  <c r="W67" i="1"/>
  <c r="CQ63" i="1"/>
  <c r="CX123" i="3"/>
  <c r="CX120" i="3"/>
  <c r="CX121" i="3"/>
  <c r="CX122" i="3"/>
  <c r="I63" i="1"/>
  <c r="T63" i="1" s="1"/>
  <c r="V55" i="1"/>
  <c r="Z299" i="6" s="1"/>
  <c r="CZ46" i="1"/>
  <c r="Y46" i="1" s="1"/>
  <c r="P76" i="1"/>
  <c r="CQ72" i="1"/>
  <c r="P72" i="1" s="1"/>
  <c r="U423" i="6" s="1"/>
  <c r="CX139" i="3"/>
  <c r="CX143" i="3"/>
  <c r="CX136" i="3"/>
  <c r="CX140" i="3"/>
  <c r="CX137" i="3"/>
  <c r="CX141" i="3"/>
  <c r="CX138" i="3"/>
  <c r="CX142" i="3"/>
  <c r="AB61" i="1"/>
  <c r="G332" i="6" s="1"/>
  <c r="CQ61" i="1"/>
  <c r="AB59" i="1"/>
  <c r="G321" i="6" s="1"/>
  <c r="GX58" i="1"/>
  <c r="AB57" i="1"/>
  <c r="G303" i="6" s="1"/>
  <c r="CR57" i="1"/>
  <c r="Q57" i="1" s="1"/>
  <c r="W303" i="6" s="1"/>
  <c r="CS56" i="1"/>
  <c r="AD56" i="1"/>
  <c r="CR56" i="1" s="1"/>
  <c r="T55" i="1"/>
  <c r="CZ54" i="1"/>
  <c r="Y54" i="1" s="1"/>
  <c r="CZ48" i="1"/>
  <c r="Y48" i="1" s="1"/>
  <c r="AB69" i="1"/>
  <c r="G403" i="6" s="1"/>
  <c r="AB64" i="1"/>
  <c r="G352" i="6" s="1"/>
  <c r="GX63" i="1"/>
  <c r="CS60" i="1"/>
  <c r="AD60" i="1"/>
  <c r="CR60" i="1" s="1"/>
  <c r="CS57" i="1"/>
  <c r="R57" i="1" s="1"/>
  <c r="AB56" i="1"/>
  <c r="G301" i="6" s="1"/>
  <c r="P55" i="1"/>
  <c r="U299" i="6" s="1"/>
  <c r="CZ49" i="1"/>
  <c r="Y49" i="1" s="1"/>
  <c r="CY49" i="1"/>
  <c r="X49" i="1" s="1"/>
  <c r="CQ56" i="1"/>
  <c r="P54" i="1"/>
  <c r="AB52" i="1"/>
  <c r="G258" i="6" s="1"/>
  <c r="AB48" i="1"/>
  <c r="G222" i="6" s="1"/>
  <c r="AB46" i="1"/>
  <c r="G204" i="6" s="1"/>
  <c r="CT45" i="1"/>
  <c r="S45" i="1" s="1"/>
  <c r="V202" i="6" s="1"/>
  <c r="CQ44" i="1"/>
  <c r="AD43" i="1"/>
  <c r="CS43" i="1"/>
  <c r="R43" i="1" s="1"/>
  <c r="CY43" i="1" s="1"/>
  <c r="X43" i="1" s="1"/>
  <c r="AB41" i="1"/>
  <c r="G171" i="6" s="1"/>
  <c r="CR41" i="1"/>
  <c r="Q41" i="1" s="1"/>
  <c r="CY40" i="1"/>
  <c r="X40" i="1" s="1"/>
  <c r="CZ40" i="1"/>
  <c r="Y40" i="1" s="1"/>
  <c r="AB37" i="1"/>
  <c r="G133" i="6" s="1"/>
  <c r="CR37" i="1"/>
  <c r="Q37" i="1" s="1"/>
  <c r="CY36" i="1"/>
  <c r="X36" i="1" s="1"/>
  <c r="CZ36" i="1"/>
  <c r="Y36" i="1" s="1"/>
  <c r="AB33" i="1"/>
  <c r="G97" i="6" s="1"/>
  <c r="CR33" i="1"/>
  <c r="Q33" i="1" s="1"/>
  <c r="CZ31" i="1"/>
  <c r="Y31" i="1" s="1"/>
  <c r="CY31" i="1"/>
  <c r="X31" i="1" s="1"/>
  <c r="CY30" i="1"/>
  <c r="X30" i="1" s="1"/>
  <c r="AB47" i="1"/>
  <c r="G220" i="6" s="1"/>
  <c r="GK41" i="1"/>
  <c r="CZ39" i="1"/>
  <c r="Y39" i="1" s="1"/>
  <c r="GK37" i="1"/>
  <c r="CZ35" i="1"/>
  <c r="Y35" i="1" s="1"/>
  <c r="CY35" i="1"/>
  <c r="X35" i="1" s="1"/>
  <c r="GK33" i="1"/>
  <c r="CX111" i="3"/>
  <c r="CX115" i="3"/>
  <c r="CX119" i="3"/>
  <c r="CX112" i="3"/>
  <c r="CX116" i="3"/>
  <c r="CX113" i="3"/>
  <c r="CX117" i="3"/>
  <c r="CX114" i="3"/>
  <c r="CX118" i="3"/>
  <c r="I60" i="1"/>
  <c r="W57" i="1"/>
  <c r="CX103" i="3"/>
  <c r="CX107" i="3"/>
  <c r="CX104" i="3"/>
  <c r="CX101" i="3"/>
  <c r="CX105" i="3"/>
  <c r="CX102" i="3"/>
  <c r="CX106" i="3"/>
  <c r="I56" i="1"/>
  <c r="CX99" i="3"/>
  <c r="CX96" i="3"/>
  <c r="CX100" i="3"/>
  <c r="CX97" i="3"/>
  <c r="CX98" i="3"/>
  <c r="T45" i="1"/>
  <c r="P45" i="1"/>
  <c r="CZ32" i="1"/>
  <c r="Y32" i="1" s="1"/>
  <c r="CY28" i="1"/>
  <c r="X28" i="1" s="1"/>
  <c r="CZ28" i="1"/>
  <c r="Y28" i="1" s="1"/>
  <c r="W55" i="1"/>
  <c r="CY41" i="1"/>
  <c r="X41" i="1" s="1"/>
  <c r="CY38" i="1"/>
  <c r="X38" i="1" s="1"/>
  <c r="CZ38" i="1"/>
  <c r="Y38" i="1" s="1"/>
  <c r="CY34" i="1"/>
  <c r="X34" i="1" s="1"/>
  <c r="CZ34" i="1"/>
  <c r="Y34" i="1" s="1"/>
  <c r="AB29" i="1"/>
  <c r="CR29" i="1"/>
  <c r="Q29" i="1" s="1"/>
  <c r="CX91" i="3"/>
  <c r="CX95" i="3"/>
  <c r="CX92" i="3"/>
  <c r="CX89" i="3"/>
  <c r="CX93" i="3"/>
  <c r="CX90" i="3"/>
  <c r="CX94" i="3"/>
  <c r="CX83" i="3"/>
  <c r="CX87" i="3"/>
  <c r="CX84" i="3"/>
  <c r="CX88" i="3"/>
  <c r="CX85" i="3"/>
  <c r="CX82" i="3"/>
  <c r="CX86" i="3"/>
  <c r="CX71" i="3"/>
  <c r="CX75" i="3"/>
  <c r="CX79" i="3"/>
  <c r="CX72" i="3"/>
  <c r="CX76" i="3"/>
  <c r="CX80" i="3"/>
  <c r="CX73" i="3"/>
  <c r="CX77" i="3"/>
  <c r="CX81" i="3"/>
  <c r="CX74" i="3"/>
  <c r="CX78" i="3"/>
  <c r="CX63" i="3"/>
  <c r="CX67" i="3"/>
  <c r="CX60" i="3"/>
  <c r="CX64" i="3"/>
  <c r="CX68" i="3"/>
  <c r="CX61" i="3"/>
  <c r="CX65" i="3"/>
  <c r="CX69" i="3"/>
  <c r="CX62" i="3"/>
  <c r="CX66" i="3"/>
  <c r="CX70" i="3"/>
  <c r="AD40" i="1"/>
  <c r="CR40" i="1" s="1"/>
  <c r="Q40" i="1" s="1"/>
  <c r="W160" i="6" s="1"/>
  <c r="U39" i="1"/>
  <c r="AD36" i="1"/>
  <c r="CR36" i="1" s="1"/>
  <c r="Q36" i="1" s="1"/>
  <c r="U35" i="1"/>
  <c r="AD32" i="1"/>
  <c r="CR32" i="1" s="1"/>
  <c r="Q32" i="1" s="1"/>
  <c r="U31" i="1"/>
  <c r="Q31" i="1"/>
  <c r="AD28" i="1"/>
  <c r="AB28" i="1" s="1"/>
  <c r="G40" i="6" s="1"/>
  <c r="CX51" i="3"/>
  <c r="CX55" i="3"/>
  <c r="CX59" i="3"/>
  <c r="CX48" i="3"/>
  <c r="CX52" i="3"/>
  <c r="CX56" i="3"/>
  <c r="CX49" i="3"/>
  <c r="CX53" i="3"/>
  <c r="CX57" i="3"/>
  <c r="CX50" i="3"/>
  <c r="CX54" i="3"/>
  <c r="CX58" i="3"/>
  <c r="V39" i="1"/>
  <c r="Z151" i="6" s="1"/>
  <c r="P38" i="1"/>
  <c r="V31" i="1"/>
  <c r="Z71" i="6" s="1"/>
  <c r="P30" i="1"/>
  <c r="U60" i="6" s="1"/>
  <c r="CP41" i="1"/>
  <c r="O41" i="1" s="1"/>
  <c r="U33" i="1"/>
  <c r="T30" i="1"/>
  <c r="W29" i="1"/>
  <c r="S29" i="1"/>
  <c r="CX39" i="3"/>
  <c r="CX43" i="3"/>
  <c r="CX47" i="3"/>
  <c r="CX40" i="3"/>
  <c r="CX44" i="3"/>
  <c r="CX37" i="3"/>
  <c r="CX41" i="3"/>
  <c r="CX45" i="3"/>
  <c r="CX38" i="3"/>
  <c r="CX42" i="3"/>
  <c r="CX46" i="3"/>
  <c r="I42" i="1"/>
  <c r="U42" i="1" s="1"/>
  <c r="Y187" i="6" s="1"/>
  <c r="CX31" i="3"/>
  <c r="CX32" i="3"/>
  <c r="CX33" i="3"/>
  <c r="CX30" i="3"/>
  <c r="CX34" i="3"/>
  <c r="CX23" i="3"/>
  <c r="CX27" i="3"/>
  <c r="CX24" i="3"/>
  <c r="CX25" i="3"/>
  <c r="CX26" i="3"/>
  <c r="CX20" i="3"/>
  <c r="CX21" i="3"/>
  <c r="CX22" i="3"/>
  <c r="CX19" i="3"/>
  <c r="CX17" i="3"/>
  <c r="CX18" i="3"/>
  <c r="CX11" i="3"/>
  <c r="CX15" i="3"/>
  <c r="CX12" i="3"/>
  <c r="CX9" i="3"/>
  <c r="CX13" i="3"/>
  <c r="CX10" i="3"/>
  <c r="CX14" i="3"/>
  <c r="CX7" i="3"/>
  <c r="CX8" i="3"/>
  <c r="CX6" i="3"/>
  <c r="CX4" i="3"/>
  <c r="CX5" i="3"/>
  <c r="CX3" i="3"/>
  <c r="CX1" i="3"/>
  <c r="CX2" i="3"/>
  <c r="G53" i="5" l="1"/>
  <c r="G30" i="5"/>
  <c r="H49" i="5"/>
  <c r="G65" i="5"/>
  <c r="R72" i="5"/>
  <c r="O34" i="5"/>
  <c r="O60" i="5"/>
  <c r="AQ436" i="1"/>
  <c r="AP436" i="1"/>
  <c r="F445" i="1" s="1"/>
  <c r="CY201" i="1"/>
  <c r="X201" i="1" s="1"/>
  <c r="CZ201" i="1"/>
  <c r="Y201" i="1" s="1"/>
  <c r="AB1085" i="6" s="1"/>
  <c r="T61" i="1"/>
  <c r="R61" i="1"/>
  <c r="W61" i="1"/>
  <c r="T113" i="1"/>
  <c r="GX113" i="1"/>
  <c r="W113" i="1"/>
  <c r="U113" i="1"/>
  <c r="Y730" i="6" s="1"/>
  <c r="CY184" i="1"/>
  <c r="X184" i="1" s="1"/>
  <c r="CZ184" i="1"/>
  <c r="Y184" i="1" s="1"/>
  <c r="CR133" i="1"/>
  <c r="Q133" i="1" s="1"/>
  <c r="W868" i="6" s="1"/>
  <c r="AB102" i="1"/>
  <c r="G643" i="6" s="1"/>
  <c r="CR102" i="1"/>
  <c r="Q102" i="1" s="1"/>
  <c r="W643" i="6" s="1"/>
  <c r="CR224" i="1"/>
  <c r="Q224" i="1" s="1"/>
  <c r="W1191" i="6" s="1"/>
  <c r="AB224" i="1"/>
  <c r="G1191" i="6" s="1"/>
  <c r="CY280" i="1"/>
  <c r="X280" i="1" s="1"/>
  <c r="CZ280" i="1"/>
  <c r="Y280" i="1" s="1"/>
  <c r="AB1302" i="6" s="1"/>
  <c r="CR430" i="1"/>
  <c r="AB430" i="1"/>
  <c r="G1837" i="6" s="1"/>
  <c r="CR279" i="1"/>
  <c r="Q279" i="1" s="1"/>
  <c r="W1300" i="6" s="1"/>
  <c r="CR187" i="1"/>
  <c r="Q187" i="1" s="1"/>
  <c r="Y258" i="6"/>
  <c r="CR45" i="1"/>
  <c r="Q45" i="1" s="1"/>
  <c r="W202" i="6" s="1"/>
  <c r="Q61" i="1"/>
  <c r="W332" i="6" s="1"/>
  <c r="P61" i="1"/>
  <c r="CP61" i="1" s="1"/>
  <c r="O61" i="1" s="1"/>
  <c r="CY185" i="1"/>
  <c r="X185" i="1" s="1"/>
  <c r="W69" i="1"/>
  <c r="Q69" i="1"/>
  <c r="W403" i="6" s="1"/>
  <c r="T94" i="1"/>
  <c r="Q94" i="1"/>
  <c r="W586" i="6" s="1"/>
  <c r="G865" i="6"/>
  <c r="CP59" i="1"/>
  <c r="O59" i="1" s="1"/>
  <c r="GN59" i="1" s="1"/>
  <c r="V786" i="6"/>
  <c r="CY120" i="1"/>
  <c r="X120" i="1" s="1"/>
  <c r="CY269" i="1"/>
  <c r="X269" i="1" s="1"/>
  <c r="R123" i="1"/>
  <c r="CZ123" i="1" s="1"/>
  <c r="Y123" i="1" s="1"/>
  <c r="T123" i="1"/>
  <c r="GX268" i="1"/>
  <c r="P268" i="1"/>
  <c r="U1240" i="6" s="1"/>
  <c r="U268" i="1"/>
  <c r="Y1240" i="6" s="1"/>
  <c r="W268" i="1"/>
  <c r="AJ305" i="1" s="1"/>
  <c r="V268" i="1"/>
  <c r="X953" i="6"/>
  <c r="CY181" i="1"/>
  <c r="X181" i="1" s="1"/>
  <c r="AA953" i="6" s="1"/>
  <c r="GK181" i="1"/>
  <c r="CR212" i="1"/>
  <c r="Q212" i="1" s="1"/>
  <c r="W1137" i="6" s="1"/>
  <c r="CY37" i="1"/>
  <c r="X37" i="1" s="1"/>
  <c r="AB55" i="1"/>
  <c r="G299" i="6" s="1"/>
  <c r="CZ33" i="1"/>
  <c r="Y33" i="1" s="1"/>
  <c r="GM33" i="1" s="1"/>
  <c r="CR89" i="1"/>
  <c r="AB89" i="1"/>
  <c r="G548" i="6" s="1"/>
  <c r="G1183" i="6"/>
  <c r="G1190" i="6"/>
  <c r="CZ192" i="1"/>
  <c r="Y192" i="1" s="1"/>
  <c r="AB1048" i="6" s="1"/>
  <c r="CY431" i="1"/>
  <c r="X431" i="1" s="1"/>
  <c r="CG411" i="1"/>
  <c r="CR292" i="1"/>
  <c r="Q292" i="1" s="1"/>
  <c r="AB292" i="1"/>
  <c r="G1365" i="6" s="1"/>
  <c r="U661" i="6"/>
  <c r="CP104" i="1"/>
  <c r="O104" i="1" s="1"/>
  <c r="H661" i="6" s="1"/>
  <c r="R113" i="1"/>
  <c r="GK113" i="1" s="1"/>
  <c r="CP342" i="1"/>
  <c r="O342" i="1" s="1"/>
  <c r="H1475" i="6" s="1"/>
  <c r="G440" i="6"/>
  <c r="GK29" i="1"/>
  <c r="Q268" i="1"/>
  <c r="T122" i="1"/>
  <c r="Y857" i="6"/>
  <c r="GK135" i="1"/>
  <c r="X881" i="6"/>
  <c r="X1596" i="6"/>
  <c r="GK361" i="1"/>
  <c r="CZ361" i="1"/>
  <c r="Y361" i="1" s="1"/>
  <c r="GM361" i="1" s="1"/>
  <c r="X1759" i="6"/>
  <c r="CZ418" i="1"/>
  <c r="Y418" i="1" s="1"/>
  <c r="CR290" i="1"/>
  <c r="Q290" i="1" s="1"/>
  <c r="W1348" i="6" s="1"/>
  <c r="AB290" i="1"/>
  <c r="G1348" i="6" s="1"/>
  <c r="V1113" i="6"/>
  <c r="CZ206" i="1"/>
  <c r="Y206" i="1" s="1"/>
  <c r="CP206" i="1"/>
  <c r="O206" i="1" s="1"/>
  <c r="U1137" i="6"/>
  <c r="CP212" i="1"/>
  <c r="O212" i="1" s="1"/>
  <c r="Y106" i="6"/>
  <c r="X465" i="6"/>
  <c r="GK79" i="1"/>
  <c r="U857" i="6"/>
  <c r="CP131" i="1"/>
  <c r="O131" i="1" s="1"/>
  <c r="CR285" i="1"/>
  <c r="Q285" i="1" s="1"/>
  <c r="W1325" i="6" s="1"/>
  <c r="AB285" i="1"/>
  <c r="G1325" i="6" s="1"/>
  <c r="U1448" i="6"/>
  <c r="CP33" i="1"/>
  <c r="O33" i="1" s="1"/>
  <c r="U61" i="1"/>
  <c r="Y332" i="6" s="1"/>
  <c r="AB80" i="1"/>
  <c r="G467" i="6" s="1"/>
  <c r="Q113" i="1"/>
  <c r="W730" i="6" s="1"/>
  <c r="AB133" i="1"/>
  <c r="G868" i="6" s="1"/>
  <c r="AB134" i="1"/>
  <c r="G872" i="6" s="1"/>
  <c r="AB187" i="1"/>
  <c r="G1020" i="6" s="1"/>
  <c r="CZ120" i="1"/>
  <c r="Y120" i="1" s="1"/>
  <c r="AB786" i="6" s="1"/>
  <c r="CY214" i="1"/>
  <c r="X214" i="1" s="1"/>
  <c r="AB279" i="1"/>
  <c r="G1300" i="6" s="1"/>
  <c r="CY273" i="1"/>
  <c r="X273" i="1" s="1"/>
  <c r="AA1269" i="6" s="1"/>
  <c r="CP286" i="1"/>
  <c r="O286" i="1" s="1"/>
  <c r="CY361" i="1"/>
  <c r="X361" i="1" s="1"/>
  <c r="S123" i="1"/>
  <c r="V799" i="6" s="1"/>
  <c r="AB132" i="1"/>
  <c r="G866" i="6" s="1"/>
  <c r="U1300" i="6"/>
  <c r="CP279" i="1"/>
  <c r="O279" i="1" s="1"/>
  <c r="G1558" i="6"/>
  <c r="G1572" i="6"/>
  <c r="AB45" i="1"/>
  <c r="G202" i="6" s="1"/>
  <c r="V113" i="1"/>
  <c r="Z730" i="6" s="1"/>
  <c r="AB277" i="1"/>
  <c r="G1290" i="6" s="1"/>
  <c r="P123" i="1"/>
  <c r="U799" i="6" s="1"/>
  <c r="CZ267" i="1"/>
  <c r="Y267" i="1" s="1"/>
  <c r="AB1231" i="6" s="1"/>
  <c r="Y222" i="6"/>
  <c r="X892" i="6"/>
  <c r="GK137" i="1"/>
  <c r="CR207" i="1"/>
  <c r="Q207" i="1" s="1"/>
  <c r="W1115" i="6" s="1"/>
  <c r="AB207" i="1"/>
  <c r="G1115" i="6" s="1"/>
  <c r="CR88" i="1"/>
  <c r="Q88" i="1" s="1"/>
  <c r="W531" i="6" s="1"/>
  <c r="GK270" i="1"/>
  <c r="X1250" i="6"/>
  <c r="V699" i="6"/>
  <c r="GK277" i="1"/>
  <c r="X1290" i="6"/>
  <c r="U137" i="1"/>
  <c r="Y892" i="6" s="1"/>
  <c r="GX137" i="1"/>
  <c r="F892" i="6"/>
  <c r="U1292" i="6"/>
  <c r="X1799" i="6"/>
  <c r="CY425" i="1"/>
  <c r="X425" i="1" s="1"/>
  <c r="AA1799" i="6" s="1"/>
  <c r="CR59" i="1"/>
  <c r="Q59" i="1" s="1"/>
  <c r="S69" i="1"/>
  <c r="V403" i="6" s="1"/>
  <c r="G931" i="6"/>
  <c r="G944" i="6"/>
  <c r="CZ274" i="1"/>
  <c r="Y274" i="1" s="1"/>
  <c r="CP187" i="1"/>
  <c r="O187" i="1" s="1"/>
  <c r="S268" i="1"/>
  <c r="AF305" i="1" s="1"/>
  <c r="Q137" i="1"/>
  <c r="W892" i="6" s="1"/>
  <c r="S94" i="1"/>
  <c r="V586" i="6" s="1"/>
  <c r="GX136" i="1"/>
  <c r="CR95" i="1"/>
  <c r="AB95" i="1"/>
  <c r="G588" i="6" s="1"/>
  <c r="G51" i="6"/>
  <c r="G59" i="6"/>
  <c r="CY32" i="1"/>
  <c r="X32" i="1" s="1"/>
  <c r="Q56" i="1"/>
  <c r="W301" i="6" s="1"/>
  <c r="CY77" i="1"/>
  <c r="X77" i="1" s="1"/>
  <c r="AA447" i="6" s="1"/>
  <c r="P105" i="1"/>
  <c r="CR185" i="1"/>
  <c r="Q185" i="1" s="1"/>
  <c r="CP185" i="1" s="1"/>
  <c r="O185" i="1" s="1"/>
  <c r="AB198" i="1"/>
  <c r="G1073" i="6" s="1"/>
  <c r="CG230" i="1"/>
  <c r="CZ302" i="1"/>
  <c r="Y302" i="1" s="1"/>
  <c r="GO302" i="1" s="1"/>
  <c r="AB425" i="1"/>
  <c r="G1799" i="6" s="1"/>
  <c r="P75" i="1"/>
  <c r="P113" i="1"/>
  <c r="U730" i="6" s="1"/>
  <c r="AB365" i="1"/>
  <c r="G1617" i="6" s="1"/>
  <c r="S55" i="1"/>
  <c r="V299" i="6" s="1"/>
  <c r="U75" i="1"/>
  <c r="Y443" i="6" s="1"/>
  <c r="CY416" i="1"/>
  <c r="X416" i="1" s="1"/>
  <c r="AA1742" i="6" s="1"/>
  <c r="P430" i="1"/>
  <c r="CZ217" i="1"/>
  <c r="Y217" i="1" s="1"/>
  <c r="CP266" i="1"/>
  <c r="O266" i="1" s="1"/>
  <c r="GX367" i="1"/>
  <c r="CJ377" i="1" s="1"/>
  <c r="CJ339" i="1" s="1"/>
  <c r="V367" i="1"/>
  <c r="Z1635" i="6" s="1"/>
  <c r="G274" i="6"/>
  <c r="G282" i="6"/>
  <c r="CZ102" i="1"/>
  <c r="Y102" i="1" s="1"/>
  <c r="AB643" i="6" s="1"/>
  <c r="CZ373" i="1"/>
  <c r="Y373" i="1" s="1"/>
  <c r="GK426" i="1"/>
  <c r="R136" i="1"/>
  <c r="U136" i="1"/>
  <c r="Y890" i="6" s="1"/>
  <c r="CR197" i="1"/>
  <c r="Q197" i="1" s="1"/>
  <c r="CP197" i="1" s="1"/>
  <c r="O197" i="1" s="1"/>
  <c r="CR289" i="1"/>
  <c r="Q289" i="1" s="1"/>
  <c r="V136" i="1"/>
  <c r="Z890" i="6" s="1"/>
  <c r="CR369" i="1"/>
  <c r="Q369" i="1" s="1"/>
  <c r="W1653" i="6" s="1"/>
  <c r="AB369" i="1"/>
  <c r="G1653" i="6" s="1"/>
  <c r="S137" i="1"/>
  <c r="CY137" i="1" s="1"/>
  <c r="X137" i="1" s="1"/>
  <c r="AA892" i="6" s="1"/>
  <c r="CZ181" i="1"/>
  <c r="Y181" i="1" s="1"/>
  <c r="H960" i="6" s="1"/>
  <c r="CY287" i="1"/>
  <c r="X287" i="1" s="1"/>
  <c r="H1339" i="6" s="1"/>
  <c r="R75" i="1"/>
  <c r="CY134" i="1"/>
  <c r="X134" i="1" s="1"/>
  <c r="H878" i="6" s="1"/>
  <c r="CZ281" i="1"/>
  <c r="Y281" i="1" s="1"/>
  <c r="AB1317" i="6" s="1"/>
  <c r="CZ298" i="1"/>
  <c r="Y298" i="1" s="1"/>
  <c r="AB1429" i="6" s="1"/>
  <c r="P136" i="1"/>
  <c r="S78" i="1"/>
  <c r="V463" i="6" s="1"/>
  <c r="GX432" i="1"/>
  <c r="V79" i="1"/>
  <c r="Z465" i="6" s="1"/>
  <c r="Q79" i="1"/>
  <c r="GX79" i="1"/>
  <c r="AQ143" i="1"/>
  <c r="AQ26" i="1" s="1"/>
  <c r="CP88" i="1"/>
  <c r="O88" i="1" s="1"/>
  <c r="H531" i="6" s="1"/>
  <c r="BZ26" i="1"/>
  <c r="T118" i="1"/>
  <c r="V118" i="1"/>
  <c r="Z768" i="6" s="1"/>
  <c r="CY119" i="1"/>
  <c r="X119" i="1" s="1"/>
  <c r="AA770" i="6" s="1"/>
  <c r="CZ119" i="1"/>
  <c r="Y119" i="1" s="1"/>
  <c r="H783" i="6" s="1"/>
  <c r="V1286" i="6"/>
  <c r="CY275" i="1"/>
  <c r="X275" i="1" s="1"/>
  <c r="AA1286" i="6" s="1"/>
  <c r="CY209" i="1"/>
  <c r="X209" i="1" s="1"/>
  <c r="AA1125" i="6" s="1"/>
  <c r="CZ209" i="1"/>
  <c r="Y209" i="1" s="1"/>
  <c r="U1412" i="6"/>
  <c r="CP296" i="1"/>
  <c r="O296" i="1" s="1"/>
  <c r="GX429" i="1"/>
  <c r="CJ436" i="1" s="1"/>
  <c r="V429" i="1"/>
  <c r="Z1835" i="6" s="1"/>
  <c r="CR220" i="1"/>
  <c r="Q220" i="1" s="1"/>
  <c r="W1177" i="6" s="1"/>
  <c r="AB220" i="1"/>
  <c r="G1177" i="6" s="1"/>
  <c r="AB273" i="1"/>
  <c r="G1269" i="6" s="1"/>
  <c r="CR273" i="1"/>
  <c r="Q273" i="1" s="1"/>
  <c r="W1269" i="6" s="1"/>
  <c r="AB32" i="1"/>
  <c r="S122" i="1"/>
  <c r="V797" i="6" s="1"/>
  <c r="CZ221" i="1"/>
  <c r="Y221" i="1" s="1"/>
  <c r="G1382" i="6"/>
  <c r="G1396" i="6"/>
  <c r="CR281" i="1"/>
  <c r="Q281" i="1" s="1"/>
  <c r="AB281" i="1"/>
  <c r="G1317" i="6" s="1"/>
  <c r="R122" i="1"/>
  <c r="CY203" i="1"/>
  <c r="X203" i="1" s="1"/>
  <c r="AA1095" i="6" s="1"/>
  <c r="CZ203" i="1"/>
  <c r="Y203" i="1" s="1"/>
  <c r="AB1095" i="6" s="1"/>
  <c r="BY264" i="1"/>
  <c r="CI305" i="1"/>
  <c r="V1780" i="6"/>
  <c r="CZ422" i="1"/>
  <c r="Y422" i="1" s="1"/>
  <c r="AB1780" i="6" s="1"/>
  <c r="W122" i="1"/>
  <c r="W42" i="1"/>
  <c r="GX89" i="1"/>
  <c r="CZ91" i="1"/>
  <c r="Y91" i="1" s="1"/>
  <c r="CY111" i="1"/>
  <c r="X111" i="1" s="1"/>
  <c r="H723" i="6" s="1"/>
  <c r="Q122" i="1"/>
  <c r="W797" i="6" s="1"/>
  <c r="CY179" i="1"/>
  <c r="X179" i="1" s="1"/>
  <c r="AA931" i="6" s="1"/>
  <c r="CZ187" i="1"/>
  <c r="Y187" i="1" s="1"/>
  <c r="AB1020" i="6" s="1"/>
  <c r="CY221" i="1"/>
  <c r="X221" i="1" s="1"/>
  <c r="AA1179" i="6" s="1"/>
  <c r="AB364" i="1"/>
  <c r="G1615" i="6" s="1"/>
  <c r="AB371" i="1"/>
  <c r="G1657" i="6" s="1"/>
  <c r="CY217" i="1"/>
  <c r="X217" i="1" s="1"/>
  <c r="AA1159" i="6" s="1"/>
  <c r="AB114" i="1"/>
  <c r="G732" i="6" s="1"/>
  <c r="G816" i="6"/>
  <c r="CR84" i="1"/>
  <c r="Q84" i="1" s="1"/>
  <c r="W495" i="6" s="1"/>
  <c r="AB84" i="1"/>
  <c r="G495" i="6" s="1"/>
  <c r="CZ183" i="1"/>
  <c r="Y183" i="1" s="1"/>
  <c r="H988" i="6" s="1"/>
  <c r="CY183" i="1"/>
  <c r="X183" i="1" s="1"/>
  <c r="G1112" i="6"/>
  <c r="CY414" i="1"/>
  <c r="X414" i="1" s="1"/>
  <c r="CZ414" i="1"/>
  <c r="Y414" i="1" s="1"/>
  <c r="CR100" i="1"/>
  <c r="Q100" i="1" s="1"/>
  <c r="W612" i="6" s="1"/>
  <c r="GX61" i="1"/>
  <c r="V590" i="6"/>
  <c r="CZ96" i="1"/>
  <c r="Y96" i="1" s="1"/>
  <c r="AB429" i="1"/>
  <c r="G1835" i="6" s="1"/>
  <c r="CY99" i="1"/>
  <c r="X99" i="1" s="1"/>
  <c r="H607" i="6" s="1"/>
  <c r="CJ305" i="1"/>
  <c r="CY279" i="1"/>
  <c r="X279" i="1" s="1"/>
  <c r="AA1300" i="6" s="1"/>
  <c r="CZ279" i="1"/>
  <c r="Y279" i="1" s="1"/>
  <c r="T1300" i="6" s="1"/>
  <c r="BZ411" i="1"/>
  <c r="CI436" i="1"/>
  <c r="AZ436" i="1" s="1"/>
  <c r="V1799" i="6"/>
  <c r="CZ425" i="1"/>
  <c r="Y425" i="1" s="1"/>
  <c r="AB1799" i="6" s="1"/>
  <c r="CR108" i="1"/>
  <c r="Q108" i="1" s="1"/>
  <c r="V866" i="6"/>
  <c r="CZ132" i="1"/>
  <c r="Y132" i="1" s="1"/>
  <c r="U1491" i="6"/>
  <c r="CY266" i="1"/>
  <c r="X266" i="1" s="1"/>
  <c r="CZ266" i="1"/>
  <c r="Y266" i="1" s="1"/>
  <c r="H1229" i="6" s="1"/>
  <c r="V1323" i="6"/>
  <c r="CZ284" i="1"/>
  <c r="Y284" i="1" s="1"/>
  <c r="AB1323" i="6" s="1"/>
  <c r="CY284" i="1"/>
  <c r="X284" i="1" s="1"/>
  <c r="AA1323" i="6" s="1"/>
  <c r="CR208" i="1"/>
  <c r="Q208" i="1" s="1"/>
  <c r="W1123" i="6" s="1"/>
  <c r="AB208" i="1"/>
  <c r="G1123" i="6" s="1"/>
  <c r="CZ293" i="1"/>
  <c r="Y293" i="1" s="1"/>
  <c r="AB1367" i="6" s="1"/>
  <c r="CY293" i="1"/>
  <c r="X293" i="1" s="1"/>
  <c r="V1674" i="6"/>
  <c r="CY373" i="1"/>
  <c r="X373" i="1" s="1"/>
  <c r="AA1674" i="6" s="1"/>
  <c r="U122" i="1"/>
  <c r="Y797" i="6" s="1"/>
  <c r="U69" i="1"/>
  <c r="Y403" i="6" s="1"/>
  <c r="R69" i="1"/>
  <c r="CY69" i="1" s="1"/>
  <c r="X69" i="1" s="1"/>
  <c r="P69" i="1"/>
  <c r="U403" i="6" s="1"/>
  <c r="GX69" i="1"/>
  <c r="V661" i="6"/>
  <c r="CY104" i="1"/>
  <c r="X104" i="1" s="1"/>
  <c r="CZ104" i="1"/>
  <c r="Y104" i="1" s="1"/>
  <c r="GM104" i="1" s="1"/>
  <c r="T56" i="1"/>
  <c r="G370" i="6"/>
  <c r="G384" i="6"/>
  <c r="V69" i="1"/>
  <c r="Z403" i="6" s="1"/>
  <c r="R89" i="1"/>
  <c r="GK89" i="1" s="1"/>
  <c r="CR97" i="1"/>
  <c r="Q97" i="1" s="1"/>
  <c r="W592" i="6" s="1"/>
  <c r="AB97" i="1"/>
  <c r="G592" i="6" s="1"/>
  <c r="AB86" i="1"/>
  <c r="G513" i="6" s="1"/>
  <c r="CY102" i="1"/>
  <c r="X102" i="1" s="1"/>
  <c r="AA643" i="6" s="1"/>
  <c r="P122" i="1"/>
  <c r="U797" i="6" s="1"/>
  <c r="AB221" i="1"/>
  <c r="G1179" i="6" s="1"/>
  <c r="CP364" i="1"/>
  <c r="O364" i="1" s="1"/>
  <c r="CP421" i="1"/>
  <c r="O421" i="1" s="1"/>
  <c r="T1778" i="6" s="1"/>
  <c r="G60" i="6"/>
  <c r="G70" i="6"/>
  <c r="G219" i="6"/>
  <c r="CY78" i="1"/>
  <c r="X78" i="1" s="1"/>
  <c r="CZ78" i="1"/>
  <c r="Y78" i="1" s="1"/>
  <c r="AB463" i="6" s="1"/>
  <c r="AB183" i="1"/>
  <c r="G976" i="6" s="1"/>
  <c r="CD411" i="1"/>
  <c r="AU436" i="1"/>
  <c r="AU411" i="1" s="1"/>
  <c r="Q429" i="1"/>
  <c r="W1835" i="6" s="1"/>
  <c r="CZ130" i="1"/>
  <c r="Y130" i="1" s="1"/>
  <c r="CY130" i="1"/>
  <c r="X130" i="1" s="1"/>
  <c r="AA855" i="6" s="1"/>
  <c r="CY282" i="1"/>
  <c r="X282" i="1" s="1"/>
  <c r="AA1319" i="6" s="1"/>
  <c r="CZ282" i="1"/>
  <c r="Y282" i="1" s="1"/>
  <c r="CY374" i="1"/>
  <c r="X374" i="1" s="1"/>
  <c r="AA1676" i="6" s="1"/>
  <c r="CZ374" i="1"/>
  <c r="Y374" i="1" s="1"/>
  <c r="CY413" i="1"/>
  <c r="X413" i="1" s="1"/>
  <c r="H1722" i="6" s="1"/>
  <c r="GK413" i="1"/>
  <c r="R429" i="1"/>
  <c r="GK429" i="1" s="1"/>
  <c r="AB90" i="1"/>
  <c r="G550" i="6" s="1"/>
  <c r="GX112" i="1"/>
  <c r="R112" i="1"/>
  <c r="U112" i="1"/>
  <c r="Y728" i="6" s="1"/>
  <c r="P112" i="1"/>
  <c r="V1759" i="6"/>
  <c r="CY418" i="1"/>
  <c r="X418" i="1" s="1"/>
  <c r="CY427" i="1"/>
  <c r="X427" i="1" s="1"/>
  <c r="H1816" i="6" s="1"/>
  <c r="CZ427" i="1"/>
  <c r="Y427" i="1" s="1"/>
  <c r="AB222" i="1"/>
  <c r="G1181" i="6" s="1"/>
  <c r="CR344" i="1"/>
  <c r="Q344" i="1" s="1"/>
  <c r="W1491" i="6" s="1"/>
  <c r="AB356" i="1"/>
  <c r="G1573" i="6" s="1"/>
  <c r="V1429" i="6"/>
  <c r="CY298" i="1"/>
  <c r="X298" i="1" s="1"/>
  <c r="AA1429" i="6" s="1"/>
  <c r="CR301" i="1"/>
  <c r="Q301" i="1" s="1"/>
  <c r="AB301" i="1"/>
  <c r="G1448" i="6" s="1"/>
  <c r="CR358" i="1"/>
  <c r="Q358" i="1" s="1"/>
  <c r="V1655" i="6"/>
  <c r="CZ370" i="1"/>
  <c r="Y370" i="1" s="1"/>
  <c r="V1191" i="6"/>
  <c r="CY224" i="1"/>
  <c r="X224" i="1" s="1"/>
  <c r="CZ224" i="1"/>
  <c r="Y224" i="1" s="1"/>
  <c r="AB1191" i="6" s="1"/>
  <c r="G334" i="6"/>
  <c r="G349" i="6"/>
  <c r="CR98" i="1"/>
  <c r="Q98" i="1" s="1"/>
  <c r="W594" i="6" s="1"/>
  <c r="AB98" i="1"/>
  <c r="G594" i="6" s="1"/>
  <c r="V1573" i="6"/>
  <c r="CY356" i="1"/>
  <c r="X356" i="1" s="1"/>
  <c r="G237" i="6"/>
  <c r="P63" i="1"/>
  <c r="U350" i="6" s="1"/>
  <c r="CY182" i="1"/>
  <c r="X182" i="1" s="1"/>
  <c r="H973" i="6" s="1"/>
  <c r="U105" i="1"/>
  <c r="Y663" i="6" s="1"/>
  <c r="S429" i="1"/>
  <c r="CP217" i="1"/>
  <c r="O217" i="1" s="1"/>
  <c r="T1159" i="6" s="1"/>
  <c r="CY126" i="1"/>
  <c r="X126" i="1" s="1"/>
  <c r="AA819" i="6" s="1"/>
  <c r="U1040" i="6"/>
  <c r="GX96" i="1"/>
  <c r="S93" i="1"/>
  <c r="V584" i="6" s="1"/>
  <c r="Q112" i="1"/>
  <c r="W728" i="6" s="1"/>
  <c r="S112" i="1"/>
  <c r="V728" i="6" s="1"/>
  <c r="P42" i="1"/>
  <c r="U187" i="6" s="1"/>
  <c r="CP124" i="1"/>
  <c r="O124" i="1" s="1"/>
  <c r="X160" i="6"/>
  <c r="GK40" i="1"/>
  <c r="AB70" i="1"/>
  <c r="CR70" i="1"/>
  <c r="Q70" i="1" s="1"/>
  <c r="CR270" i="1"/>
  <c r="Q270" i="1" s="1"/>
  <c r="AB228" i="1"/>
  <c r="AB359" i="1"/>
  <c r="G1579" i="6" s="1"/>
  <c r="AU143" i="1"/>
  <c r="AU26" i="1" s="1"/>
  <c r="V123" i="1"/>
  <c r="Z799" i="6" s="1"/>
  <c r="CG26" i="1"/>
  <c r="AX143" i="1"/>
  <c r="AX26" i="1" s="1"/>
  <c r="AA463" i="6"/>
  <c r="CP78" i="1"/>
  <c r="O78" i="1" s="1"/>
  <c r="U463" i="6"/>
  <c r="AA1810" i="6"/>
  <c r="H1020" i="6"/>
  <c r="G1414" i="6"/>
  <c r="G1428" i="6"/>
  <c r="V513" i="6"/>
  <c r="H658" i="6"/>
  <c r="AB645" i="6"/>
  <c r="V1060" i="6"/>
  <c r="AB484" i="6"/>
  <c r="AA97" i="6"/>
  <c r="H103" i="6"/>
  <c r="T68" i="5"/>
  <c r="K72" i="5" s="1"/>
  <c r="H676" i="6"/>
  <c r="AA665" i="6"/>
  <c r="H1175" i="6"/>
  <c r="AB1169" i="6"/>
  <c r="G1744" i="6"/>
  <c r="G1758" i="6"/>
  <c r="AA1135" i="6"/>
  <c r="AA1725" i="6"/>
  <c r="AA1782" i="6"/>
  <c r="H1792" i="6"/>
  <c r="H1238" i="6"/>
  <c r="CP417" i="1"/>
  <c r="O417" i="1" s="1"/>
  <c r="H577" i="6"/>
  <c r="AA566" i="6"/>
  <c r="V1240" i="6"/>
  <c r="AB1040" i="6"/>
  <c r="H1046" i="6"/>
  <c r="U868" i="6"/>
  <c r="G1510" i="6"/>
  <c r="G1518" i="6"/>
  <c r="CP39" i="1"/>
  <c r="O39" i="1" s="1"/>
  <c r="W151" i="6"/>
  <c r="CP110" i="1"/>
  <c r="O110" i="1" s="1"/>
  <c r="V715" i="6"/>
  <c r="G486" i="6"/>
  <c r="G494" i="6"/>
  <c r="V334" i="6"/>
  <c r="H1166" i="6"/>
  <c r="H816" i="6"/>
  <c r="T801" i="6"/>
  <c r="H801" i="6"/>
  <c r="W1083" i="6"/>
  <c r="CP200" i="1"/>
  <c r="O200" i="1" s="1"/>
  <c r="CP57" i="1"/>
  <c r="O57" i="1" s="1"/>
  <c r="V303" i="6"/>
  <c r="H97" i="6"/>
  <c r="H105" i="6"/>
  <c r="T97" i="6"/>
  <c r="H122" i="6"/>
  <c r="AB115" i="6"/>
  <c r="V86" i="5"/>
  <c r="H66" i="6"/>
  <c r="AA60" i="6"/>
  <c r="T43" i="5"/>
  <c r="U283" i="6"/>
  <c r="AB238" i="6"/>
  <c r="GK65" i="1"/>
  <c r="X368" i="6"/>
  <c r="AB256" i="6"/>
  <c r="F592" i="6"/>
  <c r="AB594" i="6"/>
  <c r="CR99" i="1"/>
  <c r="Q99" i="1" s="1"/>
  <c r="H579" i="6"/>
  <c r="CR109" i="1"/>
  <c r="Q109" i="1" s="1"/>
  <c r="CP126" i="1"/>
  <c r="O126" i="1" s="1"/>
  <c r="W819" i="6"/>
  <c r="GK138" i="1"/>
  <c r="X894" i="6"/>
  <c r="AB910" i="6"/>
  <c r="H916" i="6"/>
  <c r="H950" i="6"/>
  <c r="AA945" i="6"/>
  <c r="H814" i="6"/>
  <c r="AB801" i="6"/>
  <c r="H962" i="6"/>
  <c r="H1174" i="6"/>
  <c r="AA1169" i="6"/>
  <c r="AA1085" i="6"/>
  <c r="H1137" i="6"/>
  <c r="AB1344" i="6"/>
  <c r="CP268" i="1"/>
  <c r="O268" i="1" s="1"/>
  <c r="W1240" i="6"/>
  <c r="GK428" i="1"/>
  <c r="X1819" i="6"/>
  <c r="AB1319" i="6"/>
  <c r="AA1573" i="6"/>
  <c r="AA1615" i="6"/>
  <c r="AA1483" i="6"/>
  <c r="H1488" i="6"/>
  <c r="AA1596" i="6"/>
  <c r="H1723" i="6"/>
  <c r="AB1715" i="6"/>
  <c r="AB1637" i="6"/>
  <c r="H1650" i="6"/>
  <c r="R70" i="5"/>
  <c r="W76" i="5"/>
  <c r="O76" i="5"/>
  <c r="V240" i="6"/>
  <c r="F586" i="6"/>
  <c r="U596" i="6"/>
  <c r="G660" i="6"/>
  <c r="U717" i="6"/>
  <c r="U894" i="6"/>
  <c r="G1166" i="6"/>
  <c r="G1490" i="6"/>
  <c r="V1858" i="6"/>
  <c r="H857" i="6"/>
  <c r="GK76" i="1"/>
  <c r="X445" i="6"/>
  <c r="CY131" i="1"/>
  <c r="X131" i="1" s="1"/>
  <c r="V857" i="6"/>
  <c r="CZ131" i="1"/>
  <c r="Y131" i="1" s="1"/>
  <c r="CY64" i="1"/>
  <c r="X64" i="1" s="1"/>
  <c r="V352" i="6"/>
  <c r="CZ64" i="1"/>
  <c r="Y64" i="1" s="1"/>
  <c r="GK45" i="1"/>
  <c r="X202" i="6"/>
  <c r="F681" i="6"/>
  <c r="AB193" i="1"/>
  <c r="V1350" i="6"/>
  <c r="V1475" i="6"/>
  <c r="V1637" i="6"/>
  <c r="GK415" i="1"/>
  <c r="X1740" i="6"/>
  <c r="U732" i="6"/>
  <c r="U1050" i="6"/>
  <c r="X788" i="6"/>
  <c r="GK121" i="1"/>
  <c r="GK126" i="1"/>
  <c r="X819" i="6"/>
  <c r="AA1071" i="6"/>
  <c r="GK220" i="1"/>
  <c r="X1177" i="6"/>
  <c r="GK222" i="1"/>
  <c r="X1181" i="6"/>
  <c r="V1619" i="6"/>
  <c r="GK367" i="1"/>
  <c r="X1635" i="6"/>
  <c r="GK198" i="1"/>
  <c r="X1073" i="6"/>
  <c r="CP285" i="1"/>
  <c r="O285" i="1" s="1"/>
  <c r="CR427" i="1"/>
  <c r="Q427" i="1" s="1"/>
  <c r="GK66" i="1"/>
  <c r="X370" i="6"/>
  <c r="U1657" i="6"/>
  <c r="Y71" i="6"/>
  <c r="Q60" i="5"/>
  <c r="H139" i="6"/>
  <c r="GX60" i="1"/>
  <c r="F330" i="6"/>
  <c r="AB51" i="1"/>
  <c r="G256" i="6" s="1"/>
  <c r="AB160" i="6"/>
  <c r="H168" i="6"/>
  <c r="Q44" i="1"/>
  <c r="W200" i="6" s="1"/>
  <c r="CZ50" i="1"/>
  <c r="Y50" i="1" s="1"/>
  <c r="T76" i="1"/>
  <c r="AB258" i="6"/>
  <c r="H271" i="6"/>
  <c r="CP68" i="1"/>
  <c r="O68" i="1" s="1"/>
  <c r="GM68" i="1" s="1"/>
  <c r="U387" i="6"/>
  <c r="CY61" i="1"/>
  <c r="X61" i="1" s="1"/>
  <c r="H398" i="6"/>
  <c r="AA387" i="6"/>
  <c r="U469" i="6"/>
  <c r="V550" i="6"/>
  <c r="AA590" i="6"/>
  <c r="GX92" i="1"/>
  <c r="F582" i="6"/>
  <c r="R97" i="1"/>
  <c r="CP102" i="1"/>
  <c r="O102" i="1" s="1"/>
  <c r="GM102" i="1" s="1"/>
  <c r="U643" i="6"/>
  <c r="W94" i="1"/>
  <c r="P107" i="1"/>
  <c r="F748" i="6"/>
  <c r="Y732" i="6"/>
  <c r="CY82" i="1"/>
  <c r="X82" i="1" s="1"/>
  <c r="AB100" i="1"/>
  <c r="CY109" i="1"/>
  <c r="X109" i="1" s="1"/>
  <c r="X699" i="6"/>
  <c r="U752" i="6"/>
  <c r="T97" i="1"/>
  <c r="U116" i="1"/>
  <c r="Y750" i="6" s="1"/>
  <c r="F750" i="6"/>
  <c r="AA717" i="6"/>
  <c r="U788" i="6"/>
  <c r="P127" i="1"/>
  <c r="U835" i="6" s="1"/>
  <c r="F835" i="6"/>
  <c r="CP130" i="1"/>
  <c r="O130" i="1" s="1"/>
  <c r="U855" i="6"/>
  <c r="H781" i="6"/>
  <c r="AB881" i="6"/>
  <c r="H888" i="6"/>
  <c r="Y819" i="6"/>
  <c r="CZ133" i="1"/>
  <c r="Y133" i="1" s="1"/>
  <c r="AB180" i="1"/>
  <c r="AB853" i="6"/>
  <c r="H987" i="6"/>
  <c r="AA976" i="6"/>
  <c r="AB1038" i="6"/>
  <c r="AA1004" i="6"/>
  <c r="AB1058" i="6"/>
  <c r="AB855" i="6"/>
  <c r="CZ138" i="1"/>
  <c r="Y138" i="1" s="1"/>
  <c r="H1018" i="6"/>
  <c r="AB1012" i="6"/>
  <c r="W1071" i="6"/>
  <c r="CP204" i="1"/>
  <c r="O204" i="1" s="1"/>
  <c r="V1103" i="6"/>
  <c r="CY189" i="1"/>
  <c r="X189" i="1" s="1"/>
  <c r="CP198" i="1"/>
  <c r="O198" i="1" s="1"/>
  <c r="H1101" i="6"/>
  <c r="H1189" i="6"/>
  <c r="AB1183" i="6"/>
  <c r="H1222" i="6"/>
  <c r="H1056" i="6"/>
  <c r="AB1050" i="6"/>
  <c r="H1113" i="6"/>
  <c r="T1113" i="6"/>
  <c r="AA1147" i="6"/>
  <c r="U1191" i="6"/>
  <c r="CP226" i="1"/>
  <c r="O226" i="1" s="1"/>
  <c r="U1198" i="6"/>
  <c r="H1110" i="6"/>
  <c r="AA1105" i="6"/>
  <c r="AB1125" i="6"/>
  <c r="H1131" i="6"/>
  <c r="AA1149" i="6"/>
  <c r="H1154" i="6"/>
  <c r="H1300" i="6"/>
  <c r="CY288" i="1"/>
  <c r="X288" i="1" s="1"/>
  <c r="AP305" i="1"/>
  <c r="F314" i="1" s="1"/>
  <c r="AB1552" i="6"/>
  <c r="CZ285" i="1"/>
  <c r="Y285" i="1" s="1"/>
  <c r="CP288" i="1"/>
  <c r="O288" i="1" s="1"/>
  <c r="CZ296" i="1"/>
  <c r="Y296" i="1" s="1"/>
  <c r="CY342" i="1"/>
  <c r="X342" i="1" s="1"/>
  <c r="CP351" i="1"/>
  <c r="O351" i="1" s="1"/>
  <c r="U1550" i="6"/>
  <c r="CP369" i="1"/>
  <c r="O369" i="1" s="1"/>
  <c r="V1653" i="6"/>
  <c r="H1283" i="6"/>
  <c r="AB1271" i="6"/>
  <c r="AA1288" i="6"/>
  <c r="AA1327" i="6"/>
  <c r="AB363" i="1"/>
  <c r="G1613" i="6" s="1"/>
  <c r="X1858" i="6"/>
  <c r="AB1267" i="6"/>
  <c r="H1314" i="6"/>
  <c r="AA1365" i="6"/>
  <c r="AH377" i="1"/>
  <c r="AH339" i="1" s="1"/>
  <c r="Y1552" i="6"/>
  <c r="CZ344" i="1"/>
  <c r="Y344" i="1" s="1"/>
  <c r="CR350" i="1"/>
  <c r="Q350" i="1" s="1"/>
  <c r="CP354" i="1"/>
  <c r="O354" i="1" s="1"/>
  <c r="W1556" i="6"/>
  <c r="H1593" i="6"/>
  <c r="AB1581" i="6"/>
  <c r="CP363" i="1"/>
  <c r="O363" i="1" s="1"/>
  <c r="GM363" i="1" s="1"/>
  <c r="H1489" i="6"/>
  <c r="AB1483" i="6"/>
  <c r="H1581" i="6"/>
  <c r="T1581" i="6"/>
  <c r="H1595" i="6"/>
  <c r="AA1655" i="6"/>
  <c r="H1701" i="6"/>
  <c r="AA1691" i="6"/>
  <c r="AB1742" i="6"/>
  <c r="AA1761" i="6"/>
  <c r="AA1780" i="6"/>
  <c r="AB1839" i="6"/>
  <c r="CY368" i="1"/>
  <c r="X368" i="1" s="1"/>
  <c r="CP418" i="1"/>
  <c r="O418" i="1" s="1"/>
  <c r="GN418" i="1" s="1"/>
  <c r="AB434" i="1"/>
  <c r="CZ423" i="1"/>
  <c r="Y423" i="1" s="1"/>
  <c r="R63" i="5"/>
  <c r="W67" i="5"/>
  <c r="O67" i="5"/>
  <c r="G141" i="6"/>
  <c r="G186" i="6"/>
  <c r="R44" i="1"/>
  <c r="T222" i="6"/>
  <c r="H237" i="6"/>
  <c r="H222" i="6"/>
  <c r="X258" i="6"/>
  <c r="GK52" i="1"/>
  <c r="GM52" i="1" s="1"/>
  <c r="F299" i="6"/>
  <c r="CR64" i="1"/>
  <c r="Q64" i="1" s="1"/>
  <c r="U405" i="6"/>
  <c r="U443" i="6"/>
  <c r="P94" i="1"/>
  <c r="U586" i="6" s="1"/>
  <c r="U612" i="6"/>
  <c r="G698" i="6"/>
  <c r="V717" i="6"/>
  <c r="G767" i="6"/>
  <c r="Y894" i="6"/>
  <c r="GK186" i="1"/>
  <c r="X1012" i="6"/>
  <c r="G1122" i="6"/>
  <c r="CR209" i="1"/>
  <c r="Q209" i="1" s="1"/>
  <c r="V1159" i="6"/>
  <c r="V1203" i="6"/>
  <c r="CR267" i="1"/>
  <c r="Q267" i="1" s="1"/>
  <c r="CP267" i="1" s="1"/>
  <c r="O267" i="1" s="1"/>
  <c r="U1367" i="6"/>
  <c r="V1448" i="6"/>
  <c r="AB352" i="1"/>
  <c r="G1552" i="6" s="1"/>
  <c r="GK360" i="1"/>
  <c r="GN360" i="1" s="1"/>
  <c r="X1581" i="6"/>
  <c r="GK362" i="1"/>
  <c r="X1598" i="6"/>
  <c r="U1619" i="6"/>
  <c r="CR374" i="1"/>
  <c r="Q374" i="1" s="1"/>
  <c r="CR414" i="1"/>
  <c r="Q414" i="1" s="1"/>
  <c r="CP414" i="1" s="1"/>
  <c r="O414" i="1" s="1"/>
  <c r="GM414" i="1" s="1"/>
  <c r="AB427" i="1"/>
  <c r="W430" i="1"/>
  <c r="T44" i="1"/>
  <c r="AB54" i="1"/>
  <c r="G727" i="6"/>
  <c r="V801" i="6"/>
  <c r="GK132" i="1"/>
  <c r="X866" i="6"/>
  <c r="O42" i="5"/>
  <c r="W42" i="5"/>
  <c r="R37" i="5"/>
  <c r="R79" i="5"/>
  <c r="X443" i="6"/>
  <c r="GK75" i="1"/>
  <c r="X497" i="6"/>
  <c r="GK85" i="1"/>
  <c r="G547" i="6"/>
  <c r="U550" i="6"/>
  <c r="T107" i="1"/>
  <c r="GK110" i="1"/>
  <c r="X715" i="6"/>
  <c r="Y717" i="6"/>
  <c r="CZ117" i="1"/>
  <c r="Y117" i="1" s="1"/>
  <c r="V752" i="6"/>
  <c r="CY117" i="1"/>
  <c r="X117" i="1" s="1"/>
  <c r="X770" i="6"/>
  <c r="GK119" i="1"/>
  <c r="AB127" i="1"/>
  <c r="G835" i="6" s="1"/>
  <c r="G889" i="6"/>
  <c r="CR138" i="1"/>
  <c r="Q138" i="1" s="1"/>
  <c r="Y953" i="6"/>
  <c r="CP184" i="1"/>
  <c r="O184" i="1" s="1"/>
  <c r="U1038" i="6"/>
  <c r="CR203" i="1"/>
  <c r="Q203" i="1" s="1"/>
  <c r="V1183" i="6"/>
  <c r="CY223" i="1"/>
  <c r="X223" i="1" s="1"/>
  <c r="T1183" i="6" s="1"/>
  <c r="AB267" i="1"/>
  <c r="X1265" i="6"/>
  <c r="GK271" i="1"/>
  <c r="GK298" i="1"/>
  <c r="X1429" i="6"/>
  <c r="AB342" i="1"/>
  <c r="GK374" i="1"/>
  <c r="X1676" i="6"/>
  <c r="X1715" i="6"/>
  <c r="GK416" i="1"/>
  <c r="X1742" i="6"/>
  <c r="GK419" i="1"/>
  <c r="X1761" i="6"/>
  <c r="GK422" i="1"/>
  <c r="X1780" i="6"/>
  <c r="T430" i="1"/>
  <c r="U107" i="1"/>
  <c r="Y681" i="6" s="1"/>
  <c r="Y303" i="6"/>
  <c r="G880" i="6"/>
  <c r="G975" i="6"/>
  <c r="X238" i="6"/>
  <c r="GK49" i="1"/>
  <c r="V61" i="1"/>
  <c r="Z332" i="6" s="1"/>
  <c r="F332" i="6"/>
  <c r="V107" i="1"/>
  <c r="Z681" i="6" s="1"/>
  <c r="GK123" i="1"/>
  <c r="GK179" i="1"/>
  <c r="X931" i="6"/>
  <c r="GK184" i="1"/>
  <c r="GM184" i="1" s="1"/>
  <c r="X990" i="6"/>
  <c r="X1058" i="6"/>
  <c r="GK194" i="1"/>
  <c r="AB203" i="1"/>
  <c r="GK217" i="1"/>
  <c r="X1159" i="6"/>
  <c r="G1230" i="6"/>
  <c r="U1414" i="6"/>
  <c r="U1139" i="6"/>
  <c r="U1431" i="6"/>
  <c r="GK356" i="1"/>
  <c r="X1573" i="6"/>
  <c r="G1834" i="6"/>
  <c r="R430" i="1"/>
  <c r="U189" i="6"/>
  <c r="U76" i="1"/>
  <c r="Y445" i="6" s="1"/>
  <c r="S105" i="1"/>
  <c r="V663" i="6" s="1"/>
  <c r="Q118" i="1"/>
  <c r="W768" i="6" s="1"/>
  <c r="CP186" i="1"/>
  <c r="O186" i="1" s="1"/>
  <c r="U1012" i="6"/>
  <c r="CR188" i="1"/>
  <c r="Q188" i="1" s="1"/>
  <c r="G1132" i="6"/>
  <c r="CY271" i="1"/>
  <c r="X271" i="1" s="1"/>
  <c r="V1265" i="6"/>
  <c r="W367" i="1"/>
  <c r="AJ377" i="1" s="1"/>
  <c r="F1835" i="6"/>
  <c r="GK39" i="1"/>
  <c r="X151" i="6"/>
  <c r="X256" i="6"/>
  <c r="GK51" i="1"/>
  <c r="GK53" i="1"/>
  <c r="X274" i="6"/>
  <c r="AA594" i="6"/>
  <c r="CR103" i="1"/>
  <c r="Q103" i="1" s="1"/>
  <c r="S113" i="1"/>
  <c r="X752" i="6"/>
  <c r="GK117" i="1"/>
  <c r="CR128" i="1"/>
  <c r="Q128" i="1" s="1"/>
  <c r="V910" i="6"/>
  <c r="AB195" i="1"/>
  <c r="CR195" i="1"/>
  <c r="Q195" i="1" s="1"/>
  <c r="CR199" i="1"/>
  <c r="Q199" i="1" s="1"/>
  <c r="U1125" i="6"/>
  <c r="U1350" i="6"/>
  <c r="V1535" i="6"/>
  <c r="X1558" i="6"/>
  <c r="GK355" i="1"/>
  <c r="GN355" i="1" s="1"/>
  <c r="CY357" i="1"/>
  <c r="X357" i="1" s="1"/>
  <c r="V1575" i="6"/>
  <c r="CZ357" i="1"/>
  <c r="Y357" i="1" s="1"/>
  <c r="GM357" i="1" s="1"/>
  <c r="W1581" i="6"/>
  <c r="CR366" i="1"/>
  <c r="Q366" i="1" s="1"/>
  <c r="V1715" i="6"/>
  <c r="U872" i="6"/>
  <c r="CP134" i="1"/>
  <c r="O134" i="1" s="1"/>
  <c r="GM134" i="1" s="1"/>
  <c r="CY194" i="1"/>
  <c r="X194" i="1" s="1"/>
  <c r="CY199" i="1"/>
  <c r="X199" i="1" s="1"/>
  <c r="V1075" i="6"/>
  <c r="G1082" i="6"/>
  <c r="CY202" i="1"/>
  <c r="X202" i="1" s="1"/>
  <c r="V1087" i="6"/>
  <c r="G1809" i="6"/>
  <c r="W258" i="6"/>
  <c r="GN140" i="1"/>
  <c r="GM140" i="1"/>
  <c r="W1483" i="6"/>
  <c r="X204" i="6"/>
  <c r="GK46" i="1"/>
  <c r="U240" i="6"/>
  <c r="G318" i="6"/>
  <c r="CR66" i="1"/>
  <c r="Q66" i="1" s="1"/>
  <c r="V75" i="1"/>
  <c r="Z443" i="6" s="1"/>
  <c r="W76" i="1"/>
  <c r="GK108" i="1"/>
  <c r="X683" i="6"/>
  <c r="GK187" i="1"/>
  <c r="X1020" i="6"/>
  <c r="V1292" i="6"/>
  <c r="V1782" i="6"/>
  <c r="O51" i="5"/>
  <c r="CR30" i="1"/>
  <c r="Q30" i="1" s="1"/>
  <c r="CP30" i="1" s="1"/>
  <c r="O30" i="1" s="1"/>
  <c r="GK35" i="1"/>
  <c r="X115" i="6"/>
  <c r="F799" i="6"/>
  <c r="GX123" i="1"/>
  <c r="F1240" i="6"/>
  <c r="H1532" i="6"/>
  <c r="AA1527" i="6"/>
  <c r="W118" i="1"/>
  <c r="P429" i="1"/>
  <c r="W71" i="6"/>
  <c r="H112" i="6"/>
  <c r="AA106" i="6"/>
  <c r="T77" i="5"/>
  <c r="AA189" i="6"/>
  <c r="H195" i="6"/>
  <c r="H158" i="6"/>
  <c r="AB151" i="6"/>
  <c r="H233" i="6"/>
  <c r="AA222" i="6"/>
  <c r="U445" i="6"/>
  <c r="GX65" i="1"/>
  <c r="F368" i="6"/>
  <c r="AB387" i="6"/>
  <c r="H400" i="6"/>
  <c r="U566" i="6"/>
  <c r="CR83" i="1"/>
  <c r="Q83" i="1" s="1"/>
  <c r="T89" i="1"/>
  <c r="F548" i="6"/>
  <c r="GX97" i="1"/>
  <c r="CP90" i="1"/>
  <c r="O90" i="1" s="1"/>
  <c r="W550" i="6"/>
  <c r="H725" i="6"/>
  <c r="AB717" i="6"/>
  <c r="AB872" i="6"/>
  <c r="H879" i="6"/>
  <c r="AB770" i="6"/>
  <c r="CP135" i="1"/>
  <c r="O135" i="1" s="1"/>
  <c r="GN135" i="1" s="1"/>
  <c r="U881" i="6"/>
  <c r="AB866" i="6"/>
  <c r="H1111" i="6"/>
  <c r="AB1105" i="6"/>
  <c r="W1004" i="6"/>
  <c r="GK196" i="1"/>
  <c r="X1069" i="6"/>
  <c r="H1001" i="6"/>
  <c r="AA990" i="6"/>
  <c r="H1026" i="6"/>
  <c r="AB1087" i="6"/>
  <c r="H1093" i="6"/>
  <c r="AB1036" i="6"/>
  <c r="AA1198" i="6"/>
  <c r="H1200" i="6"/>
  <c r="AA1137" i="6"/>
  <c r="U1231" i="6"/>
  <c r="AB1149" i="6"/>
  <c r="H1155" i="6"/>
  <c r="AB1265" i="6"/>
  <c r="AA1346" i="6"/>
  <c r="H1211" i="6"/>
  <c r="AB1208" i="6"/>
  <c r="AB1288" i="6"/>
  <c r="AB1327" i="6"/>
  <c r="H1524" i="6"/>
  <c r="AA1519" i="6"/>
  <c r="AA1267" i="6"/>
  <c r="H1392" i="6"/>
  <c r="AA1382" i="6"/>
  <c r="CP352" i="1"/>
  <c r="O352" i="1" s="1"/>
  <c r="W1552" i="6"/>
  <c r="AA1613" i="6"/>
  <c r="H1610" i="6"/>
  <c r="AB1598" i="6"/>
  <c r="V97" i="6"/>
  <c r="CY85" i="1"/>
  <c r="X85" i="1" s="1"/>
  <c r="V497" i="6"/>
  <c r="CZ85" i="1"/>
  <c r="Y85" i="1" s="1"/>
  <c r="CP120" i="1"/>
  <c r="O120" i="1" s="1"/>
  <c r="U786" i="6"/>
  <c r="V1169" i="6"/>
  <c r="G1202" i="6"/>
  <c r="U1271" i="6"/>
  <c r="GK296" i="1"/>
  <c r="X1412" i="6"/>
  <c r="V1519" i="6"/>
  <c r="GK353" i="1"/>
  <c r="X1554" i="6"/>
  <c r="CR417" i="1"/>
  <c r="Q417" i="1" s="1"/>
  <c r="CR423" i="1"/>
  <c r="Q423" i="1" s="1"/>
  <c r="Y1801" i="6"/>
  <c r="V151" i="6"/>
  <c r="F200" i="6"/>
  <c r="G483" i="6"/>
  <c r="Y683" i="6"/>
  <c r="X469" i="6"/>
  <c r="GK81" i="1"/>
  <c r="GK299" i="1"/>
  <c r="X1431" i="6"/>
  <c r="CP348" i="1"/>
  <c r="O348" i="1" s="1"/>
  <c r="GK414" i="1"/>
  <c r="X1725" i="6"/>
  <c r="GK420" i="1"/>
  <c r="X1763" i="6"/>
  <c r="Y1819" i="6"/>
  <c r="U513" i="6"/>
  <c r="Q107" i="1"/>
  <c r="W681" i="6" s="1"/>
  <c r="GK122" i="1"/>
  <c r="X797" i="6"/>
  <c r="CZ188" i="1"/>
  <c r="Y188" i="1" s="1"/>
  <c r="V1028" i="6"/>
  <c r="X1510" i="6"/>
  <c r="GK347" i="1"/>
  <c r="CY358" i="1"/>
  <c r="X358" i="1" s="1"/>
  <c r="V1577" i="6"/>
  <c r="U1725" i="6"/>
  <c r="V1020" i="6"/>
  <c r="AA1115" i="6"/>
  <c r="H1120" i="6"/>
  <c r="W1159" i="6"/>
  <c r="F1837" i="6"/>
  <c r="GX430" i="1"/>
  <c r="BC411" i="1"/>
  <c r="F452" i="1"/>
  <c r="V566" i="6"/>
  <c r="GK103" i="1"/>
  <c r="X645" i="6"/>
  <c r="AB345" i="1"/>
  <c r="CR345" i="1"/>
  <c r="Q345" i="1" s="1"/>
  <c r="Q430" i="1"/>
  <c r="W1837" i="6" s="1"/>
  <c r="GK345" i="1"/>
  <c r="X1493" i="6"/>
  <c r="CR35" i="1"/>
  <c r="Q35" i="1" s="1"/>
  <c r="W94" i="5"/>
  <c r="V430" i="1"/>
  <c r="Z1837" i="6" s="1"/>
  <c r="CP29" i="1"/>
  <c r="O29" i="1" s="1"/>
  <c r="W51" i="6"/>
  <c r="H140" i="6"/>
  <c r="AB133" i="6"/>
  <c r="AA71" i="6"/>
  <c r="H83" i="6"/>
  <c r="T52" i="5"/>
  <c r="W283" i="6"/>
  <c r="CY47" i="1"/>
  <c r="X47" i="1" s="1"/>
  <c r="F441" i="6"/>
  <c r="AB321" i="6"/>
  <c r="H328" i="6"/>
  <c r="U94" i="1"/>
  <c r="Y586" i="6" s="1"/>
  <c r="S42" i="1"/>
  <c r="V187" i="6" s="1"/>
  <c r="F187" i="6"/>
  <c r="V51" i="6"/>
  <c r="H171" i="6"/>
  <c r="H186" i="6"/>
  <c r="T171" i="6"/>
  <c r="AB40" i="1"/>
  <c r="CP32" i="1"/>
  <c r="O32" i="1" s="1"/>
  <c r="GN32" i="1" s="1"/>
  <c r="W88" i="6"/>
  <c r="AB142" i="6"/>
  <c r="H149" i="6"/>
  <c r="R42" i="1"/>
  <c r="X187" i="6" s="1"/>
  <c r="AB88" i="6"/>
  <c r="H95" i="6"/>
  <c r="V61" i="5"/>
  <c r="K61" i="5" s="1"/>
  <c r="GX44" i="1"/>
  <c r="H274" i="6"/>
  <c r="H85" i="6"/>
  <c r="AB71" i="6"/>
  <c r="V52" i="5"/>
  <c r="H130" i="6"/>
  <c r="AA124" i="6"/>
  <c r="H166" i="6"/>
  <c r="AA160" i="6"/>
  <c r="GX42" i="1"/>
  <c r="U44" i="1"/>
  <c r="Y200" i="6" s="1"/>
  <c r="P56" i="1"/>
  <c r="U301" i="6" s="1"/>
  <c r="CY50" i="1"/>
  <c r="X50" i="1" s="1"/>
  <c r="W56" i="1"/>
  <c r="H296" i="6"/>
  <c r="AB283" i="6"/>
  <c r="R56" i="1"/>
  <c r="H321" i="6"/>
  <c r="CZ47" i="1"/>
  <c r="Y47" i="1" s="1"/>
  <c r="GK61" i="1"/>
  <c r="X332" i="6"/>
  <c r="GN52" i="1"/>
  <c r="AA258" i="6"/>
  <c r="H269" i="6"/>
  <c r="W387" i="6"/>
  <c r="S63" i="1"/>
  <c r="V350" i="6" s="1"/>
  <c r="X403" i="6"/>
  <c r="Q72" i="1"/>
  <c r="W423" i="6" s="1"/>
  <c r="U497" i="6"/>
  <c r="W65" i="1"/>
  <c r="AB486" i="6"/>
  <c r="H493" i="6"/>
  <c r="CP86" i="1"/>
  <c r="O86" i="1" s="1"/>
  <c r="W513" i="6"/>
  <c r="R94" i="1"/>
  <c r="CP114" i="1"/>
  <c r="O114" i="1" s="1"/>
  <c r="V732" i="6"/>
  <c r="CY81" i="1"/>
  <c r="X81" i="1" s="1"/>
  <c r="AB92" i="1"/>
  <c r="G582" i="6" s="1"/>
  <c r="H638" i="6"/>
  <c r="AA628" i="6"/>
  <c r="W665" i="6"/>
  <c r="CZ112" i="1"/>
  <c r="Y112" i="1" s="1"/>
  <c r="CY125" i="1"/>
  <c r="X125" i="1" s="1"/>
  <c r="X817" i="6"/>
  <c r="CP132" i="1"/>
  <c r="O132" i="1" s="1"/>
  <c r="U866" i="6"/>
  <c r="AP143" i="1"/>
  <c r="CP106" i="1"/>
  <c r="O106" i="1" s="1"/>
  <c r="CP128" i="1"/>
  <c r="O128" i="1" s="1"/>
  <c r="V837" i="6"/>
  <c r="X870" i="6"/>
  <c r="CP139" i="1"/>
  <c r="O139" i="1" s="1"/>
  <c r="GM139" i="1" s="1"/>
  <c r="U910" i="6"/>
  <c r="CI143" i="1"/>
  <c r="AZ143" i="1" s="1"/>
  <c r="CY133" i="1"/>
  <c r="X133" i="1" s="1"/>
  <c r="CR180" i="1"/>
  <c r="Q180" i="1" s="1"/>
  <c r="AB1071" i="6"/>
  <c r="AA853" i="6"/>
  <c r="CP189" i="1"/>
  <c r="O189" i="1" s="1"/>
  <c r="GM189" i="1" s="1"/>
  <c r="U1036" i="6"/>
  <c r="H1055" i="6"/>
  <c r="AA1050" i="6"/>
  <c r="CP222" i="1"/>
  <c r="O222" i="1" s="1"/>
  <c r="V1181" i="6"/>
  <c r="H1010" i="6"/>
  <c r="AB1004" i="6"/>
  <c r="W1020" i="6"/>
  <c r="V1123" i="6"/>
  <c r="H943" i="6"/>
  <c r="AB931" i="6"/>
  <c r="H1017" i="6"/>
  <c r="AA1012" i="6"/>
  <c r="CY188" i="1"/>
  <c r="X188" i="1" s="1"/>
  <c r="CR193" i="1"/>
  <c r="Q193" i="1" s="1"/>
  <c r="H1081" i="6"/>
  <c r="AB1075" i="6"/>
  <c r="H1121" i="6"/>
  <c r="AB1115" i="6"/>
  <c r="AB1159" i="6"/>
  <c r="CP221" i="1"/>
  <c r="O221" i="1" s="1"/>
  <c r="AA1191" i="6"/>
  <c r="H1100" i="6"/>
  <c r="H1167" i="6"/>
  <c r="T1167" i="6"/>
  <c r="AG305" i="1"/>
  <c r="AG264" i="1" s="1"/>
  <c r="V1414" i="6"/>
  <c r="AB1147" i="6"/>
  <c r="CP228" i="1"/>
  <c r="O228" i="1" s="1"/>
  <c r="GM228" i="1" s="1"/>
  <c r="U1208" i="6"/>
  <c r="CP192" i="1"/>
  <c r="O192" i="1" s="1"/>
  <c r="AB1113" i="6"/>
  <c r="CZ220" i="1"/>
  <c r="Y220" i="1" s="1"/>
  <c r="AB1448" i="6"/>
  <c r="H1454" i="6"/>
  <c r="H1575" i="6"/>
  <c r="H1247" i="6"/>
  <c r="AA1242" i="6"/>
  <c r="CY285" i="1"/>
  <c r="X285" i="1" s="1"/>
  <c r="CY296" i="1"/>
  <c r="X296" i="1" s="1"/>
  <c r="AB1269" i="6"/>
  <c r="CP275" i="1"/>
  <c r="O275" i="1" s="1"/>
  <c r="CZ291" i="1"/>
  <c r="Y291" i="1" s="1"/>
  <c r="H1407" i="6"/>
  <c r="AA1397" i="6"/>
  <c r="AI377" i="1"/>
  <c r="V377" i="1" s="1"/>
  <c r="Z1552" i="6"/>
  <c r="AT377" i="1"/>
  <c r="F395" i="1" s="1"/>
  <c r="AB1292" i="6"/>
  <c r="H1298" i="6"/>
  <c r="CZ299" i="1"/>
  <c r="Y299" i="1" s="1"/>
  <c r="H1547" i="6"/>
  <c r="AB1535" i="6"/>
  <c r="CZ366" i="1"/>
  <c r="Y366" i="1" s="1"/>
  <c r="AB1801" i="6"/>
  <c r="H1808" i="6"/>
  <c r="H1467" i="6"/>
  <c r="H1474" i="6"/>
  <c r="T1467" i="6"/>
  <c r="CY344" i="1"/>
  <c r="X344" i="1" s="1"/>
  <c r="AB350" i="1"/>
  <c r="H1591" i="6"/>
  <c r="AA1581" i="6"/>
  <c r="T1615" i="6"/>
  <c r="H1615" i="6"/>
  <c r="CP425" i="1"/>
  <c r="O425" i="1" s="1"/>
  <c r="W1799" i="6"/>
  <c r="H1472" i="6"/>
  <c r="AA1467" i="6"/>
  <c r="H1596" i="6"/>
  <c r="T1596" i="6"/>
  <c r="AB1655" i="6"/>
  <c r="AB1691" i="6"/>
  <c r="H1703" i="6"/>
  <c r="AB1759" i="6"/>
  <c r="AB1778" i="6"/>
  <c r="AB1797" i="6"/>
  <c r="CY428" i="1"/>
  <c r="X428" i="1" s="1"/>
  <c r="AA1839" i="6"/>
  <c r="CP371" i="1"/>
  <c r="O371" i="1" s="1"/>
  <c r="AB1676" i="6"/>
  <c r="H1688" i="6"/>
  <c r="CR434" i="1"/>
  <c r="Q434" i="1" s="1"/>
  <c r="R45" i="5"/>
  <c r="G105" i="6"/>
  <c r="W85" i="5"/>
  <c r="CR34" i="1"/>
  <c r="Q34" i="1" s="1"/>
  <c r="CR38" i="1"/>
  <c r="Q38" i="1" s="1"/>
  <c r="CP38" i="1" s="1"/>
  <c r="O38" i="1" s="1"/>
  <c r="V44" i="1"/>
  <c r="Z200" i="6" s="1"/>
  <c r="CP47" i="1"/>
  <c r="O47" i="1" s="1"/>
  <c r="U220" i="6"/>
  <c r="GK54" i="1"/>
  <c r="X283" i="6"/>
  <c r="F403" i="6"/>
  <c r="GK70" i="1"/>
  <c r="X405" i="6"/>
  <c r="U425" i="6"/>
  <c r="Q76" i="1"/>
  <c r="W445" i="6" s="1"/>
  <c r="CP84" i="1"/>
  <c r="O84" i="1" s="1"/>
  <c r="GM84" i="1" s="1"/>
  <c r="U495" i="6"/>
  <c r="V683" i="6"/>
  <c r="P118" i="1"/>
  <c r="G796" i="6"/>
  <c r="GK131" i="1"/>
  <c r="X857" i="6"/>
  <c r="CZ137" i="1"/>
  <c r="Y137" i="1" s="1"/>
  <c r="V953" i="6"/>
  <c r="V1050" i="6"/>
  <c r="CP201" i="1"/>
  <c r="O201" i="1" s="1"/>
  <c r="U1085" i="6"/>
  <c r="U1095" i="6"/>
  <c r="GK212" i="1"/>
  <c r="X1137" i="6"/>
  <c r="CR215" i="1"/>
  <c r="Q215" i="1" s="1"/>
  <c r="U1177" i="6"/>
  <c r="GK223" i="1"/>
  <c r="GO223" i="1" s="1"/>
  <c r="X1183" i="6"/>
  <c r="V1231" i="6"/>
  <c r="CR291" i="1"/>
  <c r="Q291" i="1" s="1"/>
  <c r="CR294" i="1"/>
  <c r="Q294" i="1" s="1"/>
  <c r="CR299" i="1"/>
  <c r="Q299" i="1" s="1"/>
  <c r="AB303" i="1"/>
  <c r="G1456" i="6" s="1"/>
  <c r="AB346" i="1"/>
  <c r="CR346" i="1"/>
  <c r="Q346" i="1" s="1"/>
  <c r="GK354" i="1"/>
  <c r="X1556" i="6"/>
  <c r="CR368" i="1"/>
  <c r="Q368" i="1" s="1"/>
  <c r="U1691" i="6"/>
  <c r="U274" i="6"/>
  <c r="G680" i="6"/>
  <c r="G785" i="6"/>
  <c r="G1011" i="6"/>
  <c r="W60" i="5"/>
  <c r="R54" i="5"/>
  <c r="V189" i="6"/>
  <c r="GK47" i="1"/>
  <c r="X220" i="6"/>
  <c r="CP51" i="1"/>
  <c r="O51" i="1" s="1"/>
  <c r="U256" i="6"/>
  <c r="G329" i="6"/>
  <c r="U447" i="6"/>
  <c r="G528" i="6"/>
  <c r="X596" i="6"/>
  <c r="GK99" i="1"/>
  <c r="F663" i="6"/>
  <c r="S107" i="1"/>
  <c r="V681" i="6" s="1"/>
  <c r="X730" i="6"/>
  <c r="U118" i="1"/>
  <c r="Y768" i="6" s="1"/>
  <c r="V788" i="6"/>
  <c r="CY121" i="1"/>
  <c r="X121" i="1" s="1"/>
  <c r="CZ121" i="1"/>
  <c r="Y121" i="1" s="1"/>
  <c r="V976" i="6"/>
  <c r="U1060" i="6"/>
  <c r="GK209" i="1"/>
  <c r="X1125" i="6"/>
  <c r="GK215" i="1"/>
  <c r="X1149" i="6"/>
  <c r="GK284" i="1"/>
  <c r="X1323" i="6"/>
  <c r="GK291" i="1"/>
  <c r="X1350" i="6"/>
  <c r="G1534" i="6"/>
  <c r="G1595" i="6"/>
  <c r="V1598" i="6"/>
  <c r="GK370" i="1"/>
  <c r="X1655" i="6"/>
  <c r="GK373" i="1"/>
  <c r="X1674" i="6"/>
  <c r="Z1715" i="6"/>
  <c r="CP424" i="1"/>
  <c r="O424" i="1" s="1"/>
  <c r="GM424" i="1" s="1"/>
  <c r="U1797" i="6"/>
  <c r="Y1810" i="6"/>
  <c r="G1857" i="6"/>
  <c r="S44" i="1"/>
  <c r="G255" i="6"/>
  <c r="G367" i="6"/>
  <c r="GK73" i="1"/>
  <c r="X425" i="6"/>
  <c r="CP123" i="1"/>
  <c r="O123" i="1" s="1"/>
  <c r="W799" i="6"/>
  <c r="G909" i="6"/>
  <c r="G961" i="6"/>
  <c r="AB68" i="1"/>
  <c r="AB34" i="1"/>
  <c r="GK62" i="1"/>
  <c r="X334" i="6"/>
  <c r="Y531" i="6"/>
  <c r="X628" i="6"/>
  <c r="GK101" i="1"/>
  <c r="W107" i="1"/>
  <c r="F728" i="6"/>
  <c r="S118" i="1"/>
  <c r="GN141" i="1"/>
  <c r="GM141" i="1"/>
  <c r="CR179" i="1"/>
  <c r="Q179" i="1" s="1"/>
  <c r="W1012" i="6"/>
  <c r="V1095" i="6"/>
  <c r="W1183" i="6"/>
  <c r="BZ264" i="1"/>
  <c r="CG305" i="1"/>
  <c r="G1364" i="6"/>
  <c r="G1445" i="6"/>
  <c r="GK343" i="1"/>
  <c r="GN343" i="1" s="1"/>
  <c r="X1483" i="6"/>
  <c r="CR355" i="1"/>
  <c r="Q355" i="1" s="1"/>
  <c r="AB423" i="1"/>
  <c r="S430" i="1"/>
  <c r="G1156" i="6"/>
  <c r="U1382" i="6"/>
  <c r="U1676" i="6"/>
  <c r="V1819" i="6"/>
  <c r="S75" i="1"/>
  <c r="U1183" i="6"/>
  <c r="V1271" i="6"/>
  <c r="W222" i="6"/>
  <c r="GX55" i="1"/>
  <c r="W321" i="6"/>
  <c r="GK102" i="1"/>
  <c r="X643" i="6"/>
  <c r="GK114" i="1"/>
  <c r="X732" i="6"/>
  <c r="CR121" i="1"/>
  <c r="Q121" i="1" s="1"/>
  <c r="CP121" i="1" s="1"/>
  <c r="O121" i="1" s="1"/>
  <c r="Y788" i="6"/>
  <c r="GK128" i="1"/>
  <c r="X837" i="6"/>
  <c r="CP205" i="1"/>
  <c r="O205" i="1" s="1"/>
  <c r="GM205" i="1" s="1"/>
  <c r="U1105" i="6"/>
  <c r="GK206" i="1"/>
  <c r="GO206" i="1" s="1"/>
  <c r="X1113" i="6"/>
  <c r="CR269" i="1"/>
  <c r="Q269" i="1" s="1"/>
  <c r="GK273" i="1"/>
  <c r="X1269" i="6"/>
  <c r="GK278" i="1"/>
  <c r="X1292" i="6"/>
  <c r="GK280" i="1"/>
  <c r="X1302" i="6"/>
  <c r="V1510" i="6"/>
  <c r="CY352" i="1"/>
  <c r="X352" i="1" s="1"/>
  <c r="V1552" i="6"/>
  <c r="U1598" i="6"/>
  <c r="U1637" i="6"/>
  <c r="V1302" i="6"/>
  <c r="X1550" i="6"/>
  <c r="GK351" i="1"/>
  <c r="G1634" i="6"/>
  <c r="W429" i="1"/>
  <c r="GK190" i="1"/>
  <c r="X1038" i="6"/>
  <c r="GK279" i="1"/>
  <c r="GN279" i="1" s="1"/>
  <c r="X1300" i="6"/>
  <c r="W1519" i="6"/>
  <c r="V1691" i="6"/>
  <c r="GK427" i="1"/>
  <c r="X1810" i="6"/>
  <c r="AB38" i="1"/>
  <c r="V222" i="6"/>
  <c r="V387" i="6"/>
  <c r="S76" i="1"/>
  <c r="CR77" i="1"/>
  <c r="Q77" i="1" s="1"/>
  <c r="CP77" i="1" s="1"/>
  <c r="O77" i="1" s="1"/>
  <c r="AB269" i="1"/>
  <c r="G1299" i="6"/>
  <c r="CP433" i="1"/>
  <c r="O433" i="1" s="1"/>
  <c r="GM433" i="1" s="1"/>
  <c r="U1843" i="6"/>
  <c r="GX122" i="1"/>
  <c r="F797" i="6"/>
  <c r="U1169" i="6"/>
  <c r="V1397" i="6"/>
  <c r="G1652" i="6"/>
  <c r="V112" i="1"/>
  <c r="Z728" i="6" s="1"/>
  <c r="U142" i="6"/>
  <c r="Y115" i="6"/>
  <c r="Q94" i="5"/>
  <c r="CP40" i="1"/>
  <c r="O40" i="1" s="1"/>
  <c r="AB40" i="6"/>
  <c r="H48" i="6"/>
  <c r="V26" i="5"/>
  <c r="K28" i="5" s="1"/>
  <c r="H104" i="6"/>
  <c r="AB97" i="6"/>
  <c r="V68" i="5"/>
  <c r="K73" i="5" s="1"/>
  <c r="AB204" i="6"/>
  <c r="H217" i="6"/>
  <c r="AB405" i="6"/>
  <c r="H418" i="6"/>
  <c r="S87" i="1"/>
  <c r="V529" i="6" s="1"/>
  <c r="F529" i="6"/>
  <c r="AB590" i="6"/>
  <c r="H380" i="6"/>
  <c r="AA370" i="6"/>
  <c r="GK107" i="1"/>
  <c r="X681" i="6"/>
  <c r="CP109" i="1"/>
  <c r="O109" i="1" s="1"/>
  <c r="U699" i="6"/>
  <c r="AA645" i="6"/>
  <c r="H656" i="6"/>
  <c r="H887" i="6"/>
  <c r="AA881" i="6"/>
  <c r="AA1038" i="6"/>
  <c r="V1139" i="6"/>
  <c r="CR191" i="1"/>
  <c r="Q191" i="1" s="1"/>
  <c r="AB1242" i="6"/>
  <c r="H1248" i="6"/>
  <c r="AA1167" i="6"/>
  <c r="AA1073" i="6"/>
  <c r="H1341" i="6"/>
  <c r="AB1329" i="6"/>
  <c r="AF377" i="1"/>
  <c r="AF339" i="1" s="1"/>
  <c r="V1556" i="6"/>
  <c r="AA1271" i="6"/>
  <c r="H1281" i="6"/>
  <c r="H1377" i="6"/>
  <c r="H1312" i="6"/>
  <c r="AA1302" i="6"/>
  <c r="AB1365" i="6"/>
  <c r="H1507" i="6"/>
  <c r="AA1501" i="6"/>
  <c r="AB1510" i="6"/>
  <c r="H1517" i="6"/>
  <c r="AA1554" i="6"/>
  <c r="H1817" i="6"/>
  <c r="AB1810" i="6"/>
  <c r="CP431" i="1"/>
  <c r="O431" i="1" s="1"/>
  <c r="W1839" i="6"/>
  <c r="H1570" i="6"/>
  <c r="AB1558" i="6"/>
  <c r="AB1674" i="6"/>
  <c r="AB1761" i="6"/>
  <c r="H1667" i="6"/>
  <c r="AA1657" i="6"/>
  <c r="AB1725" i="6"/>
  <c r="H1737" i="6"/>
  <c r="AA1744" i="6"/>
  <c r="H1754" i="6"/>
  <c r="AA1763" i="6"/>
  <c r="H1773" i="6"/>
  <c r="H1853" i="6"/>
  <c r="AA1843" i="6"/>
  <c r="GK78" i="1"/>
  <c r="X463" i="6"/>
  <c r="GK106" i="1"/>
  <c r="X665" i="6"/>
  <c r="W801" i="6"/>
  <c r="V962" i="6"/>
  <c r="CY345" i="1"/>
  <c r="X345" i="1" s="1"/>
  <c r="V1493" i="6"/>
  <c r="CZ345" i="1"/>
  <c r="Y345" i="1" s="1"/>
  <c r="CR420" i="1"/>
  <c r="Q420" i="1" s="1"/>
  <c r="V204" i="6"/>
  <c r="CP46" i="1"/>
  <c r="O46" i="1" s="1"/>
  <c r="U204" i="6"/>
  <c r="X240" i="6"/>
  <c r="GK50" i="1"/>
  <c r="GK91" i="1"/>
  <c r="X566" i="6"/>
  <c r="GK100" i="1"/>
  <c r="X612" i="6"/>
  <c r="GK211" i="1"/>
  <c r="X1135" i="6"/>
  <c r="CY270" i="1"/>
  <c r="X270" i="1" s="1"/>
  <c r="V1250" i="6"/>
  <c r="CZ270" i="1"/>
  <c r="Y270" i="1" s="1"/>
  <c r="GK281" i="1"/>
  <c r="X1317" i="6"/>
  <c r="H1490" i="6"/>
  <c r="H1483" i="6"/>
  <c r="T1483" i="6"/>
  <c r="Y1619" i="6"/>
  <c r="GK417" i="1"/>
  <c r="X1744" i="6"/>
  <c r="GK423" i="1"/>
  <c r="X1782" i="6"/>
  <c r="U1837" i="6"/>
  <c r="U370" i="6"/>
  <c r="CR91" i="1"/>
  <c r="Q91" i="1" s="1"/>
  <c r="GK64" i="1"/>
  <c r="X352" i="6"/>
  <c r="GX76" i="1"/>
  <c r="F445" i="6"/>
  <c r="GK90" i="1"/>
  <c r="X550" i="6"/>
  <c r="V1193" i="6"/>
  <c r="GK267" i="1"/>
  <c r="X1231" i="6"/>
  <c r="U1744" i="6"/>
  <c r="V1810" i="6"/>
  <c r="GK133" i="1"/>
  <c r="X868" i="6"/>
  <c r="U1858" i="6"/>
  <c r="Y274" i="6"/>
  <c r="U801" i="6"/>
  <c r="AA1083" i="6"/>
  <c r="CR278" i="1"/>
  <c r="Q278" i="1" s="1"/>
  <c r="V1367" i="6"/>
  <c r="V819" i="6"/>
  <c r="H258" i="6"/>
  <c r="T258" i="6"/>
  <c r="H273" i="6"/>
  <c r="GK82" i="1"/>
  <c r="X484" i="6"/>
  <c r="Y97" i="6"/>
  <c r="Q76" i="5"/>
  <c r="CP36" i="1"/>
  <c r="O36" i="1" s="1"/>
  <c r="W124" i="6"/>
  <c r="AA171" i="6"/>
  <c r="H182" i="6"/>
  <c r="H46" i="6"/>
  <c r="AA40" i="6"/>
  <c r="T26" i="5"/>
  <c r="K27" i="5" s="1"/>
  <c r="H184" i="6"/>
  <c r="AB171" i="6"/>
  <c r="AB124" i="6"/>
  <c r="H131" i="6"/>
  <c r="AB65" i="1"/>
  <c r="G368" i="6" s="1"/>
  <c r="F319" i="6"/>
  <c r="V425" i="6"/>
  <c r="U93" i="1"/>
  <c r="Y584" i="6" s="1"/>
  <c r="F584" i="6"/>
  <c r="H416" i="6"/>
  <c r="AA405" i="6"/>
  <c r="CP34" i="1"/>
  <c r="O34" i="1" s="1"/>
  <c r="GN34" i="1" s="1"/>
  <c r="U106" i="6"/>
  <c r="CR28" i="1"/>
  <c r="Q28" i="1" s="1"/>
  <c r="Y151" i="6"/>
  <c r="AB106" i="6"/>
  <c r="H113" i="6"/>
  <c r="V77" i="5"/>
  <c r="H148" i="6"/>
  <c r="AA142" i="6"/>
  <c r="T42" i="1"/>
  <c r="H94" i="6"/>
  <c r="AA88" i="6"/>
  <c r="T61" i="5"/>
  <c r="K60" i="5" s="1"/>
  <c r="U202" i="6"/>
  <c r="V56" i="1"/>
  <c r="Z301" i="6" s="1"/>
  <c r="F301" i="6"/>
  <c r="CP31" i="1"/>
  <c r="O31" i="1" s="1"/>
  <c r="GM31" i="1" s="1"/>
  <c r="AA115" i="6"/>
  <c r="H121" i="6"/>
  <c r="T86" i="5"/>
  <c r="CY39" i="1"/>
  <c r="X39" i="1" s="1"/>
  <c r="AB60" i="6"/>
  <c r="H68" i="6"/>
  <c r="V43" i="5"/>
  <c r="K49" i="5" s="1"/>
  <c r="W97" i="6"/>
  <c r="CP37" i="1"/>
  <c r="O37" i="1" s="1"/>
  <c r="GN37" i="1" s="1"/>
  <c r="W133" i="6"/>
  <c r="W171" i="6"/>
  <c r="GK43" i="1"/>
  <c r="X189" i="6"/>
  <c r="P44" i="1"/>
  <c r="U200" i="6" s="1"/>
  <c r="AB58" i="1"/>
  <c r="G319" i="6" s="1"/>
  <c r="AA238" i="6"/>
  <c r="GK55" i="1"/>
  <c r="X299" i="6"/>
  <c r="GK57" i="1"/>
  <c r="X303" i="6"/>
  <c r="AB222" i="6"/>
  <c r="H235" i="6"/>
  <c r="H294" i="6"/>
  <c r="AA283" i="6"/>
  <c r="CY46" i="1"/>
  <c r="X46" i="1" s="1"/>
  <c r="CP49" i="1"/>
  <c r="O49" i="1" s="1"/>
  <c r="F350" i="6"/>
  <c r="GK72" i="1"/>
  <c r="X423" i="6"/>
  <c r="AA256" i="6"/>
  <c r="AB60" i="1"/>
  <c r="G330" i="6" s="1"/>
  <c r="R63" i="1"/>
  <c r="F423" i="6"/>
  <c r="S80" i="1"/>
  <c r="V467" i="6" s="1"/>
  <c r="F467" i="6"/>
  <c r="P65" i="1"/>
  <c r="U368" i="6" s="1"/>
  <c r="GX93" i="1"/>
  <c r="CP67" i="1"/>
  <c r="O67" i="1" s="1"/>
  <c r="T72" i="1"/>
  <c r="AB87" i="1"/>
  <c r="G529" i="6" s="1"/>
  <c r="AB91" i="1"/>
  <c r="V612" i="6"/>
  <c r="H460" i="6"/>
  <c r="AB447" i="6"/>
  <c r="AB495" i="6"/>
  <c r="AB596" i="6"/>
  <c r="H609" i="6"/>
  <c r="CZ66" i="1"/>
  <c r="Y66" i="1" s="1"/>
  <c r="CP82" i="1"/>
  <c r="O82" i="1" s="1"/>
  <c r="U484" i="6"/>
  <c r="GX95" i="1"/>
  <c r="F588" i="6"/>
  <c r="U594" i="6"/>
  <c r="GK105" i="1"/>
  <c r="X663" i="6"/>
  <c r="GX94" i="1"/>
  <c r="W95" i="1"/>
  <c r="CP108" i="1"/>
  <c r="O108" i="1" s="1"/>
  <c r="GN108" i="1" s="1"/>
  <c r="W683" i="6"/>
  <c r="W97" i="1"/>
  <c r="AA661" i="6"/>
  <c r="AA495" i="6"/>
  <c r="CP96" i="1"/>
  <c r="O96" i="1" s="1"/>
  <c r="AB683" i="6"/>
  <c r="H696" i="6"/>
  <c r="CZ81" i="1"/>
  <c r="Y81" i="1" s="1"/>
  <c r="H640" i="6"/>
  <c r="AB628" i="6"/>
  <c r="U663" i="6"/>
  <c r="H694" i="6"/>
  <c r="AA683" i="6"/>
  <c r="P115" i="1"/>
  <c r="U748" i="6" s="1"/>
  <c r="AT143" i="1"/>
  <c r="AT26" i="1" s="1"/>
  <c r="W732" i="6"/>
  <c r="CP137" i="1"/>
  <c r="O137" i="1" s="1"/>
  <c r="U892" i="6"/>
  <c r="AA866" i="6"/>
  <c r="AA910" i="6"/>
  <c r="H915" i="6"/>
  <c r="CP183" i="1"/>
  <c r="O183" i="1" s="1"/>
  <c r="W976" i="6"/>
  <c r="AB1083" i="6"/>
  <c r="H951" i="6"/>
  <c r="AB945" i="6"/>
  <c r="GX196" i="1"/>
  <c r="CJ230" i="1" s="1"/>
  <c r="CJ177" i="1" s="1"/>
  <c r="F1069" i="6"/>
  <c r="CP210" i="1"/>
  <c r="O210" i="1" s="1"/>
  <c r="V1133" i="6"/>
  <c r="H812" i="6"/>
  <c r="AA801" i="6"/>
  <c r="H1002" i="6"/>
  <c r="AB990" i="6"/>
  <c r="AB191" i="1"/>
  <c r="AA786" i="6"/>
  <c r="CZ126" i="1"/>
  <c r="Y126" i="1" s="1"/>
  <c r="CY187" i="1"/>
  <c r="X187" i="1" s="1"/>
  <c r="GM187" i="1" s="1"/>
  <c r="CP194" i="1"/>
  <c r="O194" i="1" s="1"/>
  <c r="W1058" i="6"/>
  <c r="AB202" i="1"/>
  <c r="H1164" i="6"/>
  <c r="AB1179" i="6"/>
  <c r="H1201" i="6"/>
  <c r="AB1198" i="6"/>
  <c r="CY192" i="1"/>
  <c r="X192" i="1" s="1"/>
  <c r="AB1137" i="6"/>
  <c r="AB1167" i="6"/>
  <c r="CY227" i="1"/>
  <c r="X227" i="1" s="1"/>
  <c r="X1203" i="6"/>
  <c r="CP277" i="1"/>
  <c r="O277" i="1" s="1"/>
  <c r="V1290" i="6"/>
  <c r="CP300" i="1"/>
  <c r="O300" i="1" s="1"/>
  <c r="V1446" i="6"/>
  <c r="CZ198" i="1"/>
  <c r="Y198" i="1" s="1"/>
  <c r="CZ211" i="1"/>
  <c r="Y211" i="1" s="1"/>
  <c r="H1183" i="6"/>
  <c r="CY225" i="1"/>
  <c r="X225" i="1" s="1"/>
  <c r="X1193" i="6"/>
  <c r="CP202" i="1"/>
  <c r="O202" i="1" s="1"/>
  <c r="GN202" i="1" s="1"/>
  <c r="AA1113" i="6"/>
  <c r="CY220" i="1"/>
  <c r="X220" i="1" s="1"/>
  <c r="CR274" i="1"/>
  <c r="Q274" i="1" s="1"/>
  <c r="AB282" i="1"/>
  <c r="G1319" i="6" s="1"/>
  <c r="CY267" i="1"/>
  <c r="X267" i="1" s="1"/>
  <c r="H1453" i="6"/>
  <c r="AA1448" i="6"/>
  <c r="W1222" i="6"/>
  <c r="CZ275" i="1"/>
  <c r="Y275" i="1" s="1"/>
  <c r="AB1346" i="6"/>
  <c r="GM349" i="1"/>
  <c r="AB1527" i="6"/>
  <c r="H1533" i="6"/>
  <c r="CP415" i="1"/>
  <c r="O415" i="1" s="1"/>
  <c r="V1740" i="6"/>
  <c r="AA1208" i="6"/>
  <c r="H1210" i="6"/>
  <c r="AI305" i="1"/>
  <c r="V305" i="1" s="1"/>
  <c r="Z1240" i="6"/>
  <c r="H1288" i="6"/>
  <c r="T1288" i="6"/>
  <c r="CY281" i="1"/>
  <c r="X281" i="1" s="1"/>
  <c r="T1327" i="6"/>
  <c r="CY291" i="1"/>
  <c r="X291" i="1" s="1"/>
  <c r="H1409" i="6"/>
  <c r="AB1397" i="6"/>
  <c r="W1475" i="6"/>
  <c r="CP271" i="1"/>
  <c r="O271" i="1" s="1"/>
  <c r="H1297" i="6"/>
  <c r="AA1292" i="6"/>
  <c r="CP282" i="1"/>
  <c r="O282" i="1" s="1"/>
  <c r="GN282" i="1" s="1"/>
  <c r="H1394" i="6"/>
  <c r="AB1382" i="6"/>
  <c r="CY299" i="1"/>
  <c r="X299" i="1" s="1"/>
  <c r="X1475" i="6"/>
  <c r="CZ348" i="1"/>
  <c r="Y348" i="1" s="1"/>
  <c r="AG377" i="1"/>
  <c r="AG339" i="1" s="1"/>
  <c r="CZ358" i="1"/>
  <c r="Y358" i="1" s="1"/>
  <c r="AB420" i="1"/>
  <c r="H1508" i="6"/>
  <c r="AB1501" i="6"/>
  <c r="H1545" i="6"/>
  <c r="AA1535" i="6"/>
  <c r="AB1613" i="6"/>
  <c r="CY366" i="1"/>
  <c r="X366" i="1" s="1"/>
  <c r="H1807" i="6"/>
  <c r="AA1801" i="6"/>
  <c r="GM343" i="1"/>
  <c r="CY347" i="1"/>
  <c r="X347" i="1" s="1"/>
  <c r="CZ353" i="1"/>
  <c r="Y353" i="1" s="1"/>
  <c r="CZ356" i="1"/>
  <c r="Y356" i="1" s="1"/>
  <c r="AA1598" i="6"/>
  <c r="H1608" i="6"/>
  <c r="AB1615" i="6"/>
  <c r="CP428" i="1"/>
  <c r="O428" i="1" s="1"/>
  <c r="W1819" i="6"/>
  <c r="H1473" i="6"/>
  <c r="AB1467" i="6"/>
  <c r="H1568" i="6"/>
  <c r="AA1558" i="6"/>
  <c r="AB1596" i="6"/>
  <c r="AA1759" i="6"/>
  <c r="AA1778" i="6"/>
  <c r="AA1797" i="6"/>
  <c r="H1669" i="6"/>
  <c r="AB1657" i="6"/>
  <c r="H1686" i="6"/>
  <c r="CZ417" i="1"/>
  <c r="Y417" i="1" s="1"/>
  <c r="CZ420" i="1"/>
  <c r="Y420" i="1" s="1"/>
  <c r="H1855" i="6"/>
  <c r="AB1843" i="6"/>
  <c r="R28" i="5"/>
  <c r="G50" i="6"/>
  <c r="R88" i="5"/>
  <c r="AB35" i="1"/>
  <c r="V133" i="6"/>
  <c r="AB39" i="1"/>
  <c r="V171" i="6"/>
  <c r="CR50" i="1"/>
  <c r="Q50" i="1" s="1"/>
  <c r="U303" i="6"/>
  <c r="GK68" i="1"/>
  <c r="X387" i="6"/>
  <c r="T69" i="1"/>
  <c r="Y425" i="6"/>
  <c r="G462" i="6"/>
  <c r="CR81" i="1"/>
  <c r="Q81" i="1" s="1"/>
  <c r="CP81" i="1" s="1"/>
  <c r="O81" i="1" s="1"/>
  <c r="U486" i="6"/>
  <c r="CR85" i="1"/>
  <c r="Q85" i="1" s="1"/>
  <c r="CP85" i="1" s="1"/>
  <c r="O85" i="1" s="1"/>
  <c r="G642" i="6"/>
  <c r="Y665" i="6"/>
  <c r="GX107" i="1"/>
  <c r="GX118" i="1"/>
  <c r="F768" i="6"/>
  <c r="CR119" i="1"/>
  <c r="Q119" i="1" s="1"/>
  <c r="G852" i="6"/>
  <c r="GK191" i="1"/>
  <c r="X1040" i="6"/>
  <c r="CY191" i="1"/>
  <c r="X191" i="1" s="1"/>
  <c r="GK201" i="1"/>
  <c r="X1085" i="6"/>
  <c r="GK203" i="1"/>
  <c r="X1095" i="6"/>
  <c r="CR213" i="1"/>
  <c r="Q213" i="1" s="1"/>
  <c r="CP213" i="1" s="1"/>
  <c r="O213" i="1" s="1"/>
  <c r="GK287" i="1"/>
  <c r="X1329" i="6"/>
  <c r="U1397" i="6"/>
  <c r="CR297" i="1"/>
  <c r="Q297" i="1" s="1"/>
  <c r="G1474" i="6"/>
  <c r="V1501" i="6"/>
  <c r="CP353" i="1"/>
  <c r="O353" i="1" s="1"/>
  <c r="U1554" i="6"/>
  <c r="Y1637" i="6"/>
  <c r="CR426" i="1"/>
  <c r="Q426" i="1" s="1"/>
  <c r="X222" i="6"/>
  <c r="GK48" i="1"/>
  <c r="GN48" i="1" s="1"/>
  <c r="CY79" i="1"/>
  <c r="X79" i="1" s="1"/>
  <c r="V465" i="6"/>
  <c r="CZ79" i="1"/>
  <c r="Y79" i="1" s="1"/>
  <c r="G512" i="6"/>
  <c r="CZ106" i="1"/>
  <c r="Y106" i="1" s="1"/>
  <c r="V665" i="6"/>
  <c r="V1004" i="6"/>
  <c r="G87" i="6"/>
  <c r="G273" i="6"/>
  <c r="CY53" i="1"/>
  <c r="X53" i="1" s="1"/>
  <c r="V274" i="6"/>
  <c r="CZ53" i="1"/>
  <c r="Y53" i="1" s="1"/>
  <c r="CY59" i="1"/>
  <c r="X59" i="1" s="1"/>
  <c r="T321" i="6" s="1"/>
  <c r="V321" i="6"/>
  <c r="CY88" i="1"/>
  <c r="X88" i="1" s="1"/>
  <c r="V531" i="6"/>
  <c r="CZ88" i="1"/>
  <c r="Y88" i="1" s="1"/>
  <c r="CR111" i="1"/>
  <c r="Q111" i="1" s="1"/>
  <c r="CP111" i="1" s="1"/>
  <c r="O111" i="1" s="1"/>
  <c r="R118" i="1"/>
  <c r="G834" i="6"/>
  <c r="U837" i="6"/>
  <c r="GK130" i="1"/>
  <c r="X855" i="6"/>
  <c r="V872" i="6"/>
  <c r="V945" i="6"/>
  <c r="W962" i="6"/>
  <c r="AB184" i="1"/>
  <c r="BY177" i="1"/>
  <c r="AP230" i="1"/>
  <c r="GK214" i="1"/>
  <c r="X1147" i="6"/>
  <c r="G1264" i="6"/>
  <c r="GK274" i="1"/>
  <c r="X1271" i="6"/>
  <c r="U1302" i="6"/>
  <c r="GK282" i="1"/>
  <c r="X1319" i="6"/>
  <c r="V1329" i="6"/>
  <c r="GK292" i="1"/>
  <c r="X1365" i="6"/>
  <c r="GK293" i="1"/>
  <c r="X1367" i="6"/>
  <c r="GK295" i="1"/>
  <c r="X1397" i="6"/>
  <c r="CP355" i="1"/>
  <c r="O355" i="1" s="1"/>
  <c r="U1558" i="6"/>
  <c r="V1581" i="6"/>
  <c r="GK368" i="1"/>
  <c r="X1637" i="6"/>
  <c r="GK375" i="1"/>
  <c r="X1691" i="6"/>
  <c r="Y204" i="6"/>
  <c r="U321" i="6"/>
  <c r="Q105" i="1"/>
  <c r="W663" i="6" s="1"/>
  <c r="V115" i="6"/>
  <c r="V105" i="1"/>
  <c r="Z663" i="6" s="1"/>
  <c r="X97" i="6"/>
  <c r="W274" i="6"/>
  <c r="T75" i="1"/>
  <c r="F443" i="6"/>
  <c r="H492" i="6"/>
  <c r="AA486" i="6"/>
  <c r="GK88" i="1"/>
  <c r="X531" i="6"/>
  <c r="CR101" i="1"/>
  <c r="Q101" i="1" s="1"/>
  <c r="F730" i="6"/>
  <c r="T112" i="1"/>
  <c r="GK195" i="1"/>
  <c r="X1060" i="6"/>
  <c r="V1125" i="6"/>
  <c r="AB213" i="1"/>
  <c r="U1149" i="6"/>
  <c r="GK221" i="1"/>
  <c r="X1179" i="6"/>
  <c r="V1222" i="6"/>
  <c r="Y1231" i="6"/>
  <c r="U1329" i="6"/>
  <c r="W1467" i="6"/>
  <c r="CR347" i="1"/>
  <c r="Q347" i="1" s="1"/>
  <c r="H1527" i="6"/>
  <c r="H1534" i="6"/>
  <c r="T1527" i="6"/>
  <c r="F1635" i="6"/>
  <c r="G1690" i="6"/>
  <c r="G1739" i="6"/>
  <c r="U1763" i="6"/>
  <c r="W1105" i="6"/>
  <c r="X1491" i="6"/>
  <c r="GK344" i="1"/>
  <c r="W425" i="6"/>
  <c r="GK188" i="1"/>
  <c r="X1028" i="6"/>
  <c r="G1285" i="6"/>
  <c r="AB344" i="1"/>
  <c r="G1491" i="6" s="1"/>
  <c r="F1841" i="6"/>
  <c r="W1843" i="6"/>
  <c r="X40" i="6"/>
  <c r="GK28" i="1"/>
  <c r="Y352" i="6"/>
  <c r="GK71" i="1"/>
  <c r="X421" i="6"/>
  <c r="V76" i="1"/>
  <c r="Z445" i="6" s="1"/>
  <c r="CR117" i="1"/>
  <c r="Q117" i="1" s="1"/>
  <c r="X1075" i="6"/>
  <c r="GK199" i="1"/>
  <c r="GK224" i="1"/>
  <c r="X1191" i="6"/>
  <c r="GK269" i="1"/>
  <c r="X1242" i="6"/>
  <c r="GK341" i="1"/>
  <c r="X1467" i="6"/>
  <c r="W1527" i="6"/>
  <c r="X1577" i="6"/>
  <c r="GK358" i="1"/>
  <c r="GK366" i="1"/>
  <c r="X1619" i="6"/>
  <c r="T429" i="1"/>
  <c r="GK431" i="1"/>
  <c r="X1839" i="6"/>
  <c r="CP272" i="1"/>
  <c r="O272" i="1" s="1"/>
  <c r="GM272" i="1" s="1"/>
  <c r="U1267" i="6"/>
  <c r="GK359" i="1"/>
  <c r="X1579" i="6"/>
  <c r="Q367" i="1"/>
  <c r="W1635" i="6" s="1"/>
  <c r="V1801" i="6"/>
  <c r="U432" i="1"/>
  <c r="Y1841" i="6" s="1"/>
  <c r="GK98" i="1"/>
  <c r="X594" i="6"/>
  <c r="CR190" i="1"/>
  <c r="Q190" i="1" s="1"/>
  <c r="W1038" i="6" s="1"/>
  <c r="AB190" i="1"/>
  <c r="G1038" i="6" s="1"/>
  <c r="CY351" i="1"/>
  <c r="X351" i="1" s="1"/>
  <c r="V1550" i="6"/>
  <c r="CZ351" i="1"/>
  <c r="Y351" i="1" s="1"/>
  <c r="AB367" i="1"/>
  <c r="G1635" i="6" s="1"/>
  <c r="R432" i="1"/>
  <c r="X171" i="6"/>
  <c r="AB42" i="1"/>
  <c r="G187" i="6" s="1"/>
  <c r="CR46" i="1"/>
  <c r="Q46" i="1" s="1"/>
  <c r="V283" i="6"/>
  <c r="X447" i="6"/>
  <c r="GK77" i="1"/>
  <c r="V94" i="1"/>
  <c r="Z586" i="6" s="1"/>
  <c r="U770" i="6"/>
  <c r="V1242" i="6"/>
  <c r="GK30" i="1"/>
  <c r="X60" i="6"/>
  <c r="BA230" i="1"/>
  <c r="T377" i="1"/>
  <c r="GN36" i="1"/>
  <c r="GM36" i="1"/>
  <c r="U377" i="1"/>
  <c r="T74" i="1"/>
  <c r="U74" i="1"/>
  <c r="Y441" i="6" s="1"/>
  <c r="W74" i="1"/>
  <c r="T58" i="1"/>
  <c r="W58" i="1"/>
  <c r="GN78" i="1"/>
  <c r="AB36" i="1"/>
  <c r="GK42" i="1"/>
  <c r="R58" i="1"/>
  <c r="V60" i="1"/>
  <c r="Z330" i="6" s="1"/>
  <c r="V65" i="1"/>
  <c r="Z368" i="6" s="1"/>
  <c r="CZ43" i="1"/>
  <c r="Y43" i="1" s="1"/>
  <c r="GM59" i="1"/>
  <c r="CY67" i="1"/>
  <c r="X67" i="1" s="1"/>
  <c r="CZ67" i="1"/>
  <c r="Y67" i="1" s="1"/>
  <c r="GN67" i="1" s="1"/>
  <c r="P58" i="1"/>
  <c r="U319" i="6" s="1"/>
  <c r="W60" i="1"/>
  <c r="GX87" i="1"/>
  <c r="V89" i="1"/>
  <c r="Z548" i="6" s="1"/>
  <c r="U97" i="1"/>
  <c r="Y592" i="6" s="1"/>
  <c r="S97" i="1"/>
  <c r="V592" i="6" s="1"/>
  <c r="CZ61" i="1"/>
  <c r="Y61" i="1" s="1"/>
  <c r="Q80" i="1"/>
  <c r="W467" i="6" s="1"/>
  <c r="CY90" i="1"/>
  <c r="X90" i="1" s="1"/>
  <c r="CZ90" i="1"/>
  <c r="Y90" i="1" s="1"/>
  <c r="P95" i="1"/>
  <c r="U588" i="6" s="1"/>
  <c r="P93" i="1"/>
  <c r="V97" i="1"/>
  <c r="Z592" i="6" s="1"/>
  <c r="S74" i="1"/>
  <c r="V441" i="6" s="1"/>
  <c r="GN82" i="1"/>
  <c r="R93" i="1"/>
  <c r="GN84" i="1"/>
  <c r="Q87" i="1"/>
  <c r="W529" i="6" s="1"/>
  <c r="Q93" i="1"/>
  <c r="W584" i="6" s="1"/>
  <c r="S115" i="1"/>
  <c r="V748" i="6" s="1"/>
  <c r="Q115" i="1"/>
  <c r="W748" i="6" s="1"/>
  <c r="W115" i="1"/>
  <c r="AB109" i="1"/>
  <c r="R115" i="1"/>
  <c r="U87" i="1"/>
  <c r="Y529" i="6" s="1"/>
  <c r="U95" i="1"/>
  <c r="Y588" i="6" s="1"/>
  <c r="GX115" i="1"/>
  <c r="Q95" i="1"/>
  <c r="W588" i="6" s="1"/>
  <c r="CP125" i="1"/>
  <c r="O125" i="1" s="1"/>
  <c r="CP129" i="1"/>
  <c r="O129" i="1" s="1"/>
  <c r="T115" i="1"/>
  <c r="CZ122" i="1"/>
  <c r="Y122" i="1" s="1"/>
  <c r="CY122" i="1"/>
  <c r="X122" i="1" s="1"/>
  <c r="R127" i="1"/>
  <c r="AO26" i="1"/>
  <c r="F147" i="1"/>
  <c r="AO468" i="1"/>
  <c r="R116" i="1"/>
  <c r="AQ468" i="1"/>
  <c r="CP181" i="1"/>
  <c r="O181" i="1" s="1"/>
  <c r="U127" i="1"/>
  <c r="Y835" i="6" s="1"/>
  <c r="V196" i="1"/>
  <c r="CY213" i="1"/>
  <c r="X213" i="1" s="1"/>
  <c r="CZ213" i="1"/>
  <c r="Y213" i="1" s="1"/>
  <c r="AB194" i="1"/>
  <c r="G1058" i="6" s="1"/>
  <c r="CY138" i="1"/>
  <c r="X138" i="1" s="1"/>
  <c r="CG177" i="1"/>
  <c r="AX230" i="1"/>
  <c r="U196" i="1"/>
  <c r="Y1069" i="6" s="1"/>
  <c r="BC177" i="1"/>
  <c r="F246" i="1"/>
  <c r="CY283" i="1"/>
  <c r="X283" i="1" s="1"/>
  <c r="CZ283" i="1"/>
  <c r="Y283" i="1" s="1"/>
  <c r="CY303" i="1"/>
  <c r="X303" i="1" s="1"/>
  <c r="CZ303" i="1"/>
  <c r="Y303" i="1" s="1"/>
  <c r="P196" i="1"/>
  <c r="U1069" i="6" s="1"/>
  <c r="GP226" i="1"/>
  <c r="GM226" i="1"/>
  <c r="AC305" i="1"/>
  <c r="AU264" i="1"/>
  <c r="F324" i="1"/>
  <c r="CR295" i="1"/>
  <c r="Q295" i="1" s="1"/>
  <c r="AB295" i="1"/>
  <c r="CP303" i="1"/>
  <c r="O303" i="1" s="1"/>
  <c r="CY359" i="1"/>
  <c r="X359" i="1" s="1"/>
  <c r="CZ359" i="1"/>
  <c r="Y359" i="1" s="1"/>
  <c r="CY372" i="1"/>
  <c r="X372" i="1" s="1"/>
  <c r="CZ372" i="1"/>
  <c r="Y372" i="1" s="1"/>
  <c r="GK268" i="1"/>
  <c r="AE305" i="1"/>
  <c r="BB339" i="1"/>
  <c r="F390" i="1"/>
  <c r="GK342" i="1"/>
  <c r="AE377" i="1"/>
  <c r="CR373" i="1"/>
  <c r="Q373" i="1" s="1"/>
  <c r="AB373" i="1"/>
  <c r="G1674" i="6" s="1"/>
  <c r="AU339" i="1"/>
  <c r="F396" i="1"/>
  <c r="CP359" i="1"/>
  <c r="O359" i="1" s="1"/>
  <c r="CZ342" i="1"/>
  <c r="Y342" i="1" s="1"/>
  <c r="AL377" i="1" s="1"/>
  <c r="GN349" i="1"/>
  <c r="CZ428" i="1"/>
  <c r="Y428" i="1" s="1"/>
  <c r="GM41" i="1"/>
  <c r="GN41" i="1"/>
  <c r="R60" i="1"/>
  <c r="CY73" i="1"/>
  <c r="X73" i="1" s="1"/>
  <c r="CZ73" i="1"/>
  <c r="Y73" i="1" s="1"/>
  <c r="CY29" i="1"/>
  <c r="X29" i="1" s="1"/>
  <c r="CZ29" i="1"/>
  <c r="Y29" i="1" s="1"/>
  <c r="V42" i="1"/>
  <c r="CZ55" i="1"/>
  <c r="Y55" i="1" s="1"/>
  <c r="CY55" i="1"/>
  <c r="X55" i="1" s="1"/>
  <c r="U56" i="1"/>
  <c r="Y301" i="6" s="1"/>
  <c r="S56" i="1"/>
  <c r="V301" i="6" s="1"/>
  <c r="GX56" i="1"/>
  <c r="V58" i="1"/>
  <c r="Z319" i="6" s="1"/>
  <c r="Q42" i="1"/>
  <c r="AB43" i="1"/>
  <c r="CR43" i="1"/>
  <c r="Q43" i="1" s="1"/>
  <c r="CY45" i="1"/>
  <c r="X45" i="1" s="1"/>
  <c r="CZ45" i="1"/>
  <c r="Y45" i="1" s="1"/>
  <c r="CP54" i="1"/>
  <c r="O54" i="1" s="1"/>
  <c r="CP55" i="1"/>
  <c r="O55" i="1" s="1"/>
  <c r="S58" i="1"/>
  <c r="V319" i="6" s="1"/>
  <c r="GX74" i="1"/>
  <c r="U63" i="1"/>
  <c r="Y350" i="6" s="1"/>
  <c r="W63" i="1"/>
  <c r="V63" i="1"/>
  <c r="Z350" i="6" s="1"/>
  <c r="U72" i="1"/>
  <c r="Y423" i="6" s="1"/>
  <c r="W72" i="1"/>
  <c r="S72" i="1"/>
  <c r="V423" i="6" s="1"/>
  <c r="R74" i="1"/>
  <c r="T93" i="1"/>
  <c r="W93" i="1"/>
  <c r="Q58" i="1"/>
  <c r="W319" i="6" s="1"/>
  <c r="Q63" i="1"/>
  <c r="W350" i="6" s="1"/>
  <c r="R80" i="1"/>
  <c r="W80" i="1"/>
  <c r="R87" i="1"/>
  <c r="Q89" i="1"/>
  <c r="W548" i="6" s="1"/>
  <c r="V93" i="1"/>
  <c r="Z584" i="6" s="1"/>
  <c r="S95" i="1"/>
  <c r="V588" i="6" s="1"/>
  <c r="CZ105" i="1"/>
  <c r="Y105" i="1" s="1"/>
  <c r="V115" i="1"/>
  <c r="Z748" i="6" s="1"/>
  <c r="P89" i="1"/>
  <c r="U548" i="6" s="1"/>
  <c r="R92" i="1"/>
  <c r="Q116" i="1"/>
  <c r="W750" i="6" s="1"/>
  <c r="V95" i="1"/>
  <c r="Z588" i="6" s="1"/>
  <c r="S116" i="1"/>
  <c r="V750" i="6" s="1"/>
  <c r="W127" i="1"/>
  <c r="U115" i="1"/>
  <c r="Y748" i="6" s="1"/>
  <c r="GM135" i="1"/>
  <c r="GK182" i="1"/>
  <c r="AE230" i="1"/>
  <c r="CZ182" i="1"/>
  <c r="Y182" i="1" s="1"/>
  <c r="AB139" i="1"/>
  <c r="CY216" i="1"/>
  <c r="X216" i="1" s="1"/>
  <c r="CZ216" i="1"/>
  <c r="Y216" i="1" s="1"/>
  <c r="GM124" i="1"/>
  <c r="GN124" i="1"/>
  <c r="CR211" i="1"/>
  <c r="Q211" i="1" s="1"/>
  <c r="AB211" i="1"/>
  <c r="G1135" i="6" s="1"/>
  <c r="CR219" i="1"/>
  <c r="Q219" i="1" s="1"/>
  <c r="AB219" i="1"/>
  <c r="GO198" i="1"/>
  <c r="GM198" i="1"/>
  <c r="GO218" i="1"/>
  <c r="GM218" i="1"/>
  <c r="CY290" i="1"/>
  <c r="X290" i="1" s="1"/>
  <c r="CZ290" i="1"/>
  <c r="Y290" i="1" s="1"/>
  <c r="AB225" i="1"/>
  <c r="CR225" i="1"/>
  <c r="Q225" i="1" s="1"/>
  <c r="BC264" i="1"/>
  <c r="F321" i="1"/>
  <c r="CP216" i="1"/>
  <c r="O216" i="1" s="1"/>
  <c r="CR284" i="1"/>
  <c r="Q284" i="1" s="1"/>
  <c r="AB284" i="1"/>
  <c r="G1323" i="6" s="1"/>
  <c r="CR298" i="1"/>
  <c r="Q298" i="1" s="1"/>
  <c r="AB298" i="1"/>
  <c r="G1429" i="6" s="1"/>
  <c r="CI264" i="1"/>
  <c r="AZ305" i="1"/>
  <c r="CP290" i="1"/>
  <c r="O290" i="1" s="1"/>
  <c r="GM302" i="1"/>
  <c r="F318" i="1"/>
  <c r="BB264" i="1"/>
  <c r="CY365" i="1"/>
  <c r="X365" i="1" s="1"/>
  <c r="CZ365" i="1"/>
  <c r="Y365" i="1" s="1"/>
  <c r="AO339" i="1"/>
  <c r="F381" i="1"/>
  <c r="CY415" i="1"/>
  <c r="X415" i="1" s="1"/>
  <c r="CZ415" i="1"/>
  <c r="Y415" i="1" s="1"/>
  <c r="CP356" i="1"/>
  <c r="O356" i="1" s="1"/>
  <c r="BC339" i="1"/>
  <c r="F393" i="1"/>
  <c r="CR416" i="1"/>
  <c r="Q416" i="1" s="1"/>
  <c r="AB416" i="1"/>
  <c r="G1742" i="6" s="1"/>
  <c r="AB422" i="1"/>
  <c r="G1780" i="6" s="1"/>
  <c r="CR422" i="1"/>
  <c r="Q422" i="1" s="1"/>
  <c r="CP365" i="1"/>
  <c r="O365" i="1" s="1"/>
  <c r="GM360" i="1"/>
  <c r="BB411" i="1"/>
  <c r="F449" i="1"/>
  <c r="AX411" i="1"/>
  <c r="F443" i="1"/>
  <c r="CZ57" i="1"/>
  <c r="Y57" i="1" s="1"/>
  <c r="CY57" i="1"/>
  <c r="X57" i="1" s="1"/>
  <c r="S60" i="1"/>
  <c r="V330" i="6" s="1"/>
  <c r="U60" i="1"/>
  <c r="Y330" i="6" s="1"/>
  <c r="GN31" i="1"/>
  <c r="Q60" i="1"/>
  <c r="W330" i="6" s="1"/>
  <c r="T60" i="1"/>
  <c r="P60" i="1"/>
  <c r="U330" i="6" s="1"/>
  <c r="CY62" i="1"/>
  <c r="X62" i="1" s="1"/>
  <c r="CZ62" i="1"/>
  <c r="Y62" i="1" s="1"/>
  <c r="T65" i="1"/>
  <c r="U65" i="1"/>
  <c r="Y368" i="6" s="1"/>
  <c r="Q65" i="1"/>
  <c r="W368" i="6" s="1"/>
  <c r="V74" i="1"/>
  <c r="Z441" i="6" s="1"/>
  <c r="CP73" i="1"/>
  <c r="O73" i="1" s="1"/>
  <c r="P80" i="1"/>
  <c r="U58" i="1"/>
  <c r="Y319" i="6" s="1"/>
  <c r="CP69" i="1"/>
  <c r="O69" i="1" s="1"/>
  <c r="V80" i="1"/>
  <c r="Z467" i="6" s="1"/>
  <c r="CP62" i="1"/>
  <c r="O62" i="1" s="1"/>
  <c r="T87" i="1"/>
  <c r="W87" i="1"/>
  <c r="AB99" i="1"/>
  <c r="T80" i="1"/>
  <c r="V87" i="1"/>
  <c r="Z529" i="6" s="1"/>
  <c r="S92" i="1"/>
  <c r="V582" i="6" s="1"/>
  <c r="W89" i="1"/>
  <c r="R95" i="1"/>
  <c r="CY105" i="1"/>
  <c r="X105" i="1" s="1"/>
  <c r="CZ114" i="1"/>
  <c r="Y114" i="1" s="1"/>
  <c r="CY114" i="1"/>
  <c r="X114" i="1" s="1"/>
  <c r="P87" i="1"/>
  <c r="Q92" i="1"/>
  <c r="W582" i="6" s="1"/>
  <c r="P97" i="1"/>
  <c r="CY107" i="1"/>
  <c r="X107" i="1" s="1"/>
  <c r="T127" i="1"/>
  <c r="BB26" i="1"/>
  <c r="F156" i="1"/>
  <c r="BB468" i="1"/>
  <c r="BC26" i="1"/>
  <c r="F159" i="1"/>
  <c r="BC468" i="1"/>
  <c r="W196" i="1"/>
  <c r="AJ230" i="1" s="1"/>
  <c r="S196" i="1"/>
  <c r="V1069" i="6" s="1"/>
  <c r="T196" i="1"/>
  <c r="AG230" i="1" s="1"/>
  <c r="CY222" i="1"/>
  <c r="X222" i="1" s="1"/>
  <c r="CZ222" i="1"/>
  <c r="Y222" i="1" s="1"/>
  <c r="CY195" i="1"/>
  <c r="X195" i="1" s="1"/>
  <c r="CZ195" i="1"/>
  <c r="Y195" i="1" s="1"/>
  <c r="CZ208" i="1"/>
  <c r="Y208" i="1" s="1"/>
  <c r="CY208" i="1"/>
  <c r="X208" i="1" s="1"/>
  <c r="CY204" i="1"/>
  <c r="X204" i="1" s="1"/>
  <c r="CZ204" i="1"/>
  <c r="Y204" i="1" s="1"/>
  <c r="CR214" i="1"/>
  <c r="Q214" i="1" s="1"/>
  <c r="AB214" i="1"/>
  <c r="G1147" i="6" s="1"/>
  <c r="GM200" i="1"/>
  <c r="GO200" i="1"/>
  <c r="AB227" i="1"/>
  <c r="CR227" i="1"/>
  <c r="Q227" i="1" s="1"/>
  <c r="CY297" i="1"/>
  <c r="X297" i="1" s="1"/>
  <c r="CZ297" i="1"/>
  <c r="Y297" i="1" s="1"/>
  <c r="GM212" i="1"/>
  <c r="GK225" i="1"/>
  <c r="CZ225" i="1"/>
  <c r="Y225" i="1" s="1"/>
  <c r="CZ268" i="1"/>
  <c r="Y268" i="1" s="1"/>
  <c r="CR293" i="1"/>
  <c r="Q293" i="1" s="1"/>
  <c r="AB293" i="1"/>
  <c r="AP264" i="1"/>
  <c r="CY354" i="1"/>
  <c r="X354" i="1" s="1"/>
  <c r="CZ354" i="1"/>
  <c r="Y354" i="1" s="1"/>
  <c r="CY367" i="1"/>
  <c r="X367" i="1" s="1"/>
  <c r="CZ367" i="1"/>
  <c r="Y367" i="1" s="1"/>
  <c r="AX377" i="1"/>
  <c r="CG339" i="1"/>
  <c r="AQ177" i="1"/>
  <c r="F240" i="1"/>
  <c r="GM276" i="1"/>
  <c r="GN276" i="1"/>
  <c r="GK434" i="1"/>
  <c r="CZ434" i="1"/>
  <c r="Y434" i="1" s="1"/>
  <c r="CR362" i="1"/>
  <c r="Q362" i="1" s="1"/>
  <c r="AB362" i="1"/>
  <c r="CR370" i="1"/>
  <c r="Q370" i="1" s="1"/>
  <c r="AB370" i="1"/>
  <c r="G1655" i="6" s="1"/>
  <c r="CR375" i="1"/>
  <c r="Q375" i="1" s="1"/>
  <c r="AB375" i="1"/>
  <c r="CI339" i="1"/>
  <c r="AZ377" i="1"/>
  <c r="CR432" i="1"/>
  <c r="Q432" i="1" s="1"/>
  <c r="AB432" i="1"/>
  <c r="G1841" i="6" s="1"/>
  <c r="CP367" i="1"/>
  <c r="O367" i="1" s="1"/>
  <c r="AC377" i="1"/>
  <c r="GM364" i="1"/>
  <c r="GN364" i="1"/>
  <c r="CP372" i="1"/>
  <c r="O372" i="1" s="1"/>
  <c r="CY434" i="1"/>
  <c r="X434" i="1" s="1"/>
  <c r="GN33" i="1"/>
  <c r="CP56" i="1"/>
  <c r="O56" i="1" s="1"/>
  <c r="CY71" i="1"/>
  <c r="X71" i="1" s="1"/>
  <c r="CZ71" i="1"/>
  <c r="Y71" i="1" s="1"/>
  <c r="P74" i="1"/>
  <c r="U441" i="6" s="1"/>
  <c r="Q74" i="1"/>
  <c r="W441" i="6" s="1"/>
  <c r="U80" i="1"/>
  <c r="CY100" i="1"/>
  <c r="X100" i="1" s="1"/>
  <c r="CZ100" i="1"/>
  <c r="Y100" i="1" s="1"/>
  <c r="V92" i="1"/>
  <c r="Z582" i="6" s="1"/>
  <c r="T92" i="1"/>
  <c r="S65" i="1"/>
  <c r="CP71" i="1"/>
  <c r="O71" i="1" s="1"/>
  <c r="GX80" i="1"/>
  <c r="CY86" i="1"/>
  <c r="X86" i="1" s="1"/>
  <c r="CZ86" i="1"/>
  <c r="Y86" i="1" s="1"/>
  <c r="S89" i="1"/>
  <c r="V548" i="6" s="1"/>
  <c r="U89" i="1"/>
  <c r="Y548" i="6" s="1"/>
  <c r="W92" i="1"/>
  <c r="U92" i="1"/>
  <c r="Y582" i="6" s="1"/>
  <c r="P92" i="1"/>
  <c r="CZ94" i="1"/>
  <c r="Y94" i="1" s="1"/>
  <c r="CY94" i="1"/>
  <c r="X94" i="1" s="1"/>
  <c r="CZ109" i="1"/>
  <c r="Y109" i="1" s="1"/>
  <c r="GK109" i="1"/>
  <c r="CY93" i="1"/>
  <c r="X93" i="1" s="1"/>
  <c r="CZ110" i="1"/>
  <c r="Y110" i="1" s="1"/>
  <c r="CY110" i="1"/>
  <c r="X110" i="1" s="1"/>
  <c r="V116" i="1"/>
  <c r="Z750" i="6" s="1"/>
  <c r="T116" i="1"/>
  <c r="GX116" i="1"/>
  <c r="GK125" i="1"/>
  <c r="CZ125" i="1"/>
  <c r="Y125" i="1" s="1"/>
  <c r="GX127" i="1"/>
  <c r="V127" i="1"/>
  <c r="Z835" i="6" s="1"/>
  <c r="S127" i="1"/>
  <c r="V835" i="6" s="1"/>
  <c r="W116" i="1"/>
  <c r="F152" i="1"/>
  <c r="GM106" i="1"/>
  <c r="P116" i="1"/>
  <c r="CZ128" i="1"/>
  <c r="Y128" i="1" s="1"/>
  <c r="CY128" i="1"/>
  <c r="X128" i="1" s="1"/>
  <c r="GN139" i="1"/>
  <c r="Q127" i="1"/>
  <c r="CY210" i="1"/>
  <c r="X210" i="1" s="1"/>
  <c r="CZ210" i="1"/>
  <c r="Y210" i="1" s="1"/>
  <c r="AH230" i="1"/>
  <c r="AO177" i="1"/>
  <c r="F234" i="1"/>
  <c r="CP195" i="1"/>
  <c r="O195" i="1" s="1"/>
  <c r="GK227" i="1"/>
  <c r="CZ227" i="1"/>
  <c r="Y227" i="1" s="1"/>
  <c r="CY277" i="1"/>
  <c r="X277" i="1" s="1"/>
  <c r="CZ277" i="1"/>
  <c r="Y277" i="1" s="1"/>
  <c r="CY300" i="1"/>
  <c r="X300" i="1" s="1"/>
  <c r="CZ300" i="1"/>
  <c r="Y300" i="1" s="1"/>
  <c r="AQ264" i="1"/>
  <c r="F315" i="1"/>
  <c r="Q196" i="1"/>
  <c r="CR280" i="1"/>
  <c r="Q280" i="1" s="1"/>
  <c r="AB280" i="1"/>
  <c r="CR287" i="1"/>
  <c r="Q287" i="1" s="1"/>
  <c r="AB287" i="1"/>
  <c r="CY369" i="1"/>
  <c r="X369" i="1" s="1"/>
  <c r="CZ369" i="1"/>
  <c r="Y369" i="1" s="1"/>
  <c r="CI177" i="1"/>
  <c r="AZ230" i="1"/>
  <c r="CJ264" i="1"/>
  <c r="BA305" i="1"/>
  <c r="CP283" i="1"/>
  <c r="O283" i="1" s="1"/>
  <c r="AQ339" i="1"/>
  <c r="F387" i="1"/>
  <c r="CR413" i="1"/>
  <c r="Q413" i="1" s="1"/>
  <c r="AB413" i="1"/>
  <c r="CR419" i="1"/>
  <c r="Q419" i="1" s="1"/>
  <c r="AB419" i="1"/>
  <c r="G1761" i="6" s="1"/>
  <c r="GM341" i="1"/>
  <c r="GN341" i="1"/>
  <c r="F446" i="1"/>
  <c r="AQ411" i="1"/>
  <c r="AT411" i="1"/>
  <c r="F454" i="1"/>
  <c r="GM371" i="1"/>
  <c r="GN371" i="1"/>
  <c r="AO411" i="1"/>
  <c r="F440" i="1"/>
  <c r="L91" i="5" l="1"/>
  <c r="J65" i="5"/>
  <c r="J30" i="5"/>
  <c r="K48" i="5"/>
  <c r="J53" i="5" s="1"/>
  <c r="J77" i="5"/>
  <c r="G17" i="5"/>
  <c r="P51" i="5"/>
  <c r="P67" i="5"/>
  <c r="CI411" i="1"/>
  <c r="AE436" i="1"/>
  <c r="R436" i="1" s="1"/>
  <c r="AP411" i="1"/>
  <c r="AF436" i="1"/>
  <c r="AF411" i="1" s="1"/>
  <c r="GM197" i="1"/>
  <c r="GO197" i="1"/>
  <c r="S305" i="1"/>
  <c r="AF264" i="1"/>
  <c r="W305" i="1"/>
  <c r="W264" i="1" s="1"/>
  <c r="AJ264" i="1"/>
  <c r="AB799" i="6"/>
  <c r="GM185" i="1"/>
  <c r="GN185" i="1"/>
  <c r="GM296" i="1"/>
  <c r="W465" i="6"/>
  <c r="CP79" i="1"/>
  <c r="O79" i="1" s="1"/>
  <c r="U890" i="6"/>
  <c r="CP136" i="1"/>
  <c r="O136" i="1" s="1"/>
  <c r="CY268" i="1"/>
  <c r="X268" i="1" s="1"/>
  <c r="GN275" i="1"/>
  <c r="AA1715" i="6"/>
  <c r="H1327" i="6"/>
  <c r="H942" i="6"/>
  <c r="H959" i="6"/>
  <c r="GM137" i="1"/>
  <c r="GM96" i="1"/>
  <c r="CP430" i="1"/>
  <c r="O430" i="1" s="1"/>
  <c r="AA1367" i="6"/>
  <c r="GN102" i="1"/>
  <c r="CP44" i="1"/>
  <c r="O44" i="1" s="1"/>
  <c r="AB1300" i="6"/>
  <c r="H1165" i="6"/>
  <c r="CP208" i="1"/>
  <c r="O208" i="1" s="1"/>
  <c r="T1123" i="6" s="1"/>
  <c r="GN106" i="1"/>
  <c r="GK69" i="1"/>
  <c r="GN51" i="1"/>
  <c r="GO217" i="1"/>
  <c r="X799" i="6"/>
  <c r="CP224" i="1"/>
  <c r="O224" i="1" s="1"/>
  <c r="GO224" i="1" s="1"/>
  <c r="H1009" i="6"/>
  <c r="AA133" i="6"/>
  <c r="T1137" i="6"/>
  <c r="GM126" i="1"/>
  <c r="H1159" i="6"/>
  <c r="GM417" i="1"/>
  <c r="CY123" i="1"/>
  <c r="X123" i="1" s="1"/>
  <c r="CP207" i="1"/>
  <c r="O207" i="1" s="1"/>
  <c r="GM266" i="1"/>
  <c r="X890" i="6"/>
  <c r="GK136" i="1"/>
  <c r="CZ136" i="1"/>
  <c r="Y136" i="1" s="1"/>
  <c r="W1365" i="6"/>
  <c r="CP292" i="1"/>
  <c r="O292" i="1" s="1"/>
  <c r="GN361" i="1"/>
  <c r="F455" i="1"/>
  <c r="GP228" i="1"/>
  <c r="GN417" i="1"/>
  <c r="GO189" i="1"/>
  <c r="CZ107" i="1"/>
  <c r="Y107" i="1" s="1"/>
  <c r="GN342" i="1"/>
  <c r="GN286" i="1"/>
  <c r="GN137" i="1"/>
  <c r="GM67" i="1"/>
  <c r="GM53" i="1"/>
  <c r="GM353" i="1"/>
  <c r="GM201" i="1"/>
  <c r="GN68" i="1"/>
  <c r="AA1329" i="6"/>
  <c r="AB1222" i="6"/>
  <c r="GM431" i="1"/>
  <c r="AB953" i="6"/>
  <c r="CP100" i="1"/>
  <c r="O100" i="1" s="1"/>
  <c r="H627" i="6" s="1"/>
  <c r="U332" i="6"/>
  <c r="GM40" i="1"/>
  <c r="GO221" i="1"/>
  <c r="AP468" i="1"/>
  <c r="F477" i="1" s="1"/>
  <c r="G16" i="2" s="1"/>
  <c r="G18" i="2" s="1"/>
  <c r="H458" i="6"/>
  <c r="GM49" i="1"/>
  <c r="GM288" i="1"/>
  <c r="AA872" i="6"/>
  <c r="H1412" i="6"/>
  <c r="AH305" i="1"/>
  <c r="CY136" i="1"/>
  <c r="X136" i="1" s="1"/>
  <c r="AT339" i="1"/>
  <c r="CP273" i="1"/>
  <c r="O273" i="1" s="1"/>
  <c r="T1269" i="6" s="1"/>
  <c r="GO212" i="1"/>
  <c r="GN134" i="1"/>
  <c r="GM421" i="1"/>
  <c r="GM286" i="1"/>
  <c r="GM202" i="1"/>
  <c r="CZ69" i="1"/>
  <c r="Y69" i="1" s="1"/>
  <c r="GN69" i="1" s="1"/>
  <c r="GN431" i="1"/>
  <c r="G1671" i="6"/>
  <c r="GM355" i="1"/>
  <c r="GO194" i="1"/>
  <c r="GM82" i="1"/>
  <c r="CP45" i="1"/>
  <c r="O45" i="1" s="1"/>
  <c r="GM77" i="1"/>
  <c r="V892" i="6"/>
  <c r="CY112" i="1"/>
  <c r="X112" i="1" s="1"/>
  <c r="GM352" i="1"/>
  <c r="G1027" i="6"/>
  <c r="GO184" i="1"/>
  <c r="GM342" i="1"/>
  <c r="T1222" i="6"/>
  <c r="GN39" i="1"/>
  <c r="CP133" i="1"/>
  <c r="O133" i="1" s="1"/>
  <c r="GM133" i="1" s="1"/>
  <c r="H1379" i="6"/>
  <c r="GM282" i="1"/>
  <c r="W1346" i="6"/>
  <c r="CP289" i="1"/>
  <c r="O289" i="1" s="1"/>
  <c r="AP26" i="1"/>
  <c r="F153" i="1"/>
  <c r="GM88" i="1"/>
  <c r="CI26" i="1"/>
  <c r="AG143" i="1"/>
  <c r="AG26" i="1" s="1"/>
  <c r="GM38" i="1"/>
  <c r="GN38" i="1"/>
  <c r="GM223" i="1"/>
  <c r="GM224" i="1"/>
  <c r="GM217" i="1"/>
  <c r="GN133" i="1"/>
  <c r="H1190" i="6"/>
  <c r="H1130" i="6"/>
  <c r="H282" i="6"/>
  <c r="X1835" i="6"/>
  <c r="GO205" i="1"/>
  <c r="AB566" i="6"/>
  <c r="H830" i="6"/>
  <c r="H1735" i="6"/>
  <c r="W1250" i="6"/>
  <c r="U728" i="6"/>
  <c r="CP112" i="1"/>
  <c r="O112" i="1" s="1"/>
  <c r="GN357" i="1"/>
  <c r="GM182" i="1"/>
  <c r="GN109" i="1"/>
  <c r="GN49" i="1"/>
  <c r="GM279" i="1"/>
  <c r="GM221" i="1"/>
  <c r="GN104" i="1"/>
  <c r="GN53" i="1"/>
  <c r="GN414" i="1"/>
  <c r="GN363" i="1"/>
  <c r="GN296" i="1"/>
  <c r="AI264" i="1"/>
  <c r="GN288" i="1"/>
  <c r="GN266" i="1"/>
  <c r="F162" i="1"/>
  <c r="F150" i="1"/>
  <c r="GN96" i="1"/>
  <c r="GM418" i="1"/>
  <c r="GN353" i="1"/>
  <c r="GN352" i="1"/>
  <c r="GN126" i="1"/>
  <c r="GM194" i="1"/>
  <c r="GO183" i="1"/>
  <c r="AI339" i="1"/>
  <c r="GM32" i="1"/>
  <c r="G989" i="6"/>
  <c r="H547" i="6"/>
  <c r="CP122" i="1"/>
  <c r="O122" i="1" s="1"/>
  <c r="GN122" i="1" s="1"/>
  <c r="AA1222" i="6"/>
  <c r="CP220" i="1"/>
  <c r="O220" i="1" s="1"/>
  <c r="GO220" i="1" s="1"/>
  <c r="AB976" i="6"/>
  <c r="AB661" i="6"/>
  <c r="AA596" i="6"/>
  <c r="T661" i="6"/>
  <c r="X548" i="6"/>
  <c r="G565" i="6"/>
  <c r="H1778" i="6"/>
  <c r="H1230" i="6"/>
  <c r="AA962" i="6"/>
  <c r="V1835" i="6"/>
  <c r="CY429" i="1"/>
  <c r="X429" i="1" s="1"/>
  <c r="AK436" i="1" s="1"/>
  <c r="CZ429" i="1"/>
  <c r="Y429" i="1" s="1"/>
  <c r="W1448" i="6"/>
  <c r="CP301" i="1"/>
  <c r="O301" i="1" s="1"/>
  <c r="CP344" i="1"/>
  <c r="O344" i="1" s="1"/>
  <c r="W1317" i="6"/>
  <c r="CP281" i="1"/>
  <c r="O281" i="1" s="1"/>
  <c r="T1317" i="6" s="1"/>
  <c r="G1208" i="6"/>
  <c r="G1212" i="6"/>
  <c r="G405" i="6"/>
  <c r="G420" i="6"/>
  <c r="W1577" i="6"/>
  <c r="CP358" i="1"/>
  <c r="O358" i="1" s="1"/>
  <c r="GM358" i="1" s="1"/>
  <c r="G88" i="6"/>
  <c r="G96" i="6"/>
  <c r="GM78" i="1"/>
  <c r="AG436" i="1"/>
  <c r="T1020" i="6"/>
  <c r="H1228" i="6"/>
  <c r="G747" i="6"/>
  <c r="CP94" i="1"/>
  <c r="O94" i="1" s="1"/>
  <c r="CP270" i="1"/>
  <c r="O270" i="1" s="1"/>
  <c r="T1250" i="6" s="1"/>
  <c r="GO182" i="1"/>
  <c r="CZ93" i="1"/>
  <c r="Y93" i="1" s="1"/>
  <c r="AB584" i="6" s="1"/>
  <c r="AF230" i="1"/>
  <c r="S230" i="1" s="1"/>
  <c r="CP115" i="1"/>
  <c r="O115" i="1" s="1"/>
  <c r="H748" i="6" s="1"/>
  <c r="CP72" i="1"/>
  <c r="O72" i="1" s="1"/>
  <c r="H423" i="6" s="1"/>
  <c r="T962" i="6"/>
  <c r="GN421" i="1"/>
  <c r="GN187" i="1"/>
  <c r="GM130" i="1"/>
  <c r="GM183" i="1"/>
  <c r="GM351" i="1"/>
  <c r="GN130" i="1"/>
  <c r="G1455" i="6"/>
  <c r="CP98" i="1"/>
  <c r="O98" i="1" s="1"/>
  <c r="GM98" i="1" s="1"/>
  <c r="AI436" i="1"/>
  <c r="V436" i="1" s="1"/>
  <c r="GM108" i="1"/>
  <c r="AJ436" i="1"/>
  <c r="W436" i="1" s="1"/>
  <c r="F460" i="1" s="1"/>
  <c r="W405" i="6"/>
  <c r="CP70" i="1"/>
  <c r="O70" i="1" s="1"/>
  <c r="X728" i="6"/>
  <c r="GK112" i="1"/>
  <c r="W34" i="5"/>
  <c r="W51" i="5"/>
  <c r="P60" i="5"/>
  <c r="GN121" i="1"/>
  <c r="H717" i="6"/>
  <c r="H727" i="6"/>
  <c r="T717" i="6"/>
  <c r="GN111" i="1"/>
  <c r="GM111" i="1"/>
  <c r="AJ411" i="1"/>
  <c r="AJ339" i="1"/>
  <c r="W377" i="1"/>
  <c r="F401" i="1" s="1"/>
  <c r="T497" i="6"/>
  <c r="H512" i="6"/>
  <c r="H497" i="6"/>
  <c r="GN85" i="1"/>
  <c r="GM85" i="1"/>
  <c r="H469" i="6"/>
  <c r="H483" i="6"/>
  <c r="T469" i="6"/>
  <c r="GN81" i="1"/>
  <c r="GM81" i="1"/>
  <c r="H1269" i="6"/>
  <c r="H1424" i="6"/>
  <c r="AA1414" i="6"/>
  <c r="AB1123" i="6"/>
  <c r="AA681" i="6"/>
  <c r="AA663" i="6"/>
  <c r="CP416" i="1"/>
  <c r="O416" i="1" s="1"/>
  <c r="GN416" i="1" s="1"/>
  <c r="W1742" i="6"/>
  <c r="AB1740" i="6"/>
  <c r="AB1157" i="6"/>
  <c r="H545" i="6"/>
  <c r="AB531" i="6"/>
  <c r="AA1231" i="6"/>
  <c r="H1237" i="6"/>
  <c r="T204" i="6"/>
  <c r="H204" i="6"/>
  <c r="H219" i="6"/>
  <c r="T612" i="6"/>
  <c r="CY75" i="1"/>
  <c r="X75" i="1" s="1"/>
  <c r="V443" i="6"/>
  <c r="CZ75" i="1"/>
  <c r="Y75" i="1" s="1"/>
  <c r="T920" i="6"/>
  <c r="H920" i="6"/>
  <c r="W1501" i="6"/>
  <c r="CP346" i="1"/>
  <c r="O346" i="1" s="1"/>
  <c r="W1149" i="6"/>
  <c r="CP215" i="1"/>
  <c r="O215" i="1" s="1"/>
  <c r="H220" i="6"/>
  <c r="T220" i="6"/>
  <c r="H1830" i="6"/>
  <c r="AA1819" i="6"/>
  <c r="H1799" i="6"/>
  <c r="T1799" i="6"/>
  <c r="AA1491" i="6"/>
  <c r="H1362" i="6"/>
  <c r="AB1350" i="6"/>
  <c r="T1048" i="6"/>
  <c r="H1048" i="6"/>
  <c r="H852" i="6"/>
  <c r="T837" i="6"/>
  <c r="H837" i="6"/>
  <c r="T665" i="6"/>
  <c r="H680" i="6"/>
  <c r="H665" i="6"/>
  <c r="T866" i="6"/>
  <c r="H866" i="6"/>
  <c r="G160" i="6"/>
  <c r="G170" i="6"/>
  <c r="W1493" i="6"/>
  <c r="CP345" i="1"/>
  <c r="O345" i="1" s="1"/>
  <c r="H1034" i="6"/>
  <c r="AB1028" i="6"/>
  <c r="H1519" i="6"/>
  <c r="H1526" i="6"/>
  <c r="T1519" i="6"/>
  <c r="W1782" i="6"/>
  <c r="CP423" i="1"/>
  <c r="O423" i="1" s="1"/>
  <c r="AB497" i="6"/>
  <c r="H510" i="6"/>
  <c r="W486" i="6"/>
  <c r="CP83" i="1"/>
  <c r="O83" i="1" s="1"/>
  <c r="U1835" i="6"/>
  <c r="CP429" i="1"/>
  <c r="O429" i="1" s="1"/>
  <c r="AC436" i="1"/>
  <c r="W370" i="6"/>
  <c r="AA1575" i="6"/>
  <c r="G1060" i="6"/>
  <c r="G1068" i="6"/>
  <c r="W837" i="6"/>
  <c r="AA1265" i="6"/>
  <c r="H1019" i="6"/>
  <c r="T1012" i="6"/>
  <c r="H1012" i="6"/>
  <c r="GN186" i="1"/>
  <c r="GM186" i="1"/>
  <c r="G1231" i="6"/>
  <c r="G1239" i="6"/>
  <c r="W894" i="6"/>
  <c r="H1794" i="6"/>
  <c r="AB1782" i="6"/>
  <c r="AB1491" i="6"/>
  <c r="H1653" i="6"/>
  <c r="T1653" i="6"/>
  <c r="H1480" i="6"/>
  <c r="AA1475" i="6"/>
  <c r="H1191" i="6"/>
  <c r="T1191" i="6"/>
  <c r="T788" i="6"/>
  <c r="H788" i="6"/>
  <c r="H796" i="6"/>
  <c r="T643" i="6"/>
  <c r="H643" i="6"/>
  <c r="GK97" i="1"/>
  <c r="X592" i="6"/>
  <c r="G1050" i="6"/>
  <c r="G1057" i="6"/>
  <c r="AB352" i="6"/>
  <c r="H365" i="6"/>
  <c r="H864" i="6"/>
  <c r="AB857" i="6"/>
  <c r="H865" i="6"/>
  <c r="CP138" i="1"/>
  <c r="O138" i="1" s="1"/>
  <c r="GM138" i="1" s="1"/>
  <c r="H159" i="6"/>
  <c r="H151" i="6"/>
  <c r="T151" i="6"/>
  <c r="T868" i="6"/>
  <c r="H1758" i="6"/>
  <c r="T1744" i="6"/>
  <c r="H1744" i="6"/>
  <c r="T1475" i="6"/>
  <c r="T463" i="6"/>
  <c r="H463" i="6"/>
  <c r="CP287" i="1"/>
  <c r="O287" i="1" s="1"/>
  <c r="GM287" i="1" s="1"/>
  <c r="W1329" i="6"/>
  <c r="AB1203" i="6"/>
  <c r="H1206" i="6"/>
  <c r="AB715" i="6"/>
  <c r="H421" i="6"/>
  <c r="T421" i="6"/>
  <c r="AH143" i="1"/>
  <c r="AH26" i="1" s="1"/>
  <c r="Y467" i="6"/>
  <c r="AB1556" i="6"/>
  <c r="G1203" i="6"/>
  <c r="G1207" i="6"/>
  <c r="AB1181" i="6"/>
  <c r="AB299" i="6"/>
  <c r="GK60" i="1"/>
  <c r="X330" i="6"/>
  <c r="GM428" i="1"/>
  <c r="H1832" i="6"/>
  <c r="AB1819" i="6"/>
  <c r="T1579" i="6"/>
  <c r="H1579" i="6"/>
  <c r="G1397" i="6"/>
  <c r="G1411" i="6"/>
  <c r="G699" i="6"/>
  <c r="G714" i="6"/>
  <c r="H197" i="6"/>
  <c r="AB189" i="6"/>
  <c r="AA403" i="6"/>
  <c r="G1763" i="6"/>
  <c r="G1777" i="6"/>
  <c r="AB1286" i="6"/>
  <c r="H1195" i="6"/>
  <c r="AA1193" i="6"/>
  <c r="H1857" i="6"/>
  <c r="T1843" i="6"/>
  <c r="H1843" i="6"/>
  <c r="GN344" i="1"/>
  <c r="W1715" i="6"/>
  <c r="G1302" i="6"/>
  <c r="G1316" i="6"/>
  <c r="GN300" i="1"/>
  <c r="AA1446" i="6"/>
  <c r="AB1133" i="6"/>
  <c r="H526" i="6"/>
  <c r="AB513" i="6"/>
  <c r="CP65" i="1"/>
  <c r="O65" i="1" s="1"/>
  <c r="V368" i="6"/>
  <c r="AA612" i="6"/>
  <c r="H623" i="6"/>
  <c r="AB421" i="6"/>
  <c r="H301" i="6"/>
  <c r="H1868" i="6"/>
  <c r="AA1858" i="6"/>
  <c r="H1635" i="6"/>
  <c r="T1635" i="6"/>
  <c r="CP370" i="1"/>
  <c r="O370" i="1" s="1"/>
  <c r="W1655" i="6"/>
  <c r="GM354" i="1"/>
  <c r="AA1556" i="6"/>
  <c r="AB1240" i="6"/>
  <c r="GO192" i="1"/>
  <c r="AB1193" i="6"/>
  <c r="H1196" i="6"/>
  <c r="T305" i="1"/>
  <c r="T264" i="1" s="1"/>
  <c r="GM204" i="1"/>
  <c r="AA1103" i="6"/>
  <c r="GO222" i="1"/>
  <c r="AA1181" i="6"/>
  <c r="AA870" i="6"/>
  <c r="GM121" i="1"/>
  <c r="CP97" i="1"/>
  <c r="O97" i="1" s="1"/>
  <c r="U592" i="6"/>
  <c r="GK95" i="1"/>
  <c r="X588" i="6"/>
  <c r="H403" i="6"/>
  <c r="CZ63" i="1"/>
  <c r="Y63" i="1" s="1"/>
  <c r="H316" i="6"/>
  <c r="AB303" i="6"/>
  <c r="CP422" i="1"/>
  <c r="O422" i="1" s="1"/>
  <c r="GM422" i="1" s="1"/>
  <c r="W1780" i="6"/>
  <c r="GM275" i="1"/>
  <c r="GM415" i="1"/>
  <c r="AA1740" i="6"/>
  <c r="AA1617" i="6"/>
  <c r="CP298" i="1"/>
  <c r="O298" i="1" s="1"/>
  <c r="W1429" i="6"/>
  <c r="H1146" i="6"/>
  <c r="T1139" i="6"/>
  <c r="H1139" i="6"/>
  <c r="G1193" i="6"/>
  <c r="G1197" i="6"/>
  <c r="CP211" i="1"/>
  <c r="O211" i="1" s="1"/>
  <c r="GM211" i="1" s="1"/>
  <c r="W1135" i="6"/>
  <c r="AA1157" i="6"/>
  <c r="H974" i="6"/>
  <c r="AB962" i="6"/>
  <c r="AB681" i="6"/>
  <c r="GN88" i="1"/>
  <c r="GN46" i="1"/>
  <c r="H298" i="6"/>
  <c r="T283" i="6"/>
  <c r="H283" i="6"/>
  <c r="G189" i="6"/>
  <c r="G199" i="6"/>
  <c r="AI143" i="1"/>
  <c r="V143" i="1" s="1"/>
  <c r="Z187" i="6"/>
  <c r="AA51" i="6"/>
  <c r="H57" i="6"/>
  <c r="T35" i="5"/>
  <c r="K37" i="5" s="1"/>
  <c r="J41" i="5" s="1"/>
  <c r="AA425" i="6"/>
  <c r="H436" i="6"/>
  <c r="GN348" i="1"/>
  <c r="CP373" i="1"/>
  <c r="O373" i="1" s="1"/>
  <c r="W1674" i="6"/>
  <c r="AA1579" i="6"/>
  <c r="CP295" i="1"/>
  <c r="O295" i="1" s="1"/>
  <c r="GM295" i="1" s="1"/>
  <c r="W1397" i="6"/>
  <c r="AB1456" i="6"/>
  <c r="H1144" i="6"/>
  <c r="AA1139" i="6"/>
  <c r="F161" i="1"/>
  <c r="GK127" i="1"/>
  <c r="X835" i="6"/>
  <c r="T853" i="6"/>
  <c r="H853" i="6"/>
  <c r="GK93" i="1"/>
  <c r="X584" i="6"/>
  <c r="GK58" i="1"/>
  <c r="X319" i="6"/>
  <c r="GM39" i="1"/>
  <c r="W752" i="6"/>
  <c r="GK118" i="1"/>
  <c r="X768" i="6"/>
  <c r="AA274" i="6"/>
  <c r="H280" i="6"/>
  <c r="W1801" i="6"/>
  <c r="CP426" i="1"/>
  <c r="O426" i="1" s="1"/>
  <c r="W770" i="6"/>
  <c r="CP119" i="1"/>
  <c r="O119" i="1" s="1"/>
  <c r="G115" i="6"/>
  <c r="G123" i="6"/>
  <c r="H1756" i="6"/>
  <c r="AB1744" i="6"/>
  <c r="AB1554" i="6"/>
  <c r="AB1577" i="6"/>
  <c r="H1319" i="6"/>
  <c r="T1319" i="6"/>
  <c r="H1265" i="6"/>
  <c r="T1265" i="6"/>
  <c r="AB1073" i="6"/>
  <c r="T1290" i="6"/>
  <c r="H1290" i="6"/>
  <c r="H832" i="6"/>
  <c r="AB819" i="6"/>
  <c r="H989" i="6"/>
  <c r="T976" i="6"/>
  <c r="H976" i="6"/>
  <c r="T797" i="6"/>
  <c r="H590" i="6"/>
  <c r="T590" i="6"/>
  <c r="H484" i="6"/>
  <c r="T484" i="6"/>
  <c r="H385" i="6"/>
  <c r="T385" i="6"/>
  <c r="GK63" i="1"/>
  <c r="GN63" i="1" s="1"/>
  <c r="X350" i="6"/>
  <c r="H238" i="6"/>
  <c r="T238" i="6"/>
  <c r="GM48" i="1"/>
  <c r="T124" i="6"/>
  <c r="H132" i="6"/>
  <c r="H124" i="6"/>
  <c r="W1292" i="6"/>
  <c r="CP278" i="1"/>
  <c r="O278" i="1" s="1"/>
  <c r="CJ411" i="1"/>
  <c r="BA436" i="1"/>
  <c r="AA1493" i="6"/>
  <c r="H1498" i="6"/>
  <c r="H332" i="6"/>
  <c r="T332" i="6"/>
  <c r="T142" i="6"/>
  <c r="H142" i="6"/>
  <c r="H150" i="6"/>
  <c r="G142" i="6"/>
  <c r="G150" i="6"/>
  <c r="G387" i="6"/>
  <c r="G402" i="6"/>
  <c r="V200" i="6"/>
  <c r="CY44" i="1"/>
  <c r="X44" i="1" s="1"/>
  <c r="CZ44" i="1"/>
  <c r="Y44" i="1" s="1"/>
  <c r="T200" i="6" s="1"/>
  <c r="W1637" i="6"/>
  <c r="CP368" i="1"/>
  <c r="O368" i="1" s="1"/>
  <c r="G1501" i="6"/>
  <c r="G1509" i="6"/>
  <c r="W1382" i="6"/>
  <c r="CP294" i="1"/>
  <c r="O294" i="1" s="1"/>
  <c r="AB892" i="6"/>
  <c r="CP118" i="1"/>
  <c r="O118" i="1" s="1"/>
  <c r="U768" i="6"/>
  <c r="W106" i="6"/>
  <c r="P85" i="5"/>
  <c r="CP434" i="1"/>
  <c r="O434" i="1" s="1"/>
  <c r="W1858" i="6"/>
  <c r="H1657" i="6"/>
  <c r="T1657" i="6"/>
  <c r="H1671" i="6"/>
  <c r="T1286" i="6"/>
  <c r="H1286" i="6"/>
  <c r="AA1412" i="6"/>
  <c r="GN285" i="1"/>
  <c r="AA1325" i="6"/>
  <c r="H1179" i="6"/>
  <c r="T1179" i="6"/>
  <c r="W1050" i="6"/>
  <c r="CP193" i="1"/>
  <c r="O193" i="1" s="1"/>
  <c r="H1123" i="6"/>
  <c r="T1181" i="6"/>
  <c r="H1181" i="6"/>
  <c r="H513" i="6"/>
  <c r="H528" i="6"/>
  <c r="T513" i="6"/>
  <c r="GM47" i="1"/>
  <c r="AB220" i="6"/>
  <c r="GK56" i="1"/>
  <c r="X301" i="6"/>
  <c r="AA240" i="6"/>
  <c r="H251" i="6"/>
  <c r="CP35" i="1"/>
  <c r="O35" i="1" s="1"/>
  <c r="W115" i="6"/>
  <c r="P94" i="5"/>
  <c r="H1011" i="6"/>
  <c r="T1004" i="6"/>
  <c r="H1004" i="6"/>
  <c r="CP76" i="1"/>
  <c r="O76" i="1" s="1"/>
  <c r="H1092" i="6"/>
  <c r="AA1087" i="6"/>
  <c r="AA1075" i="6"/>
  <c r="H1080" i="6"/>
  <c r="W1075" i="6"/>
  <c r="CP199" i="1"/>
  <c r="O199" i="1" s="1"/>
  <c r="CY113" i="1"/>
  <c r="X113" i="1" s="1"/>
  <c r="V730" i="6"/>
  <c r="CP113" i="1"/>
  <c r="O113" i="1" s="1"/>
  <c r="CZ113" i="1"/>
  <c r="Y113" i="1" s="1"/>
  <c r="W1028" i="6"/>
  <c r="CP188" i="1"/>
  <c r="O188" i="1" s="1"/>
  <c r="G1095" i="6"/>
  <c r="G1102" i="6"/>
  <c r="H1188" i="6"/>
  <c r="AA1183" i="6"/>
  <c r="G1810" i="6"/>
  <c r="G1818" i="6"/>
  <c r="W1676" i="6"/>
  <c r="CP374" i="1"/>
  <c r="O374" i="1" s="1"/>
  <c r="W352" i="6"/>
  <c r="CP64" i="1"/>
  <c r="O64" i="1" s="1"/>
  <c r="G1858" i="6"/>
  <c r="G1872" i="6"/>
  <c r="T1759" i="6"/>
  <c r="H1759" i="6"/>
  <c r="T1613" i="6"/>
  <c r="H1613" i="6"/>
  <c r="AB1412" i="6"/>
  <c r="AA1036" i="6"/>
  <c r="T1071" i="6"/>
  <c r="H1071" i="6"/>
  <c r="H907" i="6"/>
  <c r="AB894" i="6"/>
  <c r="GM131" i="1"/>
  <c r="G945" i="6"/>
  <c r="G952" i="6"/>
  <c r="AA699" i="6"/>
  <c r="H710" i="6"/>
  <c r="CP107" i="1"/>
  <c r="O107" i="1" s="1"/>
  <c r="U681" i="6"/>
  <c r="T387" i="6"/>
  <c r="H402" i="6"/>
  <c r="H387" i="6"/>
  <c r="T1491" i="6"/>
  <c r="T1412" i="6"/>
  <c r="T1240" i="6"/>
  <c r="H1240" i="6"/>
  <c r="H975" i="6"/>
  <c r="W699" i="6"/>
  <c r="CP99" i="1"/>
  <c r="O99" i="1" s="1"/>
  <c r="W596" i="6"/>
  <c r="H1482" i="6"/>
  <c r="G1715" i="6"/>
  <c r="G1724" i="6"/>
  <c r="AB1446" i="6"/>
  <c r="AB586" i="6"/>
  <c r="H625" i="6"/>
  <c r="AB612" i="6"/>
  <c r="H1672" i="6"/>
  <c r="T1672" i="6"/>
  <c r="H425" i="6"/>
  <c r="H440" i="6"/>
  <c r="T425" i="6"/>
  <c r="GN57" i="1"/>
  <c r="AA303" i="6"/>
  <c r="H314" i="6"/>
  <c r="CP225" i="1"/>
  <c r="O225" i="1" s="1"/>
  <c r="GP225" i="1" s="1"/>
  <c r="W1193" i="6"/>
  <c r="G910" i="6"/>
  <c r="G917" i="6"/>
  <c r="T299" i="6"/>
  <c r="H299" i="6"/>
  <c r="H438" i="6"/>
  <c r="AB425" i="6"/>
  <c r="AB1579" i="6"/>
  <c r="AA1321" i="6"/>
  <c r="H953" i="6"/>
  <c r="H961" i="6"/>
  <c r="T953" i="6"/>
  <c r="GK116" i="1"/>
  <c r="X750" i="6"/>
  <c r="GN61" i="1"/>
  <c r="AB332" i="6"/>
  <c r="T60" i="6"/>
  <c r="H60" i="6"/>
  <c r="H70" i="6"/>
  <c r="AA1550" i="6"/>
  <c r="AB465" i="6"/>
  <c r="AB1573" i="6"/>
  <c r="G1040" i="6"/>
  <c r="G1047" i="6"/>
  <c r="W1763" i="6"/>
  <c r="CP420" i="1"/>
  <c r="O420" i="1" s="1"/>
  <c r="G1782" i="6"/>
  <c r="G1796" i="6"/>
  <c r="H447" i="6"/>
  <c r="H462" i="6"/>
  <c r="T447" i="6"/>
  <c r="AB1431" i="6"/>
  <c r="H1443" i="6"/>
  <c r="T1321" i="6"/>
  <c r="H1321" i="6"/>
  <c r="GN351" i="1"/>
  <c r="CP280" i="1"/>
  <c r="O280" i="1" s="1"/>
  <c r="GM280" i="1" s="1"/>
  <c r="W1302" i="6"/>
  <c r="GM206" i="1"/>
  <c r="AL305" i="1"/>
  <c r="AL264" i="1" s="1"/>
  <c r="AB1290" i="6"/>
  <c r="H1068" i="6"/>
  <c r="T1060" i="6"/>
  <c r="H1060" i="6"/>
  <c r="GO210" i="1"/>
  <c r="AA1133" i="6"/>
  <c r="GN128" i="1"/>
  <c r="H848" i="6"/>
  <c r="AA837" i="6"/>
  <c r="CP116" i="1"/>
  <c r="O116" i="1" s="1"/>
  <c r="U750" i="6"/>
  <c r="AA584" i="6"/>
  <c r="GM109" i="1"/>
  <c r="H712" i="6"/>
  <c r="AB699" i="6"/>
  <c r="CP92" i="1"/>
  <c r="O92" i="1" s="1"/>
  <c r="U582" i="6"/>
  <c r="GN86" i="1"/>
  <c r="AA513" i="6"/>
  <c r="H524" i="6"/>
  <c r="AA421" i="6"/>
  <c r="G1691" i="6"/>
  <c r="G1705" i="6"/>
  <c r="G1598" i="6"/>
  <c r="G1612" i="6"/>
  <c r="H1870" i="6"/>
  <c r="AB1858" i="6"/>
  <c r="AB1635" i="6"/>
  <c r="G1367" i="6"/>
  <c r="G1381" i="6"/>
  <c r="GO268" i="1"/>
  <c r="AA1240" i="6"/>
  <c r="GM192" i="1"/>
  <c r="AB1060" i="6"/>
  <c r="H1067" i="6"/>
  <c r="H870" i="6"/>
  <c r="T870" i="6"/>
  <c r="GN114" i="1"/>
  <c r="H743" i="6"/>
  <c r="AA732" i="6"/>
  <c r="G596" i="6"/>
  <c r="G611" i="6"/>
  <c r="CY63" i="1"/>
  <c r="X63" i="1" s="1"/>
  <c r="CP63" i="1"/>
  <c r="O63" i="1" s="1"/>
  <c r="H1348" i="6"/>
  <c r="T1348" i="6"/>
  <c r="AB1348" i="6"/>
  <c r="G1169" i="6"/>
  <c r="G1176" i="6"/>
  <c r="GN132" i="1"/>
  <c r="GK74" i="1"/>
  <c r="X441" i="6"/>
  <c r="CJ143" i="1"/>
  <c r="BA143" i="1" s="1"/>
  <c r="AB202" i="6"/>
  <c r="CP42" i="1"/>
  <c r="O42" i="1" s="1"/>
  <c r="W187" i="6"/>
  <c r="CY42" i="1"/>
  <c r="X42" i="1" s="1"/>
  <c r="GM42" i="1" s="1"/>
  <c r="GN79" i="1"/>
  <c r="H1481" i="6"/>
  <c r="AB1475" i="6"/>
  <c r="GM271" i="1"/>
  <c r="AB1672" i="6"/>
  <c r="AA1456" i="6"/>
  <c r="AI230" i="1"/>
  <c r="Z1069" i="6"/>
  <c r="AA797" i="6"/>
  <c r="T817" i="6"/>
  <c r="H817" i="6"/>
  <c r="CP93" i="1"/>
  <c r="O93" i="1" s="1"/>
  <c r="GN93" i="1" s="1"/>
  <c r="U584" i="6"/>
  <c r="GM90" i="1"/>
  <c r="H563" i="6"/>
  <c r="AB550" i="6"/>
  <c r="AB385" i="6"/>
  <c r="S377" i="1"/>
  <c r="S339" i="1" s="1"/>
  <c r="GN425" i="1"/>
  <c r="BA377" i="1"/>
  <c r="BA339" i="1" s="1"/>
  <c r="AB1550" i="6"/>
  <c r="W1510" i="6"/>
  <c r="CP347" i="1"/>
  <c r="O347" i="1" s="1"/>
  <c r="GM347" i="1" s="1"/>
  <c r="G1139" i="6"/>
  <c r="G1146" i="6"/>
  <c r="H1558" i="6"/>
  <c r="T1558" i="6"/>
  <c r="H1572" i="6"/>
  <c r="AP177" i="1"/>
  <c r="F239" i="1"/>
  <c r="G990" i="6"/>
  <c r="G1003" i="6"/>
  <c r="H281" i="6"/>
  <c r="AB274" i="6"/>
  <c r="AA465" i="6"/>
  <c r="H1554" i="6"/>
  <c r="T1554" i="6"/>
  <c r="W1139" i="6"/>
  <c r="H1045" i="6"/>
  <c r="AA1040" i="6"/>
  <c r="W497" i="6"/>
  <c r="W240" i="6"/>
  <c r="CP50" i="1"/>
  <c r="O50" i="1" s="1"/>
  <c r="G151" i="6"/>
  <c r="G159" i="6"/>
  <c r="O94" i="5"/>
  <c r="T1725" i="6"/>
  <c r="H1739" i="6"/>
  <c r="H1725" i="6"/>
  <c r="H1834" i="6"/>
  <c r="T1819" i="6"/>
  <c r="H1819" i="6"/>
  <c r="H1516" i="6"/>
  <c r="AA1510" i="6"/>
  <c r="H1441" i="6"/>
  <c r="AA1431" i="6"/>
  <c r="W1271" i="6"/>
  <c r="CP274" i="1"/>
  <c r="O274" i="1" s="1"/>
  <c r="H1094" i="6"/>
  <c r="T1087" i="6"/>
  <c r="H1087" i="6"/>
  <c r="H1058" i="6"/>
  <c r="T1058" i="6"/>
  <c r="T683" i="6"/>
  <c r="H683" i="6"/>
  <c r="H698" i="6"/>
  <c r="AB370" i="6"/>
  <c r="H382" i="6"/>
  <c r="G566" i="6"/>
  <c r="G581" i="6"/>
  <c r="GM46" i="1"/>
  <c r="H215" i="6"/>
  <c r="AA204" i="6"/>
  <c r="AA151" i="6"/>
  <c r="H157" i="6"/>
  <c r="H87" i="6"/>
  <c r="H71" i="6"/>
  <c r="T71" i="6"/>
  <c r="CP28" i="1"/>
  <c r="O28" i="1" s="1"/>
  <c r="W40" i="6"/>
  <c r="P34" i="5"/>
  <c r="H1260" i="6"/>
  <c r="AA1250" i="6"/>
  <c r="H1499" i="6"/>
  <c r="AB1493" i="6"/>
  <c r="W1040" i="6"/>
  <c r="CP191" i="1"/>
  <c r="O191" i="1" s="1"/>
  <c r="W447" i="6"/>
  <c r="AA1552" i="6"/>
  <c r="W1242" i="6"/>
  <c r="CP269" i="1"/>
  <c r="O269" i="1" s="1"/>
  <c r="AB305" i="1" s="1"/>
  <c r="W1558" i="6"/>
  <c r="V768" i="6"/>
  <c r="CZ118" i="1"/>
  <c r="Y118" i="1" s="1"/>
  <c r="CY118" i="1"/>
  <c r="X118" i="1" s="1"/>
  <c r="T799" i="6"/>
  <c r="H799" i="6"/>
  <c r="T1797" i="6"/>
  <c r="H1797" i="6"/>
  <c r="T256" i="6"/>
  <c r="H256" i="6"/>
  <c r="GM51" i="1"/>
  <c r="H495" i="6"/>
  <c r="T495" i="6"/>
  <c r="AB1177" i="6"/>
  <c r="H1208" i="6"/>
  <c r="T1208" i="6"/>
  <c r="H1212" i="6"/>
  <c r="H1033" i="6"/>
  <c r="AA1028" i="6"/>
  <c r="T1036" i="6"/>
  <c r="H1036" i="6"/>
  <c r="CP180" i="1"/>
  <c r="O180" i="1" s="1"/>
  <c r="W945" i="6"/>
  <c r="AA728" i="6"/>
  <c r="AA817" i="6"/>
  <c r="H479" i="6"/>
  <c r="AA469" i="6"/>
  <c r="GK94" i="1"/>
  <c r="X586" i="6"/>
  <c r="T465" i="6"/>
  <c r="H51" i="6"/>
  <c r="H59" i="6"/>
  <c r="T51" i="6"/>
  <c r="G1493" i="6"/>
  <c r="G1500" i="6"/>
  <c r="W1744" i="6"/>
  <c r="T786" i="6"/>
  <c r="H786" i="6"/>
  <c r="GM120" i="1"/>
  <c r="GN120" i="1"/>
  <c r="P76" i="5"/>
  <c r="T1552" i="6"/>
  <c r="H1552" i="6"/>
  <c r="H889" i="6"/>
  <c r="T881" i="6"/>
  <c r="H881" i="6"/>
  <c r="T586" i="6"/>
  <c r="W60" i="6"/>
  <c r="AA1058" i="6"/>
  <c r="AB1575" i="6"/>
  <c r="W1060" i="6"/>
  <c r="GK430" i="1"/>
  <c r="X1837" i="6"/>
  <c r="G1475" i="6"/>
  <c r="G1482" i="6"/>
  <c r="CP190" i="1"/>
  <c r="O190" i="1" s="1"/>
  <c r="AB752" i="6"/>
  <c r="H765" i="6"/>
  <c r="O85" i="5"/>
  <c r="G11" i="5" s="1"/>
  <c r="G283" i="6"/>
  <c r="G298" i="6"/>
  <c r="W1231" i="6"/>
  <c r="CP75" i="1"/>
  <c r="O75" i="1" s="1"/>
  <c r="H1648" i="6"/>
  <c r="AA1637" i="6"/>
  <c r="T1556" i="6"/>
  <c r="H1556" i="6"/>
  <c r="T1344" i="6"/>
  <c r="H1344" i="6"/>
  <c r="H1202" i="6"/>
  <c r="T1198" i="6"/>
  <c r="H1198" i="6"/>
  <c r="H1073" i="6"/>
  <c r="T1073" i="6"/>
  <c r="AB868" i="6"/>
  <c r="CP117" i="1"/>
  <c r="O117" i="1" s="1"/>
  <c r="G612" i="6"/>
  <c r="G627" i="6"/>
  <c r="AA332" i="6"/>
  <c r="W1810" i="6"/>
  <c r="CP427" i="1"/>
  <c r="O427" i="1" s="1"/>
  <c r="AH436" i="1"/>
  <c r="T857" i="6"/>
  <c r="H303" i="6"/>
  <c r="H318" i="6"/>
  <c r="T303" i="6"/>
  <c r="H1264" i="6"/>
  <c r="T715" i="6"/>
  <c r="H715" i="6"/>
  <c r="AK377" i="1"/>
  <c r="AK339" i="1" s="1"/>
  <c r="AA1653" i="6"/>
  <c r="AB817" i="6"/>
  <c r="AB1103" i="6"/>
  <c r="AB870" i="6"/>
  <c r="H345" i="6"/>
  <c r="AA334" i="6"/>
  <c r="AB1617" i="6"/>
  <c r="T1157" i="6"/>
  <c r="H1157" i="6"/>
  <c r="GK92" i="1"/>
  <c r="X582" i="6"/>
  <c r="CP43" i="1"/>
  <c r="O43" i="1" s="1"/>
  <c r="GM43" i="1" s="1"/>
  <c r="W189" i="6"/>
  <c r="H58" i="6"/>
  <c r="AB51" i="6"/>
  <c r="V35" i="5"/>
  <c r="K38" i="5" s="1"/>
  <c r="T1456" i="6"/>
  <c r="H1456" i="6"/>
  <c r="AB1139" i="6"/>
  <c r="H1145" i="6"/>
  <c r="H200" i="6"/>
  <c r="H1267" i="6"/>
  <c r="T1267" i="6"/>
  <c r="GN272" i="1"/>
  <c r="H1775" i="6"/>
  <c r="AB1763" i="6"/>
  <c r="AB1135" i="6"/>
  <c r="G1087" i="6"/>
  <c r="G1094" i="6"/>
  <c r="T1133" i="6"/>
  <c r="H1133" i="6"/>
  <c r="H133" i="6"/>
  <c r="H141" i="6"/>
  <c r="T133" i="6"/>
  <c r="T106" i="6"/>
  <c r="H106" i="6"/>
  <c r="H114" i="6"/>
  <c r="T160" i="6"/>
  <c r="H170" i="6"/>
  <c r="H160" i="6"/>
  <c r="AX305" i="1"/>
  <c r="AX468" i="1" s="1"/>
  <c r="CG264" i="1"/>
  <c r="G106" i="6"/>
  <c r="G114" i="6"/>
  <c r="H794" i="6"/>
  <c r="AA788" i="6"/>
  <c r="CP419" i="1"/>
  <c r="O419" i="1" s="1"/>
  <c r="GM419" i="1" s="1"/>
  <c r="W1761" i="6"/>
  <c r="AB1653" i="6"/>
  <c r="G1329" i="6"/>
  <c r="G1343" i="6"/>
  <c r="AD230" i="1"/>
  <c r="AD177" i="1" s="1"/>
  <c r="W1069" i="6"/>
  <c r="GN277" i="1"/>
  <c r="AA1290" i="6"/>
  <c r="CP127" i="1"/>
  <c r="O127" i="1" s="1"/>
  <c r="W835" i="6"/>
  <c r="H850" i="6"/>
  <c r="AB837" i="6"/>
  <c r="GM110" i="1"/>
  <c r="AA715" i="6"/>
  <c r="AA586" i="6"/>
  <c r="CP432" i="1"/>
  <c r="O432" i="1" s="1"/>
  <c r="W1841" i="6"/>
  <c r="CP375" i="1"/>
  <c r="O375" i="1" s="1"/>
  <c r="GN375" i="1" s="1"/>
  <c r="W1691" i="6"/>
  <c r="CP362" i="1"/>
  <c r="O362" i="1" s="1"/>
  <c r="GM362" i="1" s="1"/>
  <c r="W1598" i="6"/>
  <c r="AA1635" i="6"/>
  <c r="CP293" i="1"/>
  <c r="O293" i="1" s="1"/>
  <c r="GM293" i="1" s="1"/>
  <c r="W1367" i="6"/>
  <c r="H1426" i="6"/>
  <c r="AB1414" i="6"/>
  <c r="CP227" i="1"/>
  <c r="O227" i="1" s="1"/>
  <c r="GP227" i="1" s="1"/>
  <c r="W1203" i="6"/>
  <c r="CP214" i="1"/>
  <c r="O214" i="1" s="1"/>
  <c r="W1147" i="6"/>
  <c r="GM208" i="1"/>
  <c r="AA1123" i="6"/>
  <c r="H1066" i="6"/>
  <c r="AA1060" i="6"/>
  <c r="CP87" i="1"/>
  <c r="O87" i="1" s="1"/>
  <c r="U529" i="6"/>
  <c r="H745" i="6"/>
  <c r="AB732" i="6"/>
  <c r="GN98" i="1"/>
  <c r="H349" i="6"/>
  <c r="T334" i="6"/>
  <c r="H334" i="6"/>
  <c r="CP80" i="1"/>
  <c r="O80" i="1" s="1"/>
  <c r="U467" i="6"/>
  <c r="H347" i="6"/>
  <c r="AB334" i="6"/>
  <c r="GN40" i="1"/>
  <c r="H1617" i="6"/>
  <c r="T1617" i="6"/>
  <c r="H1573" i="6"/>
  <c r="T1573" i="6"/>
  <c r="CP284" i="1"/>
  <c r="O284" i="1" s="1"/>
  <c r="GN284" i="1" s="1"/>
  <c r="W1323" i="6"/>
  <c r="AA1348" i="6"/>
  <c r="CP219" i="1"/>
  <c r="O219" i="1" s="1"/>
  <c r="GM219" i="1" s="1"/>
  <c r="W1169" i="6"/>
  <c r="GM132" i="1"/>
  <c r="AB663" i="6"/>
  <c r="GK87" i="1"/>
  <c r="X529" i="6"/>
  <c r="GK80" i="1"/>
  <c r="X467" i="6"/>
  <c r="GN45" i="1"/>
  <c r="AA202" i="6"/>
  <c r="AA299" i="6"/>
  <c r="CZ42" i="1"/>
  <c r="Y42" i="1" s="1"/>
  <c r="GN271" i="1"/>
  <c r="AA1672" i="6"/>
  <c r="H1239" i="6"/>
  <c r="T1231" i="6"/>
  <c r="H1231" i="6"/>
  <c r="AB1321" i="6"/>
  <c r="H905" i="6"/>
  <c r="AA894" i="6"/>
  <c r="AC230" i="1"/>
  <c r="P230" i="1" s="1"/>
  <c r="AB797" i="6"/>
  <c r="GK115" i="1"/>
  <c r="X748" i="6"/>
  <c r="AA550" i="6"/>
  <c r="H561" i="6"/>
  <c r="GN77" i="1"/>
  <c r="AA385" i="6"/>
  <c r="GN47" i="1"/>
  <c r="G124" i="6"/>
  <c r="G132" i="6"/>
  <c r="AJ143" i="1"/>
  <c r="W143" i="1" s="1"/>
  <c r="GM34" i="1"/>
  <c r="GM425" i="1"/>
  <c r="GM37" i="1"/>
  <c r="W204" i="6"/>
  <c r="GK432" i="1"/>
  <c r="X1841" i="6"/>
  <c r="CY432" i="1"/>
  <c r="X432" i="1" s="1"/>
  <c r="CZ432" i="1"/>
  <c r="Y432" i="1" s="1"/>
  <c r="W628" i="6"/>
  <c r="CP101" i="1"/>
  <c r="O101" i="1" s="1"/>
  <c r="W717" i="6"/>
  <c r="AA531" i="6"/>
  <c r="H543" i="6"/>
  <c r="H327" i="6"/>
  <c r="AA321" i="6"/>
  <c r="AB665" i="6"/>
  <c r="H678" i="6"/>
  <c r="W1414" i="6"/>
  <c r="W469" i="6"/>
  <c r="GN433" i="1"/>
  <c r="H1630" i="6"/>
  <c r="AA1619" i="6"/>
  <c r="H1525" i="6"/>
  <c r="AB1519" i="6"/>
  <c r="H1360" i="6"/>
  <c r="AA1350" i="6"/>
  <c r="AA1317" i="6"/>
  <c r="T1740" i="6"/>
  <c r="H1740" i="6"/>
  <c r="AA1177" i="6"/>
  <c r="H1446" i="6"/>
  <c r="T1446" i="6"/>
  <c r="H1205" i="6"/>
  <c r="AA1203" i="6"/>
  <c r="AA1048" i="6"/>
  <c r="H1025" i="6"/>
  <c r="AA1020" i="6"/>
  <c r="H892" i="6"/>
  <c r="T892" i="6"/>
  <c r="CP105" i="1"/>
  <c r="O105" i="1" s="1"/>
  <c r="H481" i="6"/>
  <c r="AB469" i="6"/>
  <c r="CP66" i="1"/>
  <c r="O66" i="1" s="1"/>
  <c r="H202" i="6"/>
  <c r="T202" i="6"/>
  <c r="W566" i="6"/>
  <c r="H1837" i="6"/>
  <c r="H1262" i="6"/>
  <c r="AB1250" i="6"/>
  <c r="H1839" i="6"/>
  <c r="T1839" i="6"/>
  <c r="H714" i="6"/>
  <c r="H699" i="6"/>
  <c r="T699" i="6"/>
  <c r="G1242" i="6"/>
  <c r="G1249" i="6"/>
  <c r="V445" i="6"/>
  <c r="CZ76" i="1"/>
  <c r="Y76" i="1" s="1"/>
  <c r="CY76" i="1"/>
  <c r="X76" i="1" s="1"/>
  <c r="H1105" i="6"/>
  <c r="H1112" i="6"/>
  <c r="T1105" i="6"/>
  <c r="W788" i="6"/>
  <c r="V1837" i="6"/>
  <c r="CZ430" i="1"/>
  <c r="Y430" i="1" s="1"/>
  <c r="CY430" i="1"/>
  <c r="X430" i="1" s="1"/>
  <c r="W931" i="6"/>
  <c r="CP179" i="1"/>
  <c r="O179" i="1" s="1"/>
  <c r="AB230" i="1" s="1"/>
  <c r="AB788" i="6"/>
  <c r="H795" i="6"/>
  <c r="W1431" i="6"/>
  <c r="CP299" i="1"/>
  <c r="O299" i="1" s="1"/>
  <c r="W1350" i="6"/>
  <c r="CP291" i="1"/>
  <c r="O291" i="1" s="1"/>
  <c r="T1085" i="6"/>
  <c r="H1085" i="6"/>
  <c r="W142" i="6"/>
  <c r="GN424" i="1"/>
  <c r="G1535" i="6"/>
  <c r="G1549" i="6"/>
  <c r="AB1619" i="6"/>
  <c r="H1632" i="6"/>
  <c r="T1575" i="6"/>
  <c r="CP297" i="1"/>
  <c r="O297" i="1" s="1"/>
  <c r="GN297" i="1" s="1"/>
  <c r="GN131" i="1"/>
  <c r="AA868" i="6"/>
  <c r="H917" i="6"/>
  <c r="T910" i="6"/>
  <c r="H910" i="6"/>
  <c r="GN123" i="1"/>
  <c r="AB728" i="6"/>
  <c r="H747" i="6"/>
  <c r="T732" i="6"/>
  <c r="H732" i="6"/>
  <c r="T531" i="6"/>
  <c r="H329" i="6"/>
  <c r="T274" i="6"/>
  <c r="T88" i="6"/>
  <c r="H96" i="6"/>
  <c r="H88" i="6"/>
  <c r="AA220" i="6"/>
  <c r="AA1577" i="6"/>
  <c r="H508" i="6"/>
  <c r="AA497" i="6"/>
  <c r="GM348" i="1"/>
  <c r="H550" i="6"/>
  <c r="H565" i="6"/>
  <c r="T550" i="6"/>
  <c r="CP91" i="1"/>
  <c r="O91" i="1" s="1"/>
  <c r="T918" i="6"/>
  <c r="H918" i="6"/>
  <c r="H880" i="6"/>
  <c r="T872" i="6"/>
  <c r="H872" i="6"/>
  <c r="W1619" i="6"/>
  <c r="CP366" i="1"/>
  <c r="O366" i="1" s="1"/>
  <c r="W645" i="6"/>
  <c r="CP103" i="1"/>
  <c r="O103" i="1" s="1"/>
  <c r="W1095" i="6"/>
  <c r="CP203" i="1"/>
  <c r="O203" i="1" s="1"/>
  <c r="H1003" i="6"/>
  <c r="T990" i="6"/>
  <c r="H990" i="6"/>
  <c r="H763" i="6"/>
  <c r="AA752" i="6"/>
  <c r="W1725" i="6"/>
  <c r="W1125" i="6"/>
  <c r="CP209" i="1"/>
  <c r="O209" i="1" s="1"/>
  <c r="GK44" i="1"/>
  <c r="X200" i="6"/>
  <c r="W1535" i="6"/>
  <c r="CP350" i="1"/>
  <c r="O350" i="1" s="1"/>
  <c r="H1550" i="6"/>
  <c r="T1550" i="6"/>
  <c r="AB1325" i="6"/>
  <c r="AA1344" i="6"/>
  <c r="T1103" i="6"/>
  <c r="H1103" i="6"/>
  <c r="H855" i="6"/>
  <c r="T855" i="6"/>
  <c r="AA484" i="6"/>
  <c r="H253" i="6"/>
  <c r="AB240" i="6"/>
  <c r="T1325" i="6"/>
  <c r="H1325" i="6"/>
  <c r="GM285" i="1"/>
  <c r="AA352" i="6"/>
  <c r="H363" i="6"/>
  <c r="H863" i="6"/>
  <c r="AA857" i="6"/>
  <c r="GO201" i="1"/>
  <c r="H819" i="6"/>
  <c r="H834" i="6"/>
  <c r="T819" i="6"/>
  <c r="T1083" i="6"/>
  <c r="H1083" i="6"/>
  <c r="H1027" i="6"/>
  <c r="Y305" i="1"/>
  <c r="X377" i="1"/>
  <c r="AI26" i="1"/>
  <c r="AL339" i="1"/>
  <c r="Y377" i="1"/>
  <c r="AH177" i="1"/>
  <c r="U230" i="1"/>
  <c r="AD436" i="1"/>
  <c r="CP413" i="1"/>
  <c r="O413" i="1" s="1"/>
  <c r="BA264" i="1"/>
  <c r="F325" i="1"/>
  <c r="AZ177" i="1"/>
  <c r="F241" i="1"/>
  <c r="GN287" i="1"/>
  <c r="P377" i="1"/>
  <c r="CF377" i="1"/>
  <c r="CH377" i="1"/>
  <c r="AC339" i="1"/>
  <c r="CE377" i="1"/>
  <c r="AZ339" i="1"/>
  <c r="F388" i="1"/>
  <c r="GM227" i="1"/>
  <c r="GM214" i="1"/>
  <c r="GO214" i="1"/>
  <c r="GN283" i="1"/>
  <c r="GM283" i="1"/>
  <c r="AE411" i="1"/>
  <c r="GN367" i="1"/>
  <c r="GM367" i="1"/>
  <c r="GM370" i="1"/>
  <c r="GN370" i="1"/>
  <c r="AX339" i="1"/>
  <c r="F384" i="1"/>
  <c r="GM273" i="1"/>
  <c r="CY196" i="1"/>
  <c r="X196" i="1" s="1"/>
  <c r="CZ196" i="1"/>
  <c r="Y196" i="1" s="1"/>
  <c r="CY92" i="1"/>
  <c r="X92" i="1" s="1"/>
  <c r="CZ92" i="1"/>
  <c r="Y92" i="1" s="1"/>
  <c r="CP60" i="1"/>
  <c r="O60" i="1" s="1"/>
  <c r="GN365" i="1"/>
  <c r="GM365" i="1"/>
  <c r="AZ411" i="1"/>
  <c r="F447" i="1"/>
  <c r="GM356" i="1"/>
  <c r="GN356" i="1"/>
  <c r="GO211" i="1"/>
  <c r="CY95" i="1"/>
  <c r="X95" i="1" s="1"/>
  <c r="CZ95" i="1"/>
  <c r="Y95" i="1" s="1"/>
  <c r="GM55" i="1"/>
  <c r="GN55" i="1"/>
  <c r="GM45" i="1"/>
  <c r="AD143" i="1"/>
  <c r="GM373" i="1"/>
  <c r="GN373" i="1"/>
  <c r="AE264" i="1"/>
  <c r="R305" i="1"/>
  <c r="GO303" i="1"/>
  <c r="GM303" i="1"/>
  <c r="CP196" i="1"/>
  <c r="O196" i="1" s="1"/>
  <c r="GM181" i="1"/>
  <c r="GN181" i="1"/>
  <c r="CY115" i="1"/>
  <c r="X115" i="1" s="1"/>
  <c r="CZ115" i="1"/>
  <c r="Y115" i="1" s="1"/>
  <c r="CP58" i="1"/>
  <c r="O58" i="1" s="1"/>
  <c r="AE143" i="1"/>
  <c r="GM30" i="1"/>
  <c r="GN30" i="1"/>
  <c r="GM61" i="1"/>
  <c r="GN100" i="1"/>
  <c r="CZ87" i="1"/>
  <c r="Y87" i="1" s="1"/>
  <c r="T339" i="1"/>
  <c r="F398" i="1"/>
  <c r="GM300" i="1"/>
  <c r="BA177" i="1"/>
  <c r="F250" i="1"/>
  <c r="GM434" i="1"/>
  <c r="V339" i="1"/>
  <c r="F400" i="1"/>
  <c r="F329" i="1"/>
  <c r="GO208" i="1"/>
  <c r="GM128" i="1"/>
  <c r="GM86" i="1"/>
  <c r="GO204" i="1"/>
  <c r="GN29" i="1"/>
  <c r="AK305" i="1"/>
  <c r="GN280" i="1"/>
  <c r="GO195" i="1"/>
  <c r="GM195" i="1"/>
  <c r="AJ177" i="1"/>
  <c r="W230" i="1"/>
  <c r="CY127" i="1"/>
  <c r="X127" i="1" s="1"/>
  <c r="CZ127" i="1"/>
  <c r="Y127" i="1" s="1"/>
  <c r="CY89" i="1"/>
  <c r="X89" i="1" s="1"/>
  <c r="CZ89" i="1"/>
  <c r="Y89" i="1" s="1"/>
  <c r="GM71" i="1"/>
  <c r="GN71" i="1"/>
  <c r="GM416" i="1"/>
  <c r="CZ116" i="1"/>
  <c r="Y116" i="1" s="1"/>
  <c r="CY116" i="1"/>
  <c r="X116" i="1" s="1"/>
  <c r="CP89" i="1"/>
  <c r="O89" i="1" s="1"/>
  <c r="GM54" i="1"/>
  <c r="GN54" i="1"/>
  <c r="CY56" i="1"/>
  <c r="X56" i="1" s="1"/>
  <c r="CZ56" i="1"/>
  <c r="Y56" i="1" s="1"/>
  <c r="AE339" i="1"/>
  <c r="R377" i="1"/>
  <c r="AD377" i="1"/>
  <c r="GN295" i="1"/>
  <c r="AX177" i="1"/>
  <c r="F237" i="1"/>
  <c r="AQ22" i="1"/>
  <c r="AQ500" i="1"/>
  <c r="F478" i="1"/>
  <c r="AO22" i="1"/>
  <c r="AO500" i="1"/>
  <c r="F472" i="1"/>
  <c r="CY74" i="1"/>
  <c r="X74" i="1" s="1"/>
  <c r="CZ74" i="1"/>
  <c r="Y74" i="1" s="1"/>
  <c r="GN354" i="1"/>
  <c r="GM369" i="1"/>
  <c r="GM57" i="1"/>
  <c r="CY87" i="1"/>
  <c r="X87" i="1" s="1"/>
  <c r="GM114" i="1"/>
  <c r="W339" i="1"/>
  <c r="GM29" i="1"/>
  <c r="CY65" i="1"/>
  <c r="X65" i="1" s="1"/>
  <c r="CZ65" i="1"/>
  <c r="Y65" i="1" s="1"/>
  <c r="CP74" i="1"/>
  <c r="O74" i="1" s="1"/>
  <c r="T143" i="1"/>
  <c r="GN372" i="1"/>
  <c r="GM372" i="1"/>
  <c r="GM375" i="1"/>
  <c r="AF177" i="1"/>
  <c r="BC22" i="1"/>
  <c r="BC500" i="1"/>
  <c r="F484" i="1"/>
  <c r="BB22" i="1"/>
  <c r="F481" i="1"/>
  <c r="BB500" i="1"/>
  <c r="GM115" i="1"/>
  <c r="GM62" i="1"/>
  <c r="GN62" i="1"/>
  <c r="CY60" i="1"/>
  <c r="X60" i="1" s="1"/>
  <c r="CZ60" i="1"/>
  <c r="Y60" i="1" s="1"/>
  <c r="GN422" i="1"/>
  <c r="AD305" i="1"/>
  <c r="GO216" i="1"/>
  <c r="GM216" i="1"/>
  <c r="GM225" i="1"/>
  <c r="AE177" i="1"/>
  <c r="R230" i="1"/>
  <c r="GN105" i="1"/>
  <c r="AC264" i="1"/>
  <c r="CH305" i="1"/>
  <c r="CE305" i="1"/>
  <c r="P305" i="1"/>
  <c r="CF305" i="1"/>
  <c r="AI177" i="1"/>
  <c r="V230" i="1"/>
  <c r="GN129" i="1"/>
  <c r="GM129" i="1"/>
  <c r="CP95" i="1"/>
  <c r="O95" i="1" s="1"/>
  <c r="CZ97" i="1"/>
  <c r="Y97" i="1" s="1"/>
  <c r="CY97" i="1"/>
  <c r="X97" i="1" s="1"/>
  <c r="GN369" i="1"/>
  <c r="GM268" i="1"/>
  <c r="GN90" i="1"/>
  <c r="GN428" i="1"/>
  <c r="GN415" i="1"/>
  <c r="GM277" i="1"/>
  <c r="GM210" i="1"/>
  <c r="CZ80" i="1"/>
  <c r="Y80" i="1" s="1"/>
  <c r="F397" i="1"/>
  <c r="GM222" i="1"/>
  <c r="GN110" i="1"/>
  <c r="AZ26" i="1"/>
  <c r="F154" i="1"/>
  <c r="AZ468" i="1"/>
  <c r="GN293" i="1"/>
  <c r="AG177" i="1"/>
  <c r="T230" i="1"/>
  <c r="GM73" i="1"/>
  <c r="GN73" i="1"/>
  <c r="V264" i="1"/>
  <c r="F328" i="1"/>
  <c r="GN290" i="1"/>
  <c r="GM290" i="1"/>
  <c r="AZ264" i="1"/>
  <c r="F316" i="1"/>
  <c r="GM298" i="1"/>
  <c r="GN298" i="1"/>
  <c r="GO213" i="1"/>
  <c r="GM213" i="1"/>
  <c r="CZ72" i="1"/>
  <c r="Y72" i="1" s="1"/>
  <c r="CY72" i="1"/>
  <c r="X72" i="1" s="1"/>
  <c r="CZ58" i="1"/>
  <c r="Y58" i="1" s="1"/>
  <c r="CY58" i="1"/>
  <c r="X58" i="1" s="1"/>
  <c r="AF143" i="1"/>
  <c r="GN359" i="1"/>
  <c r="GM359" i="1"/>
  <c r="GM267" i="1"/>
  <c r="GO267" i="1"/>
  <c r="AC177" i="1"/>
  <c r="CE230" i="1"/>
  <c r="GN125" i="1"/>
  <c r="GM125" i="1"/>
  <c r="AC143" i="1"/>
  <c r="U339" i="1"/>
  <c r="F399" i="1"/>
  <c r="S264" i="1"/>
  <c r="F320" i="1"/>
  <c r="CY80" i="1"/>
  <c r="X80" i="1" s="1"/>
  <c r="G12" i="5" l="1"/>
  <c r="G91" i="5"/>
  <c r="J91" i="5"/>
  <c r="S436" i="1"/>
  <c r="AP500" i="1"/>
  <c r="AP18" i="1" s="1"/>
  <c r="AP22" i="1"/>
  <c r="CD230" i="1"/>
  <c r="AA890" i="6"/>
  <c r="GM297" i="1"/>
  <c r="GN362" i="1"/>
  <c r="T301" i="6"/>
  <c r="GM69" i="1"/>
  <c r="Q230" i="1"/>
  <c r="Q177" i="1" s="1"/>
  <c r="GM63" i="1"/>
  <c r="AB403" i="6"/>
  <c r="T403" i="6"/>
  <c r="GM100" i="1"/>
  <c r="H612" i="6"/>
  <c r="U305" i="1"/>
  <c r="AH264" i="1"/>
  <c r="T1365" i="6"/>
  <c r="GN292" i="1"/>
  <c r="H1365" i="6"/>
  <c r="GM292" i="1"/>
  <c r="H465" i="6"/>
  <c r="GM93" i="1"/>
  <c r="GM87" i="1"/>
  <c r="F326" i="1"/>
  <c r="AI411" i="1"/>
  <c r="GN432" i="1"/>
  <c r="GM79" i="1"/>
  <c r="GM44" i="1"/>
  <c r="T594" i="6"/>
  <c r="AA799" i="6"/>
  <c r="GM123" i="1"/>
  <c r="GN138" i="1"/>
  <c r="W411" i="1"/>
  <c r="GM284" i="1"/>
  <c r="GN419" i="1"/>
  <c r="GN43" i="1"/>
  <c r="GN92" i="1"/>
  <c r="GN273" i="1"/>
  <c r="T728" i="6"/>
  <c r="GM220" i="1"/>
  <c r="GM432" i="1"/>
  <c r="H586" i="6"/>
  <c r="H868" i="6"/>
  <c r="H594" i="6"/>
  <c r="H1346" i="6"/>
  <c r="GM289" i="1"/>
  <c r="T1346" i="6"/>
  <c r="GN289" i="1"/>
  <c r="AB890" i="6"/>
  <c r="H1122" i="6"/>
  <c r="T1115" i="6"/>
  <c r="GO207" i="1"/>
  <c r="GM207" i="1"/>
  <c r="H1115" i="6"/>
  <c r="T890" i="6"/>
  <c r="GN136" i="1"/>
  <c r="H890" i="6"/>
  <c r="GM136" i="1"/>
  <c r="CJ26" i="1"/>
  <c r="AJ26" i="1"/>
  <c r="CH230" i="1"/>
  <c r="CH177" i="1" s="1"/>
  <c r="F392" i="1"/>
  <c r="H1177" i="6"/>
  <c r="H797" i="6"/>
  <c r="H405" i="6"/>
  <c r="H420" i="6"/>
  <c r="GN70" i="1"/>
  <c r="GM70" i="1"/>
  <c r="T405" i="6"/>
  <c r="AB1835" i="6"/>
  <c r="CF230" i="1"/>
  <c r="AW230" i="1" s="1"/>
  <c r="GO219" i="1"/>
  <c r="GN44" i="1"/>
  <c r="GN42" i="1"/>
  <c r="U143" i="1"/>
  <c r="GM94" i="1"/>
  <c r="T1177" i="6"/>
  <c r="T436" i="1"/>
  <c r="T468" i="1" s="1"/>
  <c r="AG411" i="1"/>
  <c r="H1577" i="6"/>
  <c r="GN358" i="1"/>
  <c r="T1577" i="6"/>
  <c r="H1491" i="6"/>
  <c r="AA1835" i="6"/>
  <c r="GM122" i="1"/>
  <c r="H728" i="6"/>
  <c r="GN112" i="1"/>
  <c r="GM112" i="1"/>
  <c r="GN94" i="1"/>
  <c r="GM344" i="1"/>
  <c r="CA377" i="1" s="1"/>
  <c r="AR377" i="1" s="1"/>
  <c r="GM270" i="1"/>
  <c r="H1250" i="6"/>
  <c r="GN270" i="1"/>
  <c r="T1448" i="6"/>
  <c r="GM301" i="1"/>
  <c r="H1455" i="6"/>
  <c r="H1448" i="6"/>
  <c r="GO301" i="1"/>
  <c r="CC305" i="1" s="1"/>
  <c r="GM281" i="1"/>
  <c r="GN281" i="1"/>
  <c r="H1317" i="6"/>
  <c r="P42" i="5"/>
  <c r="GN72" i="1"/>
  <c r="AA423" i="6"/>
  <c r="AB750" i="6"/>
  <c r="H330" i="6"/>
  <c r="T330" i="6"/>
  <c r="AA582" i="6"/>
  <c r="T1715" i="6"/>
  <c r="H1715" i="6"/>
  <c r="H1724" i="6"/>
  <c r="T370" i="6"/>
  <c r="H384" i="6"/>
  <c r="H370" i="6"/>
  <c r="GM66" i="1"/>
  <c r="GN66" i="1"/>
  <c r="H663" i="6"/>
  <c r="T663" i="6"/>
  <c r="H1176" i="6"/>
  <c r="T1169" i="6"/>
  <c r="H1169" i="6"/>
  <c r="T1323" i="6"/>
  <c r="H1323" i="6"/>
  <c r="T529" i="6"/>
  <c r="H529" i="6"/>
  <c r="H1612" i="6"/>
  <c r="T1598" i="6"/>
  <c r="H1598" i="6"/>
  <c r="H835" i="6"/>
  <c r="T835" i="6"/>
  <c r="H945" i="6"/>
  <c r="H952" i="6"/>
  <c r="T945" i="6"/>
  <c r="GM180" i="1"/>
  <c r="GN180" i="1"/>
  <c r="CB230" i="1" s="1"/>
  <c r="H255" i="6"/>
  <c r="T240" i="6"/>
  <c r="H240" i="6"/>
  <c r="GM50" i="1"/>
  <c r="GN50" i="1"/>
  <c r="T187" i="6"/>
  <c r="H187" i="6"/>
  <c r="H1316" i="6"/>
  <c r="T1302" i="6"/>
  <c r="H1302" i="6"/>
  <c r="H352" i="6"/>
  <c r="T352" i="6"/>
  <c r="H367" i="6"/>
  <c r="GN64" i="1"/>
  <c r="GM64" i="1"/>
  <c r="H1676" i="6"/>
  <c r="T1676" i="6"/>
  <c r="H1690" i="6"/>
  <c r="GN374" i="1"/>
  <c r="GM374" i="1"/>
  <c r="H1035" i="6"/>
  <c r="T1028" i="6"/>
  <c r="H1028" i="6"/>
  <c r="GO188" i="1"/>
  <c r="GM188" i="1"/>
  <c r="T730" i="6"/>
  <c r="H730" i="6"/>
  <c r="GN113" i="1"/>
  <c r="GM113" i="1"/>
  <c r="H1082" i="6"/>
  <c r="T1075" i="6"/>
  <c r="H1075" i="6"/>
  <c r="GM199" i="1"/>
  <c r="GO199" i="1"/>
  <c r="H1872" i="6"/>
  <c r="T1858" i="6"/>
  <c r="H1858" i="6"/>
  <c r="H768" i="6"/>
  <c r="T768" i="6"/>
  <c r="GN118" i="1"/>
  <c r="H1396" i="6"/>
  <c r="T1382" i="6"/>
  <c r="H1382" i="6"/>
  <c r="GM294" i="1"/>
  <c r="GN294" i="1"/>
  <c r="AB200" i="6"/>
  <c r="BA411" i="1"/>
  <c r="F456" i="1"/>
  <c r="T592" i="6"/>
  <c r="H592" i="6"/>
  <c r="GN434" i="1"/>
  <c r="H1343" i="6"/>
  <c r="T1329" i="6"/>
  <c r="H1329" i="6"/>
  <c r="AC411" i="1"/>
  <c r="CF436" i="1"/>
  <c r="CH436" i="1"/>
  <c r="CE436" i="1"/>
  <c r="P436" i="1"/>
  <c r="T486" i="6"/>
  <c r="H486" i="6"/>
  <c r="H494" i="6"/>
  <c r="GN83" i="1"/>
  <c r="GM83" i="1"/>
  <c r="H1796" i="6"/>
  <c r="T1782" i="6"/>
  <c r="H1782" i="6"/>
  <c r="GM423" i="1"/>
  <c r="GN423" i="1"/>
  <c r="GM75" i="1"/>
  <c r="AB443" i="6"/>
  <c r="GM105" i="1"/>
  <c r="AB835" i="6"/>
  <c r="AB529" i="6"/>
  <c r="AB423" i="6"/>
  <c r="GM92" i="1"/>
  <c r="T588" i="6"/>
  <c r="H588" i="6"/>
  <c r="GN65" i="1"/>
  <c r="AA368" i="6"/>
  <c r="AB441" i="6"/>
  <c r="GM127" i="1"/>
  <c r="AA835" i="6"/>
  <c r="AB748" i="6"/>
  <c r="T1069" i="6"/>
  <c r="H1069" i="6"/>
  <c r="AL230" i="1"/>
  <c r="AL177" i="1" s="1"/>
  <c r="AB1069" i="6"/>
  <c r="H1132" i="6"/>
  <c r="T1125" i="6"/>
  <c r="H1125" i="6"/>
  <c r="GO209" i="1"/>
  <c r="GM209" i="1"/>
  <c r="H1102" i="6"/>
  <c r="T1095" i="6"/>
  <c r="H1095" i="6"/>
  <c r="GM203" i="1"/>
  <c r="GO203" i="1"/>
  <c r="H645" i="6"/>
  <c r="H660" i="6"/>
  <c r="T645" i="6"/>
  <c r="GM103" i="1"/>
  <c r="GN103" i="1"/>
  <c r="T1619" i="6"/>
  <c r="H1619" i="6"/>
  <c r="H1634" i="6"/>
  <c r="GM366" i="1"/>
  <c r="GN366" i="1"/>
  <c r="H1414" i="6"/>
  <c r="T1414" i="6"/>
  <c r="H1428" i="6"/>
  <c r="T1431" i="6"/>
  <c r="H1431" i="6"/>
  <c r="H1445" i="6"/>
  <c r="GN299" i="1"/>
  <c r="GM299" i="1"/>
  <c r="V411" i="1"/>
  <c r="F459" i="1"/>
  <c r="GN430" i="1"/>
  <c r="AA1837" i="6"/>
  <c r="GM430" i="1"/>
  <c r="H642" i="6"/>
  <c r="T628" i="6"/>
  <c r="H628" i="6"/>
  <c r="GN101" i="1"/>
  <c r="GM101" i="1"/>
  <c r="AB1841" i="6"/>
  <c r="AB187" i="6"/>
  <c r="T1203" i="6"/>
  <c r="H1203" i="6"/>
  <c r="H1207" i="6"/>
  <c r="T1841" i="6"/>
  <c r="H1841" i="6"/>
  <c r="AH411" i="1"/>
  <c r="U436" i="1"/>
  <c r="AA768" i="6"/>
  <c r="T40" i="6"/>
  <c r="H50" i="6"/>
  <c r="H40" i="6"/>
  <c r="GM28" i="1"/>
  <c r="GN28" i="1"/>
  <c r="T1510" i="6"/>
  <c r="H1510" i="6"/>
  <c r="H1518" i="6"/>
  <c r="GN347" i="1"/>
  <c r="T584" i="6"/>
  <c r="H584" i="6"/>
  <c r="H1777" i="6"/>
  <c r="T1763" i="6"/>
  <c r="H1763" i="6"/>
  <c r="GM420" i="1"/>
  <c r="GN420" i="1"/>
  <c r="T1637" i="6"/>
  <c r="H1652" i="6"/>
  <c r="H1637" i="6"/>
  <c r="GN368" i="1"/>
  <c r="GM368" i="1"/>
  <c r="AA200" i="6"/>
  <c r="H1411" i="6"/>
  <c r="T1397" i="6"/>
  <c r="H1397" i="6"/>
  <c r="T1674" i="6"/>
  <c r="H1674" i="6"/>
  <c r="H1429" i="6"/>
  <c r="T1429" i="6"/>
  <c r="H1780" i="6"/>
  <c r="T1780" i="6"/>
  <c r="AB350" i="6"/>
  <c r="T1655" i="6"/>
  <c r="H1655" i="6"/>
  <c r="T1835" i="6"/>
  <c r="H1835" i="6"/>
  <c r="GN429" i="1"/>
  <c r="GM429" i="1"/>
  <c r="H1493" i="6"/>
  <c r="T1493" i="6"/>
  <c r="H1500" i="6"/>
  <c r="GN345" i="1"/>
  <c r="AB377" i="1"/>
  <c r="GM345" i="1"/>
  <c r="H1156" i="6"/>
  <c r="T1149" i="6"/>
  <c r="H1149" i="6"/>
  <c r="GM215" i="1"/>
  <c r="GO215" i="1"/>
  <c r="H1509" i="6"/>
  <c r="H1501" i="6"/>
  <c r="T1501" i="6"/>
  <c r="GN346" i="1"/>
  <c r="GM346" i="1"/>
  <c r="H1742" i="6"/>
  <c r="T1742" i="6"/>
  <c r="AB592" i="6"/>
  <c r="AB368" i="6"/>
  <c r="AA319" i="6"/>
  <c r="GN80" i="1"/>
  <c r="AB467" i="6"/>
  <c r="AB330" i="6"/>
  <c r="AA441" i="6"/>
  <c r="AB301" i="6"/>
  <c r="T548" i="6"/>
  <c r="H548" i="6"/>
  <c r="AB548" i="6"/>
  <c r="GN115" i="1"/>
  <c r="AA748" i="6"/>
  <c r="AB588" i="6"/>
  <c r="AK230" i="1"/>
  <c r="AK177" i="1" s="1"/>
  <c r="AA1069" i="6"/>
  <c r="H1535" i="6"/>
  <c r="T1535" i="6"/>
  <c r="H1549" i="6"/>
  <c r="GM350" i="1"/>
  <c r="GN350" i="1"/>
  <c r="T566" i="6"/>
  <c r="H566" i="6"/>
  <c r="H581" i="6"/>
  <c r="GN91" i="1"/>
  <c r="GM91" i="1"/>
  <c r="H1364" i="6"/>
  <c r="H1350" i="6"/>
  <c r="T1350" i="6"/>
  <c r="GM291" i="1"/>
  <c r="GN291" i="1"/>
  <c r="H931" i="6"/>
  <c r="H944" i="6"/>
  <c r="T931" i="6"/>
  <c r="GO179" i="1"/>
  <c r="GM179" i="1"/>
  <c r="AB1837" i="6"/>
  <c r="AA445" i="6"/>
  <c r="AA1841" i="6"/>
  <c r="T423" i="6"/>
  <c r="T748" i="6"/>
  <c r="AX264" i="1"/>
  <c r="F312" i="1"/>
  <c r="H199" i="6"/>
  <c r="H189" i="6"/>
  <c r="T189" i="6"/>
  <c r="H1810" i="6"/>
  <c r="H1818" i="6"/>
  <c r="T1810" i="6"/>
  <c r="GM427" i="1"/>
  <c r="GN427" i="1"/>
  <c r="T752" i="6"/>
  <c r="H752" i="6"/>
  <c r="H767" i="6"/>
  <c r="GM117" i="1"/>
  <c r="GN117" i="1"/>
  <c r="GM118" i="1"/>
  <c r="AB768" i="6"/>
  <c r="H1285" i="6"/>
  <c r="T1271" i="6"/>
  <c r="H1271" i="6"/>
  <c r="GM274" i="1"/>
  <c r="GN274" i="1"/>
  <c r="AA187" i="6"/>
  <c r="T350" i="6"/>
  <c r="H350" i="6"/>
  <c r="T596" i="6"/>
  <c r="H596" i="6"/>
  <c r="H611" i="6"/>
  <c r="GM99" i="1"/>
  <c r="GN99" i="1"/>
  <c r="AA730" i="6"/>
  <c r="H785" i="6"/>
  <c r="H770" i="6"/>
  <c r="T770" i="6"/>
  <c r="GN119" i="1"/>
  <c r="GM119" i="1"/>
  <c r="H1135" i="6"/>
  <c r="T1135" i="6"/>
  <c r="H909" i="6"/>
  <c r="H894" i="6"/>
  <c r="T894" i="6"/>
  <c r="AA443" i="6"/>
  <c r="T319" i="6"/>
  <c r="H319" i="6"/>
  <c r="AA467" i="6"/>
  <c r="AL143" i="1"/>
  <c r="Y143" i="1" s="1"/>
  <c r="AB319" i="6"/>
  <c r="GN97" i="1"/>
  <c r="AA592" i="6"/>
  <c r="AA330" i="6"/>
  <c r="GN87" i="1"/>
  <c r="T441" i="6"/>
  <c r="H441" i="6"/>
  <c r="AA529" i="6"/>
  <c r="AK143" i="1"/>
  <c r="X143" i="1" s="1"/>
  <c r="AA301" i="6"/>
  <c r="GM116" i="1"/>
  <c r="AA750" i="6"/>
  <c r="AA548" i="6"/>
  <c r="AA588" i="6"/>
  <c r="AB582" i="6"/>
  <c r="AB445" i="6"/>
  <c r="T1837" i="6"/>
  <c r="T467" i="6"/>
  <c r="H467" i="6"/>
  <c r="T1147" i="6"/>
  <c r="H1147" i="6"/>
  <c r="H1381" i="6"/>
  <c r="T1367" i="6"/>
  <c r="H1367" i="6"/>
  <c r="H1691" i="6"/>
  <c r="T1691" i="6"/>
  <c r="H1705" i="6"/>
  <c r="H1761" i="6"/>
  <c r="T1761" i="6"/>
  <c r="H443" i="6"/>
  <c r="T443" i="6"/>
  <c r="GN75" i="1"/>
  <c r="T1038" i="6"/>
  <c r="H1038" i="6"/>
  <c r="GM190" i="1"/>
  <c r="GO190" i="1"/>
  <c r="H1242" i="6"/>
  <c r="H1249" i="6"/>
  <c r="T1242" i="6"/>
  <c r="GN269" i="1"/>
  <c r="GM269" i="1"/>
  <c r="H1047" i="6"/>
  <c r="T1040" i="6"/>
  <c r="H1040" i="6"/>
  <c r="GM191" i="1"/>
  <c r="GO191" i="1"/>
  <c r="AA350" i="6"/>
  <c r="AL436" i="1"/>
  <c r="H582" i="6"/>
  <c r="T582" i="6"/>
  <c r="T750" i="6"/>
  <c r="H750" i="6"/>
  <c r="H1193" i="6"/>
  <c r="H1197" i="6"/>
  <c r="T1193" i="6"/>
  <c r="H681" i="6"/>
  <c r="T681" i="6"/>
  <c r="GM107" i="1"/>
  <c r="GN107" i="1"/>
  <c r="AB730" i="6"/>
  <c r="T445" i="6"/>
  <c r="H445" i="6"/>
  <c r="GN76" i="1"/>
  <c r="GM76" i="1"/>
  <c r="H123" i="6"/>
  <c r="H115" i="6"/>
  <c r="T115" i="6"/>
  <c r="GM35" i="1"/>
  <c r="GN35" i="1"/>
  <c r="H1050" i="6"/>
  <c r="H1057" i="6"/>
  <c r="T1050" i="6"/>
  <c r="GM193" i="1"/>
  <c r="GO193" i="1"/>
  <c r="H1299" i="6"/>
  <c r="H1292" i="6"/>
  <c r="T1292" i="6"/>
  <c r="GM278" i="1"/>
  <c r="GN278" i="1"/>
  <c r="T1801" i="6"/>
  <c r="H1809" i="6"/>
  <c r="H1801" i="6"/>
  <c r="GN426" i="1"/>
  <c r="GM426" i="1"/>
  <c r="H368" i="6"/>
  <c r="T368" i="6"/>
  <c r="Y230" i="1"/>
  <c r="AF26" i="1"/>
  <c r="S143" i="1"/>
  <c r="AD264" i="1"/>
  <c r="Q305" i="1"/>
  <c r="AK411" i="1"/>
  <c r="X436" i="1"/>
  <c r="CD177" i="1"/>
  <c r="AU230" i="1"/>
  <c r="GM72" i="1"/>
  <c r="S177" i="1"/>
  <c r="F245" i="1"/>
  <c r="CB177" i="1"/>
  <c r="AS230" i="1"/>
  <c r="AD339" i="1"/>
  <c r="Q377" i="1"/>
  <c r="AX22" i="1"/>
  <c r="AX500" i="1"/>
  <c r="F475" i="1"/>
  <c r="W177" i="1"/>
  <c r="F254" i="1"/>
  <c r="GN58" i="1"/>
  <c r="GM58" i="1"/>
  <c r="F319" i="1"/>
  <c r="R264" i="1"/>
  <c r="CF177" i="1"/>
  <c r="T177" i="1"/>
  <c r="F251" i="1"/>
  <c r="GN95" i="1"/>
  <c r="GM95" i="1"/>
  <c r="AY305" i="1"/>
  <c r="CH264" i="1"/>
  <c r="R339" i="1"/>
  <c r="F391" i="1"/>
  <c r="GN89" i="1"/>
  <c r="GM89" i="1"/>
  <c r="F509" i="1"/>
  <c r="GO196" i="1"/>
  <c r="GM196" i="1"/>
  <c r="GN60" i="1"/>
  <c r="GM60" i="1"/>
  <c r="GM56" i="1"/>
  <c r="GM413" i="1"/>
  <c r="GN413" i="1"/>
  <c r="AB436" i="1"/>
  <c r="GN116" i="1"/>
  <c r="Y339" i="1"/>
  <c r="F403" i="1"/>
  <c r="AB143" i="1"/>
  <c r="GM65" i="1"/>
  <c r="F242" i="1"/>
  <c r="AZ22" i="1"/>
  <c r="AZ500" i="1"/>
  <c r="F479" i="1"/>
  <c r="CF264" i="1"/>
  <c r="AW305" i="1"/>
  <c r="R177" i="1"/>
  <c r="F244" i="1"/>
  <c r="O305" i="1"/>
  <c r="AB264" i="1"/>
  <c r="GM80" i="1"/>
  <c r="BB18" i="1"/>
  <c r="F513" i="1"/>
  <c r="BC18" i="1"/>
  <c r="F516" i="1"/>
  <c r="T26" i="1"/>
  <c r="F164" i="1"/>
  <c r="AQ18" i="1"/>
  <c r="F510" i="1"/>
  <c r="AK264" i="1"/>
  <c r="X305" i="1"/>
  <c r="GM97" i="1"/>
  <c r="R411" i="1"/>
  <c r="F450" i="1"/>
  <c r="CH339" i="1"/>
  <c r="AY377" i="1"/>
  <c r="GN56" i="1"/>
  <c r="AD411" i="1"/>
  <c r="Q436" i="1"/>
  <c r="P264" i="1"/>
  <c r="F308" i="1"/>
  <c r="AO18" i="1"/>
  <c r="F504" i="1"/>
  <c r="AB177" i="1"/>
  <c r="O230" i="1"/>
  <c r="AE26" i="1"/>
  <c r="R143" i="1"/>
  <c r="CF339" i="1"/>
  <c r="AW377" i="1"/>
  <c r="S411" i="1"/>
  <c r="F451" i="1"/>
  <c r="U177" i="1"/>
  <c r="F252" i="1"/>
  <c r="W26" i="1"/>
  <c r="F167" i="1"/>
  <c r="W468" i="1"/>
  <c r="V26" i="1"/>
  <c r="F166" i="1"/>
  <c r="V468" i="1"/>
  <c r="GN127" i="1"/>
  <c r="X339" i="1"/>
  <c r="F402" i="1"/>
  <c r="Y264" i="1"/>
  <c r="F331" i="1"/>
  <c r="AC26" i="1"/>
  <c r="P143" i="1"/>
  <c r="CF143" i="1"/>
  <c r="CH143" i="1"/>
  <c r="CE143" i="1"/>
  <c r="P177" i="1"/>
  <c r="F233" i="1"/>
  <c r="CE177" i="1"/>
  <c r="AV230" i="1"/>
  <c r="AY230" i="1"/>
  <c r="V177" i="1"/>
  <c r="F253" i="1"/>
  <c r="CE264" i="1"/>
  <c r="AV305" i="1"/>
  <c r="GN74" i="1"/>
  <c r="GM74" i="1"/>
  <c r="AD26" i="1"/>
  <c r="Q143" i="1"/>
  <c r="CE339" i="1"/>
  <c r="AV377" i="1"/>
  <c r="P339" i="1"/>
  <c r="F380" i="1"/>
  <c r="BA26" i="1"/>
  <c r="F163" i="1"/>
  <c r="BA468" i="1"/>
  <c r="U26" i="1"/>
  <c r="CA436" i="1" l="1"/>
  <c r="AR436" i="1" s="1"/>
  <c r="CC264" i="1"/>
  <c r="AT305" i="1"/>
  <c r="F323" i="1" s="1"/>
  <c r="CA230" i="1"/>
  <c r="CA177" i="1" s="1"/>
  <c r="U468" i="1"/>
  <c r="F490" i="1" s="1"/>
  <c r="U264" i="1"/>
  <c r="F327" i="1"/>
  <c r="CC230" i="1"/>
  <c r="F165" i="1"/>
  <c r="AK26" i="1"/>
  <c r="X230" i="1"/>
  <c r="X177" i="1" s="1"/>
  <c r="AL26" i="1"/>
  <c r="CA305" i="1"/>
  <c r="CA264" i="1" s="1"/>
  <c r="H1707" i="6"/>
  <c r="CB436" i="1"/>
  <c r="CB411" i="1" s="1"/>
  <c r="CA339" i="1"/>
  <c r="CB305" i="1"/>
  <c r="AS305" i="1" s="1"/>
  <c r="CB377" i="1"/>
  <c r="AS377" i="1" s="1"/>
  <c r="F457" i="1"/>
  <c r="T411" i="1"/>
  <c r="CB339" i="1"/>
  <c r="AR305" i="1"/>
  <c r="AR264" i="1" s="1"/>
  <c r="CB264" i="1"/>
  <c r="H1888" i="6"/>
  <c r="H1881" i="6"/>
  <c r="H923" i="6"/>
  <c r="U411" i="1"/>
  <c r="F458" i="1"/>
  <c r="CH411" i="1"/>
  <c r="AY436" i="1"/>
  <c r="CB143" i="1"/>
  <c r="AS143" i="1" s="1"/>
  <c r="CF411" i="1"/>
  <c r="AW436" i="1"/>
  <c r="CA143" i="1"/>
  <c r="CA26" i="1" s="1"/>
  <c r="H1459" i="6"/>
  <c r="AB339" i="1"/>
  <c r="O377" i="1"/>
  <c r="F439" i="1"/>
  <c r="P411" i="1"/>
  <c r="AL411" i="1"/>
  <c r="Y436" i="1"/>
  <c r="Y468" i="1" s="1"/>
  <c r="H1214" i="6"/>
  <c r="AV436" i="1"/>
  <c r="CE411" i="1"/>
  <c r="H1874" i="6"/>
  <c r="CB26" i="1"/>
  <c r="CH26" i="1"/>
  <c r="AY143" i="1"/>
  <c r="W22" i="1"/>
  <c r="F492" i="1"/>
  <c r="W500" i="1"/>
  <c r="T22" i="1"/>
  <c r="F489" i="1"/>
  <c r="T500" i="1"/>
  <c r="CC177" i="1"/>
  <c r="AT230" i="1"/>
  <c r="BA22" i="1"/>
  <c r="F488" i="1"/>
  <c r="BA500" i="1"/>
  <c r="P26" i="1"/>
  <c r="F146" i="1"/>
  <c r="P468" i="1"/>
  <c r="Q411" i="1"/>
  <c r="F448" i="1"/>
  <c r="AB26" i="1"/>
  <c r="O143" i="1"/>
  <c r="AB411" i="1"/>
  <c r="O436" i="1"/>
  <c r="AX18" i="1"/>
  <c r="F507" i="1"/>
  <c r="AS177" i="1"/>
  <c r="F247" i="1"/>
  <c r="AV339" i="1"/>
  <c r="F382" i="1"/>
  <c r="AV177" i="1"/>
  <c r="F235" i="1"/>
  <c r="CE26" i="1"/>
  <c r="AV143" i="1"/>
  <c r="AW339" i="1"/>
  <c r="F383" i="1"/>
  <c r="O177" i="1"/>
  <c r="F232" i="1"/>
  <c r="AZ18" i="1"/>
  <c r="F511" i="1"/>
  <c r="AU177" i="1"/>
  <c r="F249" i="1"/>
  <c r="AU468" i="1"/>
  <c r="Q264" i="1"/>
  <c r="F317" i="1"/>
  <c r="Y26" i="1"/>
  <c r="F169" i="1"/>
  <c r="AT264" i="1"/>
  <c r="AW264" i="1"/>
  <c r="F311" i="1"/>
  <c r="AW177" i="1"/>
  <c r="F236" i="1"/>
  <c r="AR230" i="1"/>
  <c r="F389" i="1"/>
  <c r="Q339" i="1"/>
  <c r="Y177" i="1"/>
  <c r="F256" i="1"/>
  <c r="F332" i="1"/>
  <c r="F333" i="1" s="1"/>
  <c r="G1462" i="6" s="1"/>
  <c r="CA411" i="1"/>
  <c r="Q26" i="1"/>
  <c r="F155" i="1"/>
  <c r="Q468" i="1"/>
  <c r="AY177" i="1"/>
  <c r="F238" i="1"/>
  <c r="CF26" i="1"/>
  <c r="AW143" i="1"/>
  <c r="O264" i="1"/>
  <c r="F307" i="1"/>
  <c r="AY264" i="1"/>
  <c r="F313" i="1"/>
  <c r="X411" i="1"/>
  <c r="F461" i="1"/>
  <c r="S26" i="1"/>
  <c r="F158" i="1"/>
  <c r="S468" i="1"/>
  <c r="AR339" i="1"/>
  <c r="F404" i="1"/>
  <c r="F405" i="1" s="1"/>
  <c r="G1710" i="6" s="1"/>
  <c r="X26" i="1"/>
  <c r="F168" i="1"/>
  <c r="X468" i="1"/>
  <c r="X264" i="1"/>
  <c r="F330" i="1"/>
  <c r="F310" i="1"/>
  <c r="AV264" i="1"/>
  <c r="V22" i="1"/>
  <c r="F491" i="1"/>
  <c r="V500" i="1"/>
  <c r="R26" i="1"/>
  <c r="F157" i="1"/>
  <c r="R468" i="1"/>
  <c r="AY339" i="1"/>
  <c r="F385" i="1"/>
  <c r="U500" i="1" l="1"/>
  <c r="F522" i="1" s="1"/>
  <c r="U22" i="1"/>
  <c r="AS436" i="1"/>
  <c r="AS411" i="1" s="1"/>
  <c r="F255" i="1"/>
  <c r="F322" i="1"/>
  <c r="AS264" i="1"/>
  <c r="AS339" i="1"/>
  <c r="F394" i="1"/>
  <c r="AR143" i="1"/>
  <c r="F170" i="1" s="1"/>
  <c r="F171" i="1" s="1"/>
  <c r="G926" i="6" s="1"/>
  <c r="F462" i="1"/>
  <c r="Y411" i="1"/>
  <c r="O339" i="1"/>
  <c r="F379" i="1"/>
  <c r="F442" i="1"/>
  <c r="AW411" i="1"/>
  <c r="F441" i="1"/>
  <c r="AV411" i="1"/>
  <c r="AY411" i="1"/>
  <c r="F444" i="1"/>
  <c r="F406" i="1"/>
  <c r="G1711" i="6" s="1"/>
  <c r="F334" i="1"/>
  <c r="Y22" i="1"/>
  <c r="Y500" i="1"/>
  <c r="F494" i="1"/>
  <c r="AV26" i="1"/>
  <c r="F148" i="1"/>
  <c r="AV468" i="1"/>
  <c r="X22" i="1"/>
  <c r="F493" i="1"/>
  <c r="X500" i="1"/>
  <c r="AU22" i="1"/>
  <c r="AU500" i="1"/>
  <c r="F487" i="1"/>
  <c r="H16" i="2" s="1"/>
  <c r="H18" i="2" s="1"/>
  <c r="O411" i="1"/>
  <c r="F438" i="1"/>
  <c r="AT177" i="1"/>
  <c r="F248" i="1"/>
  <c r="AT468" i="1"/>
  <c r="AY26" i="1"/>
  <c r="F151" i="1"/>
  <c r="AY468" i="1"/>
  <c r="AS26" i="1"/>
  <c r="F160" i="1"/>
  <c r="V18" i="1"/>
  <c r="F523" i="1"/>
  <c r="S22" i="1"/>
  <c r="S500" i="1"/>
  <c r="F483" i="1"/>
  <c r="J16" i="2" s="1"/>
  <c r="J18" i="2" s="1"/>
  <c r="AR411" i="1"/>
  <c r="F463" i="1"/>
  <c r="F464" i="1" s="1"/>
  <c r="G1877" i="6" s="1"/>
  <c r="AR177" i="1"/>
  <c r="F257" i="1"/>
  <c r="F258" i="1" s="1"/>
  <c r="G1217" i="6" s="1"/>
  <c r="BA18" i="1"/>
  <c r="F520" i="1"/>
  <c r="W18" i="1"/>
  <c r="F524" i="1"/>
  <c r="R22" i="1"/>
  <c r="F482" i="1"/>
  <c r="R500" i="1"/>
  <c r="AW26" i="1"/>
  <c r="F149" i="1"/>
  <c r="AW468" i="1"/>
  <c r="Q22" i="1"/>
  <c r="Q500" i="1"/>
  <c r="F480" i="1"/>
  <c r="U18" i="1"/>
  <c r="O26" i="1"/>
  <c r="F145" i="1"/>
  <c r="O468" i="1"/>
  <c r="P22" i="1"/>
  <c r="P500" i="1"/>
  <c r="F471" i="1"/>
  <c r="T18" i="1"/>
  <c r="F521" i="1"/>
  <c r="AS468" i="1" l="1"/>
  <c r="F485" i="1" s="1"/>
  <c r="E16" i="2" s="1"/>
  <c r="F453" i="1"/>
  <c r="AR468" i="1"/>
  <c r="AR22" i="1" s="1"/>
  <c r="AR26" i="1"/>
  <c r="F335" i="1"/>
  <c r="G1464" i="6" s="1"/>
  <c r="G1463" i="6"/>
  <c r="F407" i="1"/>
  <c r="G1712" i="6" s="1"/>
  <c r="AT22" i="1"/>
  <c r="F486" i="1"/>
  <c r="F16" i="2" s="1"/>
  <c r="F18" i="2" s="1"/>
  <c r="AT500" i="1"/>
  <c r="X18" i="1"/>
  <c r="F525" i="1"/>
  <c r="P18" i="1"/>
  <c r="F503" i="1"/>
  <c r="Q18" i="1"/>
  <c r="F512" i="1"/>
  <c r="F259" i="1"/>
  <c r="G1218" i="6" s="1"/>
  <c r="AY22" i="1"/>
  <c r="AY500" i="1"/>
  <c r="F476" i="1"/>
  <c r="Y18" i="1"/>
  <c r="F526" i="1"/>
  <c r="R18" i="1"/>
  <c r="F514" i="1"/>
  <c r="S18" i="1"/>
  <c r="F515" i="1"/>
  <c r="AS22" i="1"/>
  <c r="AU18" i="1"/>
  <c r="F519" i="1"/>
  <c r="O22" i="1"/>
  <c r="F470" i="1"/>
  <c r="O500" i="1"/>
  <c r="AW22" i="1"/>
  <c r="F474" i="1"/>
  <c r="AW500" i="1"/>
  <c r="F465" i="1"/>
  <c r="AV22" i="1"/>
  <c r="AV500" i="1"/>
  <c r="F473" i="1"/>
  <c r="F172" i="1"/>
  <c r="G927" i="6" s="1"/>
  <c r="AS500" i="1" l="1"/>
  <c r="F517" i="1" s="1"/>
  <c r="F173" i="1"/>
  <c r="G928" i="6" s="1"/>
  <c r="F495" i="1"/>
  <c r="F496" i="1" s="1"/>
  <c r="G1884" i="6" s="1"/>
  <c r="AR500" i="1"/>
  <c r="AR18" i="1" s="1"/>
  <c r="F466" i="1"/>
  <c r="G1879" i="6" s="1"/>
  <c r="G1878" i="6"/>
  <c r="F260" i="1"/>
  <c r="G1219" i="6" s="1"/>
  <c r="AT18" i="1"/>
  <c r="F518" i="1"/>
  <c r="AV18" i="1"/>
  <c r="F505" i="1"/>
  <c r="AW18" i="1"/>
  <c r="F506" i="1"/>
  <c r="E18" i="2"/>
  <c r="I16" i="2"/>
  <c r="I18" i="2" s="1"/>
  <c r="AY18" i="1"/>
  <c r="F508" i="1"/>
  <c r="O18" i="1"/>
  <c r="F502" i="1"/>
  <c r="AS18" i="1"/>
  <c r="F527" i="1" l="1"/>
  <c r="F528" i="1" s="1"/>
  <c r="G1890" i="6" s="1"/>
  <c r="F497" i="1"/>
  <c r="G1885" i="6" s="1"/>
  <c r="F529" i="1" l="1"/>
  <c r="F530" i="1" s="1"/>
  <c r="F498" i="1"/>
  <c r="G1886" i="6" s="1"/>
  <c r="G1891" i="6" l="1"/>
  <c r="G1892" i="6"/>
  <c r="F31" i="6"/>
</calcChain>
</file>

<file path=xl/sharedStrings.xml><?xml version="1.0" encoding="utf-8"?>
<sst xmlns="http://schemas.openxmlformats.org/spreadsheetml/2006/main" count="24078" uniqueCount="1982">
  <si>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</si>
  <si>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</si>
  <si>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</si>
  <si>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</si>
  <si>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</si>
  <si>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общежития №2 НВПК НИЯУ МИФИ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</si>
  <si>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</si>
  <si>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</si>
  <si>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</si>
  <si>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</si>
  <si>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 [ОРЛОВА С,В 20181]</t>
  </si>
  <si>
    <t>Поправки  для ГСН 2017 от 31.03.2017 г</t>
  </si>
  <si>
    <t>Новая локальная смета</t>
  </si>
  <si>
    <t>Новый раздел</t>
  </si>
  <si>
    <t>Общестроительные работы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</si>
  <si>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</si>
  <si>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</si>
  <si>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</si>
  <si>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</si>
  <si>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</si>
  <si>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Реконструкция зданий и сооружений</t>
  </si>
  <si>
    <t>ФЕР-46</t>
  </si>
  <si>
    <t>*0,9</t>
  </si>
  <si>
    <t>*0,85</t>
  </si>
  <si>
    <t>2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</si>
  <si>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</si>
  <si>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</si>
  <si>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</si>
  <si>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</si>
  <si>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</si>
  <si>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</si>
  <si>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</si>
  <si>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3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</si>
  <si>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</si>
  <si>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</si>
  <si>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</si>
  <si>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4</t>
  </si>
  <si>
    <t>10-01-059-01</t>
  </si>
  <si>
    <t>Разборка деревянных встроенных шкафов</t>
  </si>
  <si>
    <t>100 ШТ</t>
  </si>
  <si>
    <t>ФЕР-2001, 10-01-059-01,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</si>
  <si>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</si>
  <si>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</si>
  <si>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</si>
  <si>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Деревянные конструкции</t>
  </si>
  <si>
    <t>ФЕР-10</t>
  </si>
  <si>
    <t>Поправка: Табл.2, п.2</t>
  </si>
  <si>
    <t>5</t>
  </si>
  <si>
    <t>57-1-2</t>
  </si>
  <si>
    <t>Разборка оснований покрытия полов лаг из досок и брусков</t>
  </si>
  <si>
    <t>ФЕР-2001, 57-1-2, приказ Минстроя России №1039/пр от 30.12.2016г.</t>
  </si>
  <si>
    <t>Полы</t>
  </si>
  <si>
    <t>рФЕР-57</t>
  </si>
  <si>
    <t>6</t>
  </si>
  <si>
    <t>57-2-1</t>
  </si>
  <si>
    <t>Разборка покрытий полов из линолеума и релина</t>
  </si>
  <si>
    <t>ФЕР-2001, 57-2-1, приказ Минстроя России №1039/пр от 30.12.2016г.</t>
  </si>
  <si>
    <t>7</t>
  </si>
  <si>
    <t>57-2-3</t>
  </si>
  <si>
    <t>Разборка покрытий полов из керамических плиток</t>
  </si>
  <si>
    <t>ФЕР-2001, 57-2-3, приказ Минстроя России №1039/пр от 30.12.2016г.</t>
  </si>
  <si>
    <t>8</t>
  </si>
  <si>
    <t>57-2-4</t>
  </si>
  <si>
    <t>Разборка покрытий полов цементных толщиной 45 мм</t>
  </si>
  <si>
    <t>ФЕР-2001, 57-2-4, приказ Минстроя России №1039/пр от 30.12.2016г.</t>
  </si>
  <si>
    <t>9</t>
  </si>
  <si>
    <t>57-3-2</t>
  </si>
  <si>
    <t>Разборка плинтусов цементных и из керамической плитки</t>
  </si>
  <si>
    <t>ФЕР-2001, 57-3-2, приказ Минстроя России №1039/пр от 30.12.2016г.</t>
  </si>
  <si>
    <t>10</t>
  </si>
  <si>
    <t>57-3-1</t>
  </si>
  <si>
    <t>Разборка плинтусов деревянных и из пластмассовых материалов</t>
  </si>
  <si>
    <t>ФЕР-2001, 57-3-1, приказ Минстроя России №1039/пр от 30.12.2016г.</t>
  </si>
  <si>
    <t>11</t>
  </si>
  <si>
    <t>63-7-5</t>
  </si>
  <si>
    <t>Разборка облицовки стен из керамических глазурованных плиток</t>
  </si>
  <si>
    <t>ФЕР-2001, 63-7-5, приказ Минстроя России №1039/пр от 30.12.2016г.</t>
  </si>
  <si>
    <t>Стекольные, обойные, облицовочные работы</t>
  </si>
  <si>
    <t>рФЕР-63</t>
  </si>
  <si>
    <t>12</t>
  </si>
  <si>
    <t>63-5-1</t>
  </si>
  <si>
    <t>Снятие обоев простых и улучшенных</t>
  </si>
  <si>
    <t>ФЕРр-2001, 63-5-1, приказ Минстроя России №1039/пр от 30.12.2016г.</t>
  </si>
  <si>
    <t>13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</si>
  <si>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</si>
  <si>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</si>
  <si>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</si>
  <si>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14</t>
  </si>
  <si>
    <t>10-01-047-02</t>
  </si>
  <si>
    <t>Установка блоков из ПВХ в наружных и внутренних дверных проемах в каменных стенах площадью проема более 3 м2</t>
  </si>
  <si>
    <t>ФЕР-2001, 10-01-047-02, приказ Минстроя России №1039/пр от 30.12.2016г.</t>
  </si>
  <si>
    <t>)*1,25</t>
  </si>
  <si>
    <t>)*1,15</t>
  </si>
  <si>
    <t>Поправка: МДС 81-35.2004, п.4.7</t>
  </si>
  <si>
    <t>14,1</t>
  </si>
  <si>
    <t>11.3.01.05-0003</t>
  </si>
  <si>
    <t>Блоки дверные внутренние светлые (со светопрозрачным заполнением верхней части и глухим заполнением нижней части полотна) (ГОСТ 30970-2002), распашные , размером 2600х2500 мм в комплекте</t>
  </si>
  <si>
    <t>м2</t>
  </si>
  <si>
    <t>ФССЦ-2001, 11.3.01.05-0003, приказ Минстроя России №1039/пр от 30.12.2016г.</t>
  </si>
  <si>
    <t>15</t>
  </si>
  <si>
    <t>10-01-047-03</t>
  </si>
  <si>
    <t>Установка блоков из ПВХ в наружных и внутренних дверных проемах балконных в каменных стенах</t>
  </si>
  <si>
    <t>ФЕР-2001, 10-01-047-03, приказ Минстроя России №1039/пр от 30.12.2016г.</t>
  </si>
  <si>
    <t>15,1</t>
  </si>
  <si>
    <t>11.3.01.03-0007</t>
  </si>
  <si>
    <t>Дверь балконная пластиковая, поворотная, двухстворчатая ,комбинированная со светопрозрачным заполненим верхней части и глухим нижней части с двухкамерным стеклопакетом (32 мм), площадью более 1,5 м2 (1360х2200 мм)</t>
  </si>
  <si>
    <t>ФССЦ-2001, 11.3.01.03-0007, приказ Минстроя России №1039/пр от 30.12.2016г.</t>
  </si>
  <si>
    <t>15,2</t>
  </si>
  <si>
    <t>11.2.01.02-0012</t>
  </si>
  <si>
    <t>Блоки балконные дверные однопольные комбинированные с листовым стеклом и стеклопакетами БП СП 22-7,5, площадь 1,57 м2 (ГОСТ 30674-99) размер 700х2200 мм</t>
  </si>
  <si>
    <t>шт.</t>
  </si>
  <si>
    <t>ФССЦ-2001, 11.2.01.02-0012, приказ Минстроя России №1039/пр от 30.12.2016г.</t>
  </si>
  <si>
    <t>16</t>
  </si>
  <si>
    <t>10-01-034-02</t>
  </si>
  <si>
    <t>Установка в жилых и общественных зданиях оконных блоков из ПВХ профилей глухих с площадью проема более 2 м2</t>
  </si>
  <si>
    <t>ФЕР-2001, 10-01-034-02, приказ Минстроя России №1039/пр от 30.12.2016г.</t>
  </si>
  <si>
    <t>16,1</t>
  </si>
  <si>
    <t>11.3.02.02-0001</t>
  </si>
  <si>
    <t>Блок оконный пластиковый глухой, одностворчатый с двухкамерным стеклопакетом (32 мм), площадью более 2 м2</t>
  </si>
  <si>
    <t>ФССЦ-2001, 11.3.02.02-0001, приказ Минстроя России №1039/пр от 30.12.2016г.</t>
  </si>
  <si>
    <t>17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</si>
  <si>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</si>
  <si>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</si>
  <si>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</si>
  <si>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17,1</t>
  </si>
  <si>
    <t>11.3.02.01-0017</t>
  </si>
  <si>
    <t>Блок оконный пластиковый двустворчатый, с глухой и поворотно-откидной створкой, двухкамерным стеклопакетом (32 мм), площадью до 2,5 м2</t>
  </si>
  <si>
    <t>ФССЦ-2001, 11.3.02.01-0017, приказ Минстроя России №1039/пр от 30.12.2016г.</t>
  </si>
  <si>
    <t>18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</si>
  <si>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</si>
  <si>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</si>
  <si>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</si>
  <si>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18,1</t>
  </si>
  <si>
    <t>11.3.03.01-0006</t>
  </si>
  <si>
    <t>Доски подоконные ПВХ, шириной 350 мм</t>
  </si>
  <si>
    <t>м</t>
  </si>
  <si>
    <t>ФССЦ-2001, 11.3.03.01-0006, приказ Минстроя России №1039/пр от 30.12.2016г.</t>
  </si>
  <si>
    <t>19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</si>
  <si>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</si>
  <si>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</si>
  <si>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</si>
  <si>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</si>
  <si>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</si>
  <si>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20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</si>
  <si>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</si>
  <si>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</si>
  <si>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ФЕРр-2001, 61-7-1, приказ Минстроя России №1039/пр от 30.12.2016г.</t>
  </si>
  <si>
    <t>Штукатрурные работы</t>
  </si>
  <si>
    <t>рФЕР-61</t>
  </si>
  <si>
    <t>21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</si>
  <si>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</si>
  <si>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</si>
  <si>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</si>
  <si>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</si>
  <si>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</si>
  <si>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21,1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</si>
  <si>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</si>
  <si>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</si>
  <si>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</si>
  <si>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21,2</t>
  </si>
  <si>
    <t>14.1.05.01-0003</t>
  </si>
  <si>
    <t>Клеи жидкие гвозди универсальные TITEBOND</t>
  </si>
  <si>
    <t>кг</t>
  </si>
  <si>
    <t>ФССЦ-2001, 14.1.05.01-0003, приказ Минстроя России №1039/пр от 30.12.2016г.</t>
  </si>
  <si>
    <t>22</t>
  </si>
  <si>
    <t>10-01-036-01</t>
  </si>
  <si>
    <t>Установка уголков ПВХ на клее</t>
  </si>
  <si>
    <t>ФЕР-2001, 10-01-036-01, приказ Минстроя России №1039/пр от 30.12.2016г.</t>
  </si>
  <si>
    <t>22,1</t>
  </si>
  <si>
    <t>11.3.03.13-0047</t>
  </si>
  <si>
    <t>Уголок ПВХ, размером 40х40 мм</t>
  </si>
  <si>
    <t>10 м</t>
  </si>
  <si>
    <t>ФССЦ-2001, 11.3.03.13-0047, приказ Минстроя России №1039/пр от 30.12.2016г.</t>
  </si>
  <si>
    <t>23</t>
  </si>
  <si>
    <t>62-23-4</t>
  </si>
  <si>
    <t>Окраска силикатными красками за 1 раз ранее окрашенных фасадов  и потолка лоджии по кирпичу с земли и лесов</t>
  </si>
  <si>
    <t>ФЕР-2001, 62-23-4, приказ Минстроя России №1039/пр от 30.12.2016г.</t>
  </si>
  <si>
    <t>Малярные работы</t>
  </si>
  <si>
    <t>рФЕР-62</t>
  </si>
  <si>
    <t>23,1</t>
  </si>
  <si>
    <t>14.3.02.05</t>
  </si>
  <si>
    <t>Краски силикатные</t>
  </si>
  <si>
    <t>т</t>
  </si>
  <si>
    <t>23,2</t>
  </si>
  <si>
    <t>14.3.02.05-0102</t>
  </si>
  <si>
    <t>Краска силикатная фасадная GERESIT CT</t>
  </si>
  <si>
    <t>ФССЦ-2001, 14.3.02.05-0102, приказ Минстроя России №1039/пр от 30.12.2016г.</t>
  </si>
  <si>
    <t>24</t>
  </si>
  <si>
    <t>09-03-050-01</t>
  </si>
  <si>
    <t>Обрамление металлическим уголком ограждения балкона</t>
  </si>
  <si>
    <t>ФЕР-2001, 09-03-050-01, приказ Минстроя России №1039/пр от 30.12.2016г.</t>
  </si>
  <si>
    <t>Металлические конструкции</t>
  </si>
  <si>
    <t>ФЕР-09</t>
  </si>
  <si>
    <t>24,1</t>
  </si>
  <si>
    <t>01.5.02.01-0151</t>
  </si>
  <si>
    <t>Уголки металлические оцинкованные прижимные (ТУ 5262-002- 73088633-09) размером 40х40х4мм</t>
  </si>
  <si>
    <t>ФССЦ-2001, 01.5.02.01-0151, приказ Минстроя России №1039/пр от 30.12.2016г.</t>
  </si>
  <si>
    <t>25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</si>
  <si>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</si>
  <si>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</si>
  <si>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</si>
  <si>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25,1</t>
  </si>
  <si>
    <t>14.4.04.08-0004</t>
  </si>
  <si>
    <t>Эмаль ПФ-115</t>
  </si>
  <si>
    <t>ФССЦ-2001, 14.4.04.08-0004, приказ Минстроя России №1039/пр от 30.12.2016г.</t>
  </si>
  <si>
    <t>26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</si>
  <si>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</si>
  <si>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</si>
  <si>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</si>
  <si>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</si>
  <si>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26,1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</si>
  <si>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</si>
  <si>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</si>
  <si>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</si>
  <si>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27</t>
  </si>
  <si>
    <t>15-04-005-03</t>
  </si>
  <si>
    <t>Окраска поливинилацетатными водоэмульсионными составами улучшенная по штукатурке откосов</t>
  </si>
  <si>
    <t>ФЕР-2001, 15-04-005-03, приказ Минстроя России №1039/пр от 30.12.2016г.</t>
  </si>
  <si>
    <t>27,1</t>
  </si>
  <si>
    <t>14.3.02.01-0219</t>
  </si>
  <si>
    <t>Краска водоэмульсионная ВЭАК-1180</t>
  </si>
  <si>
    <t>ФССЦ-2001, 14.3.02.01-0219, приказ Минстроя России №1039/пр от 30.12.2016г.</t>
  </si>
  <si>
    <t>28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</si>
  <si>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</si>
  <si>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</si>
  <si>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</si>
  <si>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ФЕР-11</t>
  </si>
  <si>
    <t>28,1</t>
  </si>
  <si>
    <t>09.2.03.02</t>
  </si>
  <si>
    <t>Профили стыкоперекрывающие из алюминиевых сплавов (порожки) с покрытием</t>
  </si>
  <si>
    <t>28,2</t>
  </si>
  <si>
    <t>09.2.03.02-0022</t>
  </si>
  <si>
    <t>Профили стыкоперекрывающие из алюминиевых сплавов (порожки) с покрытием, шириной 60 мм</t>
  </si>
  <si>
    <t>ФССЦ-2001, 09.2.03.02-0022, приказ Минстроя России №1039/пр от 30.12.2016г.</t>
  </si>
  <si>
    <t>29</t>
  </si>
  <si>
    <t>10-01-060-01</t>
  </si>
  <si>
    <t>Установка и крепление наличников</t>
  </si>
  <si>
    <t>ФЕР-2001, 10-01-060-01, приказ Минстроя России №1039/пр от 30.12.2016г.</t>
  </si>
  <si>
    <t>29,1</t>
  </si>
  <si>
    <t>11.1.01.10</t>
  </si>
  <si>
    <t>Наличники</t>
  </si>
  <si>
    <t>29,2</t>
  </si>
  <si>
    <t>11.1.01.10-0003</t>
  </si>
  <si>
    <t>Наличники из древесины</t>
  </si>
  <si>
    <t>ФССЦ-2001, 11.1.01.10-0003, приказ Минстроя России №1039/пр от 30.12.2016г.</t>
  </si>
  <si>
    <t>29,3</t>
  </si>
  <si>
    <t>11.3.03.02-0001</t>
  </si>
  <si>
    <t>Наличники из ПВХ</t>
  </si>
  <si>
    <t>ФССЦ-2001, 11.3.03.02-0001, приказ Минстроя России №1039/пр от 30.12.2016г.</t>
  </si>
  <si>
    <t>30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</si>
  <si>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</si>
  <si>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</si>
  <si>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</si>
  <si>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30,1</t>
  </si>
  <si>
    <t>01.7.04.07-0011</t>
  </si>
  <si>
    <t>Скобяные изделия для блоков входных однопольных</t>
  </si>
  <si>
    <t>компл.</t>
  </si>
  <si>
    <t>ФССЦ-2001, 01.7.04.07-0011, приказ Минстроя России №1039/пр от 30.12.2016г.</t>
  </si>
  <si>
    <t>30,2</t>
  </si>
  <si>
    <t>11.3.01.05-0021</t>
  </si>
  <si>
    <t>Двери композитные "КАПЕЛЬ" (полотно, коробка, 2 петли, магнитный механизм замка)  с вентиляционной решеткой</t>
  </si>
  <si>
    <t>ФССЦ-2001, 11.3.01.05-0021, приказ Минстроя России №1039/пр от 30.12.2016г.</t>
  </si>
  <si>
    <t>30,3</t>
  </si>
  <si>
    <t>11.2.02.01-0072</t>
  </si>
  <si>
    <t>Блоки дверные однопольные с полотном глухим ДГ 21-9, площадь 1,80 м2; ДГ 21-10, площадь 2,01 м2</t>
  </si>
  <si>
    <t>ФССЦ-2001, 11.2.02.01-0072, приказ Минстроя России №1039/пр от 30.12.2016г.</t>
  </si>
  <si>
    <t>31</t>
  </si>
  <si>
    <t>09-04-012-01</t>
  </si>
  <si>
    <t>Установка металлических дверных блоков в готовые проемы</t>
  </si>
  <si>
    <t>ФЕР-2001, 09-04-012-01, приказ Минстроя России №1039/пр от 30.12.2016г.</t>
  </si>
  <si>
    <t>31,1</t>
  </si>
  <si>
    <t>07.1.01.03-0001</t>
  </si>
  <si>
    <t>Блок дверной стальной внутренний однопольный ДСВ, площадь 2,1 м2 (ГОСТ 31173-2003)</t>
  </si>
  <si>
    <t>ФССЦ-2001, 07.1.01.03-0001, приказ Минстроя России №1039/пр от 30.12.2016г.</t>
  </si>
  <si>
    <t>32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</si>
  <si>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</si>
  <si>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</si>
  <si>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</si>
  <si>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</si>
  <si>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32,1</t>
  </si>
  <si>
    <t>04.3.01.09-0001</t>
  </si>
  <si>
    <t>Раствор готовый кладочный тяжелый цементный</t>
  </si>
  <si>
    <t>м3</t>
  </si>
  <si>
    <t>ФССЦ-2001, 04.3.01.09-0001, приказ Минстроя России №1039/пр от 30.12.2016г.</t>
  </si>
  <si>
    <t>33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</si>
  <si>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</si>
  <si>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</si>
  <si>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</si>
  <si>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34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</si>
  <si>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</si>
  <si>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</si>
  <si>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</si>
  <si>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34,1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</si>
  <si>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</si>
  <si>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</si>
  <si>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</si>
  <si>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35</t>
  </si>
  <si>
    <t>11-01-011-02</t>
  </si>
  <si>
    <t>Устройство стяжек на каждые 5 мм изменения толщины стяжки добавлять или исключать к расценке 11-01-011-01</t>
  </si>
  <si>
    <t>ФЕР-2001, 11-01-011-02, приказ Минстроя России №1039/пр от 30.12.2016г.</t>
  </si>
  <si>
    <t>*3</t>
  </si>
  <si>
    <t>*3)*1,25</t>
  </si>
  <si>
    <t>*3)*1,15</t>
  </si>
  <si>
    <t>35,1</t>
  </si>
  <si>
    <t>36</t>
  </si>
  <si>
    <t>11-01-011-08</t>
  </si>
  <si>
    <t>Устройство стяжек из выравнивающей смеси типа "Ветонит" 5000, толщиной 5 мм с огрунтовкой "Нортекс-Грунт"</t>
  </si>
  <si>
    <t>ФЕР-2001, 11-01-011-08, приказ Минстроя России №1039/пр от 30.12.2016г.</t>
  </si>
  <si>
    <t>37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</si>
  <si>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</si>
  <si>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</si>
  <si>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</si>
  <si>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37,1</t>
  </si>
  <si>
    <t>11.3.03.06</t>
  </si>
  <si>
    <t>Плинтуса для полов пластиковые</t>
  </si>
  <si>
    <t>37,2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</si>
  <si>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</si>
  <si>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</si>
  <si>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</si>
  <si>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37,3</t>
  </si>
  <si>
    <t>11.3.03.14-0002</t>
  </si>
  <si>
    <t>Заглушка торцевая для пластикового плинтуса левая, высота 49 мм</t>
  </si>
  <si>
    <t>100 шт.</t>
  </si>
  <si>
    <t>ФССЦ-2001, 11.3.03.14-0002, приказ Минстроя России №1039/пр от 30.12.2016г.</t>
  </si>
  <si>
    <t>37,4</t>
  </si>
  <si>
    <t>11.3.03.14-0012</t>
  </si>
  <si>
    <t>Заглушки торцевая для пластикового плинтуса правая, высота 49 мм</t>
  </si>
  <si>
    <t>ФССЦ-2001, 11.3.03.14-0012, приказ Минстроя России №1039/пр от 30.12.2016г.</t>
  </si>
  <si>
    <t>37,5</t>
  </si>
  <si>
    <t>11.3.03.14-0022</t>
  </si>
  <si>
    <t>Соединитель для пластикового плинтуса, высота 49 мм</t>
  </si>
  <si>
    <t>ФССЦ-2001, 11.3.03.14-0022, приказ Минстроя России №1039/пр от 30.12.2016г.</t>
  </si>
  <si>
    <t>37,6</t>
  </si>
  <si>
    <t>11.3.03.14-0032</t>
  </si>
  <si>
    <t>Уголок внутренний для пластикового плинтуса, высота 49 мм</t>
  </si>
  <si>
    <t>ФССЦ-2001, 11.3.03.14-0032, приказ Минстроя России №1039/пр от 30.12.2016г.</t>
  </si>
  <si>
    <t>37,7</t>
  </si>
  <si>
    <t>11.3.03.14-0034</t>
  </si>
  <si>
    <t>Уголок наружный для пластикового плинтуса, высота 49 мм</t>
  </si>
  <si>
    <t>ФССЦ-2001, 11.3.03.14-0034, приказ Минстроя России №1039/пр от 30.12.2016г.</t>
  </si>
  <si>
    <t>38</t>
  </si>
  <si>
    <t>11-01-004-05</t>
  </si>
  <si>
    <t>ФЕР-2001, 11-01-004-05, приказ Минстроя России №1039/пр от 30.12.2016г.</t>
  </si>
  <si>
    <t>39</t>
  </si>
  <si>
    <t>08-01-003-07</t>
  </si>
  <si>
    <t>ФЕР-2001, 08-01-003-07, приказ Минстроя России №1039/пр от 30.12.2016г.</t>
  </si>
  <si>
    <t>Конструкции из кирпича и блоков</t>
  </si>
  <si>
    <t>ФЕР-08</t>
  </si>
  <si>
    <t>40</t>
  </si>
  <si>
    <t>08-02-001-08</t>
  </si>
  <si>
    <t>Кладка отдельных участков стен и заделка проемов в кирпичных стенах кирпичей силикатными</t>
  </si>
  <si>
    <t>ФЕР-2001, 08-02-001-08, приказ Минстроя России №1039/пр от 30.12.2016г.</t>
  </si>
  <si>
    <t>40,1</t>
  </si>
  <si>
    <t>06.1.01.05-0141</t>
  </si>
  <si>
    <t>Кирпич керамический утолщенный пустотелый лицевой, размером 250х120х88 мм, марка 125</t>
  </si>
  <si>
    <t>1000 шт.</t>
  </si>
  <si>
    <t>ФССЦ-2001, 06.1.01.05-0141, приказ Минстроя России №1039/пр от 30.12.2016г.</t>
  </si>
  <si>
    <t>41</t>
  </si>
  <si>
    <t>11-01-036-04</t>
  </si>
  <si>
    <t>Устройство покрытий из линолеума насухо со свариванием полотнищ в стыках</t>
  </si>
  <si>
    <t>ФЕР-2001, 11-01-036-04, приказ Минстроя России №1039/пр от 30.12.2016г.</t>
  </si>
  <si>
    <t>41,1</t>
  </si>
  <si>
    <t>01.7.06.14-0034</t>
  </si>
  <si>
    <t>Лента полимерная (фторопластовая) для сварки линолеума</t>
  </si>
  <si>
    <t>ФССЦ-2001, 01.7.06.14-0034, приказ Минстроя России №1039/пр от 30.12.2016г.</t>
  </si>
  <si>
    <t>41,2</t>
  </si>
  <si>
    <t>01.6.03.04-0116</t>
  </si>
  <si>
    <t>Линолеум коммерческий гомогенный "ТАРКЕТТ iQ GRANIT SAFE.T", антискользящий (толщина 2 мм, класс 34/43, пож. безопасность Г4, В3, РП1, Д2, Т2)</t>
  </si>
  <si>
    <t>ФССЦ-2001, 01.6.03.04-0116, приказ Минстроя России №1039/пр от 30.12.2016г.</t>
  </si>
  <si>
    <t>42</t>
  </si>
  <si>
    <t>11-01-027-03</t>
  </si>
  <si>
    <t>Устройство покрытий на цементном растворе из плиток керамических для полов одноцветных с красителем</t>
  </si>
  <si>
    <t>ФЕР-2001, 11-01-027-03, приказ Минстроя России №1039/пр от 30.12.2016г.</t>
  </si>
  <si>
    <t>42,1</t>
  </si>
  <si>
    <t>14.1.06.02-0044</t>
  </si>
  <si>
    <t>Клей плиточный «Юнис Гранит»</t>
  </si>
  <si>
    <t>ФССЦ-2001, 14.1.06.02-0044, приказ Минстроя России №1039/пр от 30.12.2016г.</t>
  </si>
  <si>
    <t>43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</si>
  <si>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</si>
  <si>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</si>
  <si>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</si>
  <si>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44</t>
  </si>
  <si>
    <t>15-02-019-03</t>
  </si>
  <si>
    <t>Сплошное выравнивание внутренних поверхностей (однослойное оштукатуривание) из сухих растворных смесей толщиной до 10 мм стен</t>
  </si>
  <si>
    <t>ФЕР-2001, 15-02-019-03, приказ Минстроя России №1039/пр от 30.12.2016г.</t>
  </si>
  <si>
    <t>44,1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</si>
  <si>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</si>
  <si>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</si>
  <si>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</si>
  <si>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45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</si>
  <si>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</si>
  <si>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</si>
  <si>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</si>
  <si>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45,1</t>
  </si>
  <si>
    <t>14.4.01.21</t>
  </si>
  <si>
    <t>Грунтовка</t>
  </si>
  <si>
    <t>45,2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</si>
  <si>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</si>
  <si>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</si>
  <si>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</si>
  <si>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46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</si>
  <si>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</si>
  <si>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</si>
  <si>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</si>
  <si>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46,1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</si>
  <si>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</si>
  <si>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</si>
  <si>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</si>
  <si>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46,2</t>
  </si>
  <si>
    <t>47</t>
  </si>
  <si>
    <t>15-01-019-01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</si>
  <si>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t>
  </si>
  <si>
    <t>ФЕР-2001, 15-01-019-01, приказ Минстроя России №1039/пр от 30.12.2016г.</t>
  </si>
  <si>
    <t>47,1</t>
  </si>
  <si>
    <t>06.2.01.02-0034</t>
  </si>
  <si>
    <t>Плитки керамические глазурованные для внутренней облицовки стен многоцветные,  размер 300х200х7 мм</t>
  </si>
  <si>
    <t>ФССЦ-2001, 06.2.01.02-0034, приказ Минстроя России №1039/пр от 30.12.2016г.</t>
  </si>
  <si>
    <t>48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</si>
  <si>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</si>
  <si>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</si>
  <si>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</si>
  <si>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48,1</t>
  </si>
  <si>
    <t>14.3.02.01-0014</t>
  </si>
  <si>
    <t>Краска акриловая Alpina RENOVA, CAPAROL водно-дисперсионная</t>
  </si>
  <si>
    <t>ФССЦ-2001, 14.3.02.01-0014, приказ Минстроя России №1039/пр от 30.12.2016г.</t>
  </si>
  <si>
    <t>49</t>
  </si>
  <si>
    <t>62-16-5</t>
  </si>
  <si>
    <t>Окрашивание водоэмульсионными составами поверхностей стен, ранее окрашенных масляной краской с расчисткой старой краски более 35%</t>
  </si>
  <si>
    <t>ФЕРр-2001, 62-16-5, приказ Минстроя России №1039/пр от 30.12.2016г.</t>
  </si>
  <si>
    <t>49,1</t>
  </si>
  <si>
    <t>14.3.02.01</t>
  </si>
  <si>
    <t>Краска водоэмульсионная</t>
  </si>
  <si>
    <t>49,2</t>
  </si>
  <si>
    <t>50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</si>
  <si>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</si>
  <si>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</si>
  <si>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</si>
  <si>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50,1</t>
  </si>
  <si>
    <t>01.6.02.02-0002</t>
  </si>
  <si>
    <t>Стеклообои TASSOGLAS, елочка</t>
  </si>
  <si>
    <t>10 м2</t>
  </si>
  <si>
    <t>ФССЦ-2001, 01.6.02.02-0002, приказ Минстроя России №1039/пр от 30.12.2016г.</t>
  </si>
  <si>
    <t>51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</si>
  <si>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</si>
  <si>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</si>
  <si>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</si>
  <si>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51,1</t>
  </si>
  <si>
    <t>14.3.02.01-0126</t>
  </si>
  <si>
    <t>Краска акриловая СТАРАТЕЛИ для стен и потолков</t>
  </si>
  <si>
    <t>ФССЦ-2001, 14.3.02.01-0126, приказ Минстроя России №1039/пр от 30.12.2016г.</t>
  </si>
  <si>
    <t>52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</si>
  <si>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</si>
  <si>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</si>
  <si>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</si>
  <si>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52,1</t>
  </si>
  <si>
    <t>52,2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</si>
  <si>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</si>
  <si>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</si>
  <si>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</si>
  <si>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53</t>
  </si>
  <si>
    <t>62-16-1</t>
  </si>
  <si>
    <t>ФЕРр-2001, 62-16-1, приказ Минстроя России №1039/пр от 30.12.2016г.</t>
  </si>
  <si>
    <t>53,1</t>
  </si>
  <si>
    <t>53,2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</si>
  <si>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</si>
  <si>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</si>
  <si>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</si>
  <si>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54</t>
  </si>
  <si>
    <t>62-42-1</t>
  </si>
  <si>
    <t>Протравка цементной штукатурки нейтрализующим раствором</t>
  </si>
  <si>
    <t>ФЕР-2001, 62-42-1, приказ Минстроя России №1039/пр от 30.12.2016г.</t>
  </si>
  <si>
    <t>55</t>
  </si>
  <si>
    <t>53-14-1</t>
  </si>
  <si>
    <t>Расшивка швов потолка</t>
  </si>
  <si>
    <t>ФЕР-2001, 53-14-1, приказ Минстроя России №1039/пр от 30.12.2016г.</t>
  </si>
  <si>
    <t>Стены</t>
  </si>
  <si>
    <t>рФЕР-53</t>
  </si>
  <si>
    <t>55,1</t>
  </si>
  <si>
    <t>04.3.01.09</t>
  </si>
  <si>
    <t>Раствор цементный</t>
  </si>
  <si>
    <t>55,2</t>
  </si>
  <si>
    <t>04.3.02.13-0103</t>
  </si>
  <si>
    <t>Смесь сухая штукатурная цементно-песчаная "БИРСС 11" (марка М150), бездобавочная</t>
  </si>
  <si>
    <t>ФССЦ-2001, 04.3.02.13-0103, приказ Минстроя России №1039/пр от 30.12.2016г.</t>
  </si>
  <si>
    <t>56</t>
  </si>
  <si>
    <t>15-04-030-4</t>
  </si>
  <si>
    <t>100 м2 окрашиваемой поверхности</t>
  </si>
  <si>
    <t>ФЕР-2001, 15-04-030-4, приказ Минстроя России №899/пр от 11.12.2015 г.</t>
  </si>
  <si>
    <t>57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</si>
  <si>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</si>
  <si>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</si>
  <si>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</si>
  <si>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</si>
  <si>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</si>
  <si>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58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</si>
  <si>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</si>
  <si>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</si>
  <si>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</si>
  <si>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</si>
  <si>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</si>
  <si>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</si>
  <si>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</si>
  <si>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59</t>
  </si>
  <si>
    <t>т03-01-01-070</t>
  </si>
  <si>
    <t>Перевозка грузов I класса автомобилями бортовыми грузоподъемностью до 15 т на расстояние до 70 км</t>
  </si>
  <si>
    <t>ФССЦпг-2001, т03-01-01-070,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</si>
  <si>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</si>
  <si>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</si>
  <si>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</si>
  <si>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</si>
  <si>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</si>
  <si>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</si>
  <si>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</si>
  <si>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</si>
  <si>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</si>
  <si>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</si>
  <si>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</si>
  <si>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</si>
  <si>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</si>
  <si>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</si>
  <si>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</si>
  <si>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</si>
  <si>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</si>
  <si>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</si>
  <si>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</si>
  <si>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</si>
  <si>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</si>
  <si>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</si>
  <si>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</si>
  <si>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</si>
  <si>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</si>
  <si>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</si>
  <si>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</si>
  <si>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</si>
  <si>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</si>
  <si>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</si>
  <si>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</si>
  <si>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</si>
  <si>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</si>
  <si>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</si>
  <si>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</si>
  <si>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</si>
  <si>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</si>
  <si>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</si>
  <si>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</si>
  <si>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</si>
  <si>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</si>
  <si>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</si>
  <si>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</si>
  <si>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</si>
  <si>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</si>
  <si>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</si>
  <si>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</si>
  <si>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</si>
  <si>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</si>
  <si>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</si>
  <si>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</si>
  <si>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</si>
  <si>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</si>
  <si>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</si>
  <si>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</si>
  <si>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</si>
  <si>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</si>
  <si>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</si>
  <si>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</si>
  <si>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</si>
  <si>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Система электроснабжения</t>
  </si>
  <si>
    <t>60</t>
  </si>
  <si>
    <t>м08-02-370-02</t>
  </si>
  <si>
    <t>Демонтаж  электрощитов  на модулей</t>
  </si>
  <si>
    <t>ФЕРм-2001, м08-02-370-02,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</si>
  <si>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</si>
  <si>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</si>
  <si>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</si>
  <si>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</si>
  <si>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</si>
  <si>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61</t>
  </si>
  <si>
    <t>67-4-6</t>
  </si>
  <si>
    <t>Демонтаж электросчетчиков</t>
  </si>
  <si>
    <t>ФЕР-2001, 67-4-6, приказ Минстроя России №1039/пр от 30.12.2016г.</t>
  </si>
  <si>
    <t>Электромонтажные работы</t>
  </si>
  <si>
    <t>рФЕР-67</t>
  </si>
  <si>
    <t>62</t>
  </si>
  <si>
    <t>67-4-1</t>
  </si>
  <si>
    <t>Демонтаж выключателей, розеток</t>
  </si>
  <si>
    <t>ФЕР-2001, 67-4-1, приказ Минстроя России №1039/пр от 30.12.2016г.</t>
  </si>
  <si>
    <t>63</t>
  </si>
  <si>
    <t>м08-03-526-01</t>
  </si>
  <si>
    <t>Демонтаж автоматов 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</si>
  <si>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</si>
  <si>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64</t>
  </si>
  <si>
    <t>м10-01-053-01</t>
  </si>
  <si>
    <t>Демонтаж  кабеля или провода питания на провододержателях сечением 6 мм2</t>
  </si>
  <si>
    <t>ФЕРм-2001, м10-01-053-01,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</si>
  <si>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</si>
  <si>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</si>
  <si>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65</t>
  </si>
  <si>
    <t>м10-04-066-05</t>
  </si>
  <si>
    <t>Демонтаж звонков</t>
  </si>
  <si>
    <t>ФЕРм-2001, м10-04-066-05,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</si>
  <si>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</si>
  <si>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66</t>
  </si>
  <si>
    <t>67-3-1</t>
  </si>
  <si>
    <t>Демонтаж кабеля</t>
  </si>
  <si>
    <t>ФЕР-2001, 67-3-1, приказ Минстроя России №1039/пр от 30.12.2016г.</t>
  </si>
  <si>
    <t>67</t>
  </si>
  <si>
    <t>67-4-3</t>
  </si>
  <si>
    <t>Демонтаж светильников с лампами накаливания</t>
  </si>
  <si>
    <t>ФЕР-2001, 67-4-3, приказ Минстроя России №1039/пр от 30.12.2016г.</t>
  </si>
  <si>
    <t>68</t>
  </si>
  <si>
    <t>67-4-5</t>
  </si>
  <si>
    <t>Демонтаж светильников для люминесцентных ламп</t>
  </si>
  <si>
    <t>ФЕР-2001, 67-4-5, приказ Минстроя России №1039/пр от 30.12.2016г.</t>
  </si>
  <si>
    <t>69</t>
  </si>
  <si>
    <t>м08-03-594-07</t>
  </si>
  <si>
    <t>Установка светильников  отдельно устанавливаемых на подвесах (штангах) с количеством ламп в светильнике 2</t>
  </si>
  <si>
    <t>ФЕРм-2001, м08-03-594-07, приказ Минстроя России №1039/пр от 30.12.2016г.</t>
  </si>
  <si>
    <t>69,1</t>
  </si>
  <si>
    <t>20.3.03.04-0161</t>
  </si>
  <si>
    <t>Светильники внутреннего освещения с люминесцентными лампами пылевлагозащитные Svetresurs 343-502-02</t>
  </si>
  <si>
    <t>ФССЦ-2001, 20.3.03.04-0161, приказ Минстроя России №1039/пр от 30.12.2016г.</t>
  </si>
  <si>
    <t>69,2</t>
  </si>
  <si>
    <t>20.3.03.04-0072</t>
  </si>
  <si>
    <t>Светильник ЛСП 3902 2х36Вт IP65</t>
  </si>
  <si>
    <t>ФССЦ-2001, 20.3.03.04-0072, приказ Минстроя России №1039/пр от 30.12.2016г.</t>
  </si>
  <si>
    <t>70</t>
  </si>
  <si>
    <t>м08-03-594-08</t>
  </si>
  <si>
    <t>Установка светильников  отдельно устанавливаемых на подвесах (штангах) с количеством ламп в светильнике до 4</t>
  </si>
  <si>
    <t>ФЕРм-2001, м08-03-594-08, приказ Минстроя России №1039/пр от 30.12.2016г.</t>
  </si>
  <si>
    <t>70,1</t>
  </si>
  <si>
    <t>20.3.03.04-0397</t>
  </si>
  <si>
    <t>Светильники люминесцентные с опаловым рассеивателем потолочные типа OPL/S 418 с ЭМПРА</t>
  </si>
  <si>
    <t>ФССЦ-2001, 20.3.03.04-0397, приказ Минстроя России №1039/пр от 30.12.2016г.</t>
  </si>
  <si>
    <t>71</t>
  </si>
  <si>
    <t>м08-03-593-10</t>
  </si>
  <si>
    <t>Установка световых настенных указателей</t>
  </si>
  <si>
    <t>ФЕРм-2001, м08-03-593-10, приказ Минстроя России №1039/пр от 30.12.2016г.</t>
  </si>
  <si>
    <t>71,1</t>
  </si>
  <si>
    <t>20.3.04.07-0006</t>
  </si>
  <si>
    <t>Указатель световой со светодиодами и аккумулятором, тип ДБО 02-1-005</t>
  </si>
  <si>
    <t>ФССЦ-2001, 20.3.04.07-0006, приказ Минстроя России №1039/пр от 30.12.2016г.</t>
  </si>
  <si>
    <t>72</t>
  </si>
  <si>
    <t>м08-03-591-08</t>
  </si>
  <si>
    <t>Установка розеток штепсельных неутопленного типа при открытой проводке</t>
  </si>
  <si>
    <t>ФЕРм-2001, м08-03-591-08, приказ Минстроя России №1039/пр от 30.12.2016г.</t>
  </si>
  <si>
    <t>72,1</t>
  </si>
  <si>
    <t>20.4.03.05-0003</t>
  </si>
  <si>
    <t>Розетка открытой проводки двухгнездная с заземлением 16 А IP44</t>
  </si>
  <si>
    <t>ФССЦ-2001, 20.4.03.05-0003, приказ Минстроя России №1039/пр от 30.12.2016г.</t>
  </si>
  <si>
    <t>72,2</t>
  </si>
  <si>
    <t>20.4.03.05-0001</t>
  </si>
  <si>
    <t>Розетка открытой проводки IP21</t>
  </si>
  <si>
    <t>ФССЦ-2001, 20.4.03.05-0001, приказ Минстроя России №1039/пр от 30.12.2016г.</t>
  </si>
  <si>
    <t>72,3</t>
  </si>
  <si>
    <t>20.4.03.04-0005</t>
  </si>
  <si>
    <t>Розетка  трехфазная 3P+PE+N, 32А, 380, IP44</t>
  </si>
  <si>
    <t>ФССЦ-2001, 20.4.03.04-0005, приказ Минстроя России №1039/пр от 30.12.2016г.</t>
  </si>
  <si>
    <t>73</t>
  </si>
  <si>
    <t>м08-02-390-01</t>
  </si>
  <si>
    <t>Прокладка короба пластмассового  шириной до 40 мм</t>
  </si>
  <si>
    <t>ФЕРм-2001, м08-02-390-01, приказ Минстроя России №1039/пр от 30.12.2016г.</t>
  </si>
  <si>
    <t>73,1</t>
  </si>
  <si>
    <t>20.2.05.04-0024</t>
  </si>
  <si>
    <t>Кабель-канал (короб) "Электропласт" 20x12,5 мм</t>
  </si>
  <si>
    <t>ФССЦ-2001, 20.2.05.04-0024, приказ Минстроя России №1039/пр от 30.12.2016г.</t>
  </si>
  <si>
    <t>73,2</t>
  </si>
  <si>
    <t>20.2.05.04-0028</t>
  </si>
  <si>
    <t>Кабель-канал (короб) "Электропласт" 40x25 мм</t>
  </si>
  <si>
    <t>ФССЦ-2001, 20.2.05.04-0028, приказ Минстроя России №1039/пр от 30.12.2016г.</t>
  </si>
  <si>
    <t>74</t>
  </si>
  <si>
    <t>69-2-1</t>
  </si>
  <si>
    <t>Сверление отверстий в кирпичных стенах электроперфоратором диаметром до 50 мм, толщина стен  400мм</t>
  </si>
  <si>
    <t>ФЕР-2001, 69-2-1, приказ Минстроя России №1039/пр от 30.12.2016г.</t>
  </si>
  <si>
    <t>75</t>
  </si>
  <si>
    <t>м08-02-410-01</t>
  </si>
  <si>
    <t>Прокладка  гильз из труб полиэтиленовых , диаметр до 25 мм</t>
  </si>
  <si>
    <t>ФЕРм-2001, м08-02-410-01, приказ Минстроя России №1039/пр от 30.12.2016г.</t>
  </si>
  <si>
    <t>75,1</t>
  </si>
  <si>
    <t>20.5.01.01-0001</t>
  </si>
  <si>
    <t>Гильзы  для прокладки кабеля  диаметром 25-27 мм</t>
  </si>
  <si>
    <t>ФССЦ-2001, 20.5.01.01-0001, приказ Минстроя России №1039/пр от 30.12.2016г.</t>
  </si>
  <si>
    <t>76</t>
  </si>
  <si>
    <t>м08-02-410-02</t>
  </si>
  <si>
    <t>Прокладка  гильз из труб полиэтиленовых , диаметр до 50 мм</t>
  </si>
  <si>
    <t>ФЕРм-2001, м08-02-410-02, приказ Минстроя России №1039/пр от 30.12.2016г.</t>
  </si>
  <si>
    <t>76,1</t>
  </si>
  <si>
    <t>20.5.01.01-0007</t>
  </si>
  <si>
    <t>Гильзы  для  прокладки  кабеля  диаметром 47-50 мм</t>
  </si>
  <si>
    <t>ФССЦ-2001, 20.5.01.01-0007, приказ Минстроя России №1039/пр от 30.12.2016г.</t>
  </si>
  <si>
    <t>77</t>
  </si>
  <si>
    <t>м10-08-019-01</t>
  </si>
  <si>
    <t>Установка коробок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</si>
  <si>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</si>
  <si>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</si>
  <si>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77,1</t>
  </si>
  <si>
    <t>20.5.02.04-0008</t>
  </si>
  <si>
    <t>Коробка ответвительная с кабельными вводами (6 выводов диаметром 20 мм), размером 80х80х40 мм, цвет серый</t>
  </si>
  <si>
    <t>10 шт.</t>
  </si>
  <si>
    <t>ФССЦ-2001, 20.5.02.04-0008, приказ Минстроя России №1039/пр от 30.12.2016г.</t>
  </si>
  <si>
    <t>78</t>
  </si>
  <si>
    <t>м08-02-399-02</t>
  </si>
  <si>
    <t>Прокладка кабеля в коробах, сечением до 35 мм2</t>
  </si>
  <si>
    <t>ФЕРм-2001, м08-02-399-02, приказ Минстроя России №1039/пр от 30.12.2016г.</t>
  </si>
  <si>
    <t>78,1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</si>
  <si>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</si>
  <si>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</si>
  <si>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</si>
  <si>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</si>
  <si>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</si>
  <si>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78,2</t>
  </si>
  <si>
    <t>21.1.06.09-0154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</si>
  <si>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6 мм2</t>
  </si>
  <si>
    <t>ФССЦ-2001, 21.1.06.09-0154, приказ Минстроя России №1039/пр от 30.12.2016г.</t>
  </si>
  <si>
    <t>78,3</t>
  </si>
  <si>
    <t>21.1.06.09-0155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</si>
  <si>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10 мм2</t>
  </si>
  <si>
    <t>ФССЦ-2001, 21.1.06.09-0155, приказ Минстроя России №1039/пр от 30.12.2016г.</t>
  </si>
  <si>
    <t>79</t>
  </si>
  <si>
    <t>м08-02-399-01</t>
  </si>
  <si>
    <t>Прокладка  кабеля  в коробах, сечением до 6 мм2</t>
  </si>
  <si>
    <t>ФЕРм-2001, м08-02-399-01, приказ Минстроя России №1039/пр от 30.12.2016г.</t>
  </si>
  <si>
    <t>79,1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</si>
  <si>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</si>
  <si>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</si>
  <si>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ФССЦ-2001, 21.1.06.09-0151, приказ Минстроя России №1039/пр от 30.12.2016г.</t>
  </si>
  <si>
    <t>80</t>
  </si>
  <si>
    <t>м08-03-591-01</t>
  </si>
  <si>
    <t>Установка  выключателей одноклавишных неутопленного типа при открытой проводке</t>
  </si>
  <si>
    <t>ФЕРм-2001, м08-03-591-01, приказ Минстроя России №1039/пр от 30.12.2016г.</t>
  </si>
  <si>
    <t>80,1</t>
  </si>
  <si>
    <t>20.4.01.01-0041</t>
  </si>
  <si>
    <t>Выключатель одноклавишный для открытой проводки серии "Прима", марка А16-046-с с подсветкой, цвет бежевый</t>
  </si>
  <si>
    <t>ФССЦ-2001, 20.4.01.01-0041, приказ Минстроя России №1039/пр от 30.12.2016г.</t>
  </si>
  <si>
    <t>81</t>
  </si>
  <si>
    <t>Установка щитков  до трех групп, устанавливаемый в нише цоколя (Бокс )</t>
  </si>
  <si>
    <t>81,1</t>
  </si>
  <si>
    <t>22.1.01.01-0013</t>
  </si>
  <si>
    <t>Бокс встраиваемый пластиковый с прозрачной дверцей на 24 модуля, размером 300х395х90 мм АВВ Unibox</t>
  </si>
  <si>
    <t>ФССЦ-2001, 22.1.01.01-0013, приказ Минстроя России №1039/пр от 30.12.2016г.</t>
  </si>
  <si>
    <t>82</t>
  </si>
  <si>
    <t>Установка автоматов  одно-, двух-, трехполюсных, устанавливаемый на конструкции на стене или колонне, на ток до 25 А</t>
  </si>
  <si>
    <t>82,1</t>
  </si>
  <si>
    <t>62.1.01.09-0050</t>
  </si>
  <si>
    <t>Выключатели автоматические  АВВ 1Р 16А</t>
  </si>
  <si>
    <t>ФССЦ-2001, 62.1.01.09-0050, приказ Минстроя России №1039/пр от 30.12.2016г.</t>
  </si>
  <si>
    <t>82,2</t>
  </si>
  <si>
    <t>62.1.01.09-0049</t>
  </si>
  <si>
    <t>Выключатели автоматические  АВВ 1Р 10А</t>
  </si>
  <si>
    <t>ФССЦ-2001, 62.1.01.09-0049, приказ Минстроя России №1039/пр от 30.12.2016г.</t>
  </si>
  <si>
    <t>82,3</t>
  </si>
  <si>
    <t>62.1.01.02-0017</t>
  </si>
  <si>
    <t>Выключатели автоматические дифференциального тока АВВ DS941 1P+N 16А 30мА</t>
  </si>
  <si>
    <t>ФССЦ-2001, 62.1.01.02-0017, приказ Минстроя России №1039/пр от 30.12.2016г.</t>
  </si>
  <si>
    <t>83</t>
  </si>
  <si>
    <t>м08-03-526-02</t>
  </si>
  <si>
    <t>Установка автоматов  одно-, двух-, трехполюсных, устанавливаемый на конструкции на стене или колонне, на ток до 100 А</t>
  </si>
  <si>
    <t>ФЕРм-2001, м08-03-526-02, приказ Минстроя России №1039/пр от 30.12.2016г.</t>
  </si>
  <si>
    <t>83,1</t>
  </si>
  <si>
    <t>62.1.01.09-0052</t>
  </si>
  <si>
    <t>Выключатели автоматические  АВВ 1Р 32А</t>
  </si>
  <si>
    <t>ФССЦ-2001, 62.1.01.09-0052, приказ Минстроя России №1039/пр от 30.12.2016г.</t>
  </si>
  <si>
    <t>84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</si>
  <si>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</si>
  <si>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</si>
  <si>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</si>
  <si>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</si>
  <si>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</si>
  <si>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</si>
  <si>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85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</si>
  <si>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</si>
  <si>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</si>
  <si>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</si>
  <si>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</si>
  <si>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86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</si>
  <si>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</si>
  <si>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</si>
  <si>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</si>
  <si>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87</t>
  </si>
  <si>
    <t>п01-03-001-01</t>
  </si>
  <si>
    <t>Выключатель однополюсный напряжением до 1 кВ с электромагнитным, тепловым или комбинированным расцепителем</t>
  </si>
  <si>
    <t>ФЕРп-2001, п01-03-001-01, приказ Минстроя России №1039/пр от 30.12.2016г.</t>
  </si>
  <si>
    <t>Отопление и вентиляция</t>
  </si>
  <si>
    <t>88</t>
  </si>
  <si>
    <t>65-1-1</t>
  </si>
  <si>
    <t>Разборка трубопроводов из водогазопроводных труб диаметром до 32 мм</t>
  </si>
  <si>
    <t>ФЕР-2001, 65-1-1, приказ Минстроя России №1039/пр от 30.12.2016г.</t>
  </si>
  <si>
    <t>Внтуренниие с/техработы:  демонтаж, разборка, промывка</t>
  </si>
  <si>
    <t>рФЕР-65</t>
  </si>
  <si>
    <t>89</t>
  </si>
  <si>
    <t>Прокладка гильз из трубы ПНД, диаметр до 50 мм (40 мм)</t>
  </si>
  <si>
    <t>89,1</t>
  </si>
  <si>
    <t>24.3.03.13-0305</t>
  </si>
  <si>
    <t>Трубы гладкие одностенные легкие из ПНД, диаметром 40 мм</t>
  </si>
  <si>
    <t>ФССЦ-2001, 24.3.03.13-0305, приказ Минстроя России №1039/пр от 30.12.2016г.</t>
  </si>
  <si>
    <t>90</t>
  </si>
  <si>
    <t>65-19-5</t>
  </si>
  <si>
    <t>Демонтаж конвекторов</t>
  </si>
  <si>
    <t>100 экм</t>
  </si>
  <si>
    <t>ФЕР-2001, 65-19-5, приказ Минстроя России №1039/пр от 30.12.2016г.</t>
  </si>
  <si>
    <t>91</t>
  </si>
  <si>
    <t>16-02-001-03</t>
  </si>
  <si>
    <t>Прокладка трубопроводов отопления из стальных водогазопроводных неоцинкованных труб диаметром 25 мм</t>
  </si>
  <si>
    <t>ФЕР-2001, 16-02-001-03, приказ Минстроя России №1039/пр от 30.12.2016г.</t>
  </si>
  <si>
    <t>Трубопроводы внутренние</t>
  </si>
  <si>
    <t>ФЕР-16</t>
  </si>
  <si>
    <t>91,1</t>
  </si>
  <si>
    <t>23.1.02.06-0004</t>
  </si>
  <si>
    <t>Хомут металлический с одним стопорным винтом и резиновым профилем для крепления трубопроводов диаметром 25-28 мм</t>
  </si>
  <si>
    <t>ФССЦ-2001, 23.1.02.06-0004, приказ Минстроя России №1039/пр от 30.12.2016г.</t>
  </si>
  <si>
    <t>91,2</t>
  </si>
  <si>
    <t>23.7.01.03-0003</t>
  </si>
  <si>
    <t>Трубопроводы из стальных водогазопроводных неоцинкованных труб с гильзами и креплениями для газоснабжения диаметром 25 мм</t>
  </si>
  <si>
    <t>ФССЦ-2001, 23.7.01.03-0003, приказ Минстроя России №1039/пр от 30.12.2016г.</t>
  </si>
  <si>
    <t>91,3</t>
  </si>
  <si>
    <t>23.7.01.07</t>
  </si>
  <si>
    <t>Трубопроводы с гильзами</t>
  </si>
  <si>
    <t>занесена вручную</t>
  </si>
  <si>
    <t>92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</si>
  <si>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</si>
  <si>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</si>
  <si>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</si>
  <si>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92,1</t>
  </si>
  <si>
    <t>23.7.01.03-0002</t>
  </si>
  <si>
    <t>Трубопроводы из стальных водогазопроводных неоцинкованных труб с гильзами и креплениями для газоснабжения диаметром 20 мм</t>
  </si>
  <si>
    <t>ФССЦ-2001, 23.7.01.03-0002, приказ Минстроя России №1039/пр от 30.12.2016г.</t>
  </si>
  <si>
    <t>92,2</t>
  </si>
  <si>
    <t>23.1.02.06-0003</t>
  </si>
  <si>
    <t>Хомут металлический с одним стопорным винтом и резиновым профилем для крепления трубопроводов диаметром 20-23 мм</t>
  </si>
  <si>
    <t>ФССЦ-2001, 23.1.02.06-0003, приказ Минстроя России №1039/пр от 30.12.2016г.</t>
  </si>
  <si>
    <t>92,3</t>
  </si>
  <si>
    <t>93</t>
  </si>
  <si>
    <t>65-33-1</t>
  </si>
  <si>
    <t>Смена жалюзийных решеток</t>
  </si>
  <si>
    <t>ФЕР-2001, 65-33-1, приказ Минстроя России №1039/пр от 30.12.2016г.</t>
  </si>
  <si>
    <t>Внтуренниие с/техработы: смена труб</t>
  </si>
  <si>
    <t>93,1</t>
  </si>
  <si>
    <t>19.2.03.02-0177</t>
  </si>
  <si>
    <t>Решетки жалюзийные регулируемые из алюминиевого профиля с порошковым покрытием марки Р-200, размером 200х200 мм</t>
  </si>
  <si>
    <t>ФССЦ-2001, 19.2.03.02-0177, приказ Минстроя России №1039/пр от 30.12.2016г.</t>
  </si>
  <si>
    <t>94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</si>
  <si>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</si>
  <si>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</si>
  <si>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</si>
  <si>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</si>
  <si>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</si>
  <si>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</si>
  <si>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94,1</t>
  </si>
  <si>
    <t>18.5.10.05-0008</t>
  </si>
  <si>
    <t>Радиаторы биметаллические, марка «Rifar-A 500», количество секций 10, мощность 1650 Вт</t>
  </si>
  <si>
    <t>ФССЦ-2001, 18.5.10.05-0008, приказ Минстроя России №1039/пр от 30.12.2016г.</t>
  </si>
  <si>
    <t>94,2</t>
  </si>
  <si>
    <t>18.5.10.05-0006</t>
  </si>
  <si>
    <t>Радиаторы биметаллические, марка «Rifar-A 500», количество секций 8, мощность 1320 Вт</t>
  </si>
  <si>
    <t>ФССЦ-2001, 18.5.10.05-0006, приказ Минстроя России №1039/пр от 30.12.2016г.</t>
  </si>
  <si>
    <t>94,3</t>
  </si>
  <si>
    <t>18.5.10.05-0002</t>
  </si>
  <si>
    <t>Радиаторы биметаллические, марка «Rifar-A 300», количество секций 4, мощность 660 Вт</t>
  </si>
  <si>
    <t>ФССЦ-2001, 18.5.10.05-0002, приказ Минстроя России №1039/пр от 30.12.2016г.</t>
  </si>
  <si>
    <t>94,4</t>
  </si>
  <si>
    <t>01.7.15.07</t>
  </si>
  <si>
    <t>Дюбели распорные полиэтиленовые</t>
  </si>
  <si>
    <t>94,5</t>
  </si>
  <si>
    <t>01.7.15.07-0008</t>
  </si>
  <si>
    <t>Дюбели пластмассовые с шурупами 8х40 мм</t>
  </si>
  <si>
    <t>ФССЦ-2001, 01.7.15.07-0008, приказ Минстроя России №1039/пр от 30.12.2016г.</t>
  </si>
  <si>
    <t>94,6</t>
  </si>
  <si>
    <t>18.5.10.06</t>
  </si>
  <si>
    <t>Радиаторы</t>
  </si>
  <si>
    <t>квт</t>
  </si>
  <si>
    <t>95</t>
  </si>
  <si>
    <t>16-05-001-01</t>
  </si>
  <si>
    <t>Установка вентилей, задвижек, затворов, клапанов 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</si>
  <si>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</si>
  <si>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95,1</t>
  </si>
  <si>
    <t>18.1.09.07-0207</t>
  </si>
  <si>
    <t>Краны шаровые под приварку "Danfoss" JiP-WW с рукояткой, давлением 4,0 МПа (40 кгс/см2), диаметром 20 мм</t>
  </si>
  <si>
    <t>ФССЦ-2001, 18.1.09.07-0207, приказ Минстроя России №1039/пр от 30.12.2016г.</t>
  </si>
  <si>
    <t>95,2</t>
  </si>
  <si>
    <t>18.1.10.06-0013</t>
  </si>
  <si>
    <t>Клапан термостатический из цветных металлов (без головки) для установки на радиатор, давлением 1,0 МПа (10 кгс/см2), диаметром 20 мм марка RA-N</t>
  </si>
  <si>
    <t>ФССЦ-2001, 18.1.10.06-0013, приказ Минстроя России №1039/пр от 30.12.2016г.</t>
  </si>
  <si>
    <t>95,3</t>
  </si>
  <si>
    <t>18.5.10.08-0002</t>
  </si>
  <si>
    <t>Головка термостатическая со встроенным датчиком для автоматического регулирования расхода теплоносителя через отопительный прибор , марка RA 2940</t>
  </si>
  <si>
    <t>ФССЦ-2001, 18.5.10.08-0002, приказ Минстроя России №1039/пр от 30.12.2016г.</t>
  </si>
  <si>
    <t>96</t>
  </si>
  <si>
    <t>18-06-003-10</t>
  </si>
  <si>
    <t>Установка воздухоотводчиков</t>
  </si>
  <si>
    <t>ФЕР-2001, 18-06-003-10, приказ Минстроя России №1039/пр от 30.12.2016г.</t>
  </si>
  <si>
    <t>96,1</t>
  </si>
  <si>
    <t>19.1.02.01-0011</t>
  </si>
  <si>
    <t>Воздухоотводчик автоматический с наружным резьбовым присоединением Рр=1,0 МПа, Т max = 120 град С, D = 15 мм</t>
  </si>
  <si>
    <t>ФССЦ-2001, 19.1.02.01-0011, приказ Минстроя России №1039/пр от 30.12.2016г.</t>
  </si>
  <si>
    <t>97</t>
  </si>
  <si>
    <t>16-07-003-03</t>
  </si>
  <si>
    <t>Врезка в действующие внутренние сети трубопроводов отопления и водоснабжения диаметром 25 мм</t>
  </si>
  <si>
    <t>ФЕР-2001, 16-07-003-03, приказ Минстроя России №1039/пр от 30.12.2016г.</t>
  </si>
  <si>
    <t>98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</si>
  <si>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</si>
  <si>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</si>
  <si>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</si>
  <si>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99</t>
  </si>
  <si>
    <t>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</si>
  <si>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</si>
  <si>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ФЕР-2001, 20-01-001-01, приказ Минстроя России №1039/пр от 30.12.2016г.</t>
  </si>
  <si>
    <t>Вентиляция и кондиционирование</t>
  </si>
  <si>
    <t>ФЕР-20</t>
  </si>
  <si>
    <t>99,1</t>
  </si>
  <si>
    <t>19.1.01.01-0021</t>
  </si>
  <si>
    <t>Воздуховоды типа ALUDUCT (POLAR BEAR) неизолированные  диаметром 125 мм</t>
  </si>
  <si>
    <t>ФССЦ-2001, 19.1.01.01-0021, приказ Минстроя России №1039/пр от 30.12.2016г.</t>
  </si>
  <si>
    <t>100</t>
  </si>
  <si>
    <t>20-02-012-01</t>
  </si>
  <si>
    <t>Установка дефлекторов диаметром патрубка 280 мм</t>
  </si>
  <si>
    <t>ФЕР-2001, 20-02-012-01, приказ Минстроя России №1039/пр от 30.12.2016г.</t>
  </si>
  <si>
    <t>100,1</t>
  </si>
  <si>
    <t>19.1.04.01-0002</t>
  </si>
  <si>
    <t>Дефлекторы вытяжные цилиндрические из листовой грунтованной или оцинкованной стали, серия 5.904-51, диаметр патрубка 125 мм</t>
  </si>
  <si>
    <t>ФССЦ-2001, 19.1.04.01-0002, приказ Минстроя России №1039/пр от 30.12.2016г.</t>
  </si>
  <si>
    <t>101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</si>
  <si>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</si>
  <si>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</si>
  <si>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</si>
  <si>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101,1</t>
  </si>
  <si>
    <t>64.1.02.01-0011</t>
  </si>
  <si>
    <t>Вентиляторы канальные "Systemair" для круглых воздуховодов KV 125 XL, с консолью М125 и двумя муфтами F125, производительность 352 м3/час</t>
  </si>
  <si>
    <t>ФССЦ-2001, 64.1.02.01-0011, приказ Минстроя России №1039/пр от 30.12.2016г.</t>
  </si>
  <si>
    <t>102</t>
  </si>
  <si>
    <t>м10-08-019-04</t>
  </si>
  <si>
    <t>Реле времени программное, ТЭ -15</t>
  </si>
  <si>
    <t>ФЕРм-2001, м10-08-019-04, приказ Минстроя России №1039/пр от 30.12.2016г.</t>
  </si>
  <si>
    <t>102,1</t>
  </si>
  <si>
    <t>Бокс встраиваемый пластиковый с прозрачной дверцей на 24 модуля, размером 300х395х90 мм</t>
  </si>
  <si>
    <t>102,2</t>
  </si>
  <si>
    <t>62.1.04.02-0003</t>
  </si>
  <si>
    <t>Реле времени ВЛ-56</t>
  </si>
  <si>
    <t>ФССЦ-2001, 62.1.04.02-0003, приказ Минстроя России №1039/пр от 30.12.2016г.</t>
  </si>
  <si>
    <t>Внутренняя система канализации</t>
  </si>
  <si>
    <t>103</t>
  </si>
  <si>
    <t>65-2-1</t>
  </si>
  <si>
    <t>Разборка трубопроводов из чугунных канализационных труб диаметром 50 мм</t>
  </si>
  <si>
    <t>ФЕР-2001, 65-2-1, приказ Минстроя России №1039/пр от 30.12.2016г.</t>
  </si>
  <si>
    <t>104</t>
  </si>
  <si>
    <t>65-2-2</t>
  </si>
  <si>
    <t>Разборка трубопроводов из чугунных канализационных труб диаметром 100 мм</t>
  </si>
  <si>
    <t>ФЕР-2001, 65-2-2, приказ Минстроя России №1039/пр от 30.12.2016г.</t>
  </si>
  <si>
    <t>105</t>
  </si>
  <si>
    <t>65-6-1</t>
  </si>
  <si>
    <t>Смена трапов диаметром до 50 мм</t>
  </si>
  <si>
    <t>ФЕР-2001, 65-6-1, приказ Минстроя России №1039/пр от 30.12.2016г.</t>
  </si>
  <si>
    <t>105,1</t>
  </si>
  <si>
    <t>18.2.06.10-0013</t>
  </si>
  <si>
    <t>Трапы чугунные эмалированные с горизонтальным выпуском диаметром 50 мм</t>
  </si>
  <si>
    <t>ФССЦ-2001, 18.2.06.10-0013, приказ Минстроя России №1039/пр от 30.12.2016г.</t>
  </si>
  <si>
    <t>106</t>
  </si>
  <si>
    <t>65-4-4</t>
  </si>
  <si>
    <t>Демонтаж ванн</t>
  </si>
  <si>
    <t>ФЕР-2001, 65-4-4, приказ Минстроя России №1039/пр от 30.12.2016г.</t>
  </si>
  <si>
    <t>107</t>
  </si>
  <si>
    <t>65-4-3</t>
  </si>
  <si>
    <t>Демонтаж моек</t>
  </si>
  <si>
    <t>ФЕР-2001, 65-4-3, приказ Минстроя России №1039/пр от 30.12.2016г.</t>
  </si>
  <si>
    <t>108</t>
  </si>
  <si>
    <t>65-4-1</t>
  </si>
  <si>
    <t>Демонтаж умывальников и раковин</t>
  </si>
  <si>
    <t>ФЕРр-2001, 65-4-1, приказ Минстроя России №1039/пр от 30.12.2016г.</t>
  </si>
  <si>
    <t>109</t>
  </si>
  <si>
    <t>65-4-2</t>
  </si>
  <si>
    <t>Демонтаж унитазов и писсуаров</t>
  </si>
  <si>
    <t>ФЕР-2001, 65-4-2, приказ Минстроя России №1039/пр от 30.12.2016г.</t>
  </si>
  <si>
    <t>110</t>
  </si>
  <si>
    <t>65-4-10</t>
  </si>
  <si>
    <t>Демонтаж смывных бачков фаянсовых на унитазе</t>
  </si>
  <si>
    <t>ФЕР-2001, 65-4-10, приказ Минстроя России №1039/пр от 30.12.2016г.</t>
  </si>
  <si>
    <t>111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</si>
  <si>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</si>
  <si>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</si>
  <si>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</si>
  <si>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111,1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</si>
  <si>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</si>
  <si>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</si>
  <si>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</si>
  <si>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111,2</t>
  </si>
  <si>
    <t>24.3.02.02-0003</t>
  </si>
  <si>
    <t>Трубы безнапорные канализационные из полипропилена, диаметром 50 мм</t>
  </si>
  <si>
    <t>ФССЦ-2001, 24.3.02.02-0003, приказ Минстроя России №1039/пр от 30.12.2016г.</t>
  </si>
  <si>
    <t>111,3</t>
  </si>
  <si>
    <t>24.3.05.12-0002</t>
  </si>
  <si>
    <t>Ревизия полиэтиленовая с крышкой размером 50 мм</t>
  </si>
  <si>
    <t>ФССЦ-2001, 24.3.05.12-0002, приказ Минстроя России №1039/пр от 30.12.2016г.</t>
  </si>
  <si>
    <t>111,4</t>
  </si>
  <si>
    <t>24.3.03.02</t>
  </si>
  <si>
    <t>Трубопроводы канализации из полиэтиленовых труб высокой плотности с гильзами, диаметром 50 мм</t>
  </si>
  <si>
    <t>112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</si>
  <si>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</si>
  <si>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</si>
  <si>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</si>
  <si>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112,1</t>
  </si>
  <si>
    <t>24.1.02.01-0112</t>
  </si>
  <si>
    <t>Хомуты для крепления канализационных и водосточных пластмассовых трубопроводов, диаметром 100 мм</t>
  </si>
  <si>
    <t>ФССЦ-2001, 24.1.02.01-0112, приказ Минстроя России №1039/пр от 30.12.2016г.</t>
  </si>
  <si>
    <t>112,2</t>
  </si>
  <si>
    <t>24.3.02.02-0004</t>
  </si>
  <si>
    <t>Трубы безнапорные канализационные из полипропилена, диаметром 110 мм</t>
  </si>
  <si>
    <t>ФССЦ-2001, 24.3.02.02-0004, приказ Минстроя России №1039/пр от 30.12.2016г.</t>
  </si>
  <si>
    <t>112,3</t>
  </si>
  <si>
    <t>24.3.05.12-0001</t>
  </si>
  <si>
    <t>Ревизия полипропиленовая с крышкой диаметром 100 мм</t>
  </si>
  <si>
    <t>ФССЦ-2001, 24.3.05.12-0001, приказ Минстроя России №1039/пр от 30.12.2016г.</t>
  </si>
  <si>
    <t>112,4</t>
  </si>
  <si>
    <t>Трубопроводы канализации из полиэтиленовых труб высокой плотности с гильзами, диаметром 110 мм</t>
  </si>
  <si>
    <t>113</t>
  </si>
  <si>
    <t>17-01-001-18</t>
  </si>
  <si>
    <t>Установка поддонов душевых чугунных и стальных мелких</t>
  </si>
  <si>
    <t>10 компл</t>
  </si>
  <si>
    <t>ФЕР-2001, 17-01-001-18, приказ Минстроя России №1039/пр от 30.12.2016г.</t>
  </si>
  <si>
    <t>Водопровод и канализация - внутренние устройства</t>
  </si>
  <si>
    <t>ФЕР-17</t>
  </si>
  <si>
    <t>113,1</t>
  </si>
  <si>
    <t>18.2.02.07-0011</t>
  </si>
  <si>
    <t>Поддоны душевые эмалированные стальные мелкие ПМС-2 с пластмассовым унифицированным сифоном</t>
  </si>
  <si>
    <t>ФССЦ-2001, 18.2.02.07-0011, приказ Минстроя России №1039/пр от 30.12.2016г.</t>
  </si>
  <si>
    <t>114</t>
  </si>
  <si>
    <t>17-01-003-03</t>
  </si>
  <si>
    <t>Установка унитазов с функцией биде</t>
  </si>
  <si>
    <t>ФЕР-2001, 17-01-003-03, приказ Минстроя России №1039/пр от 30.12.2016г.</t>
  </si>
  <si>
    <t>114,1</t>
  </si>
  <si>
    <t>01.7.15.07-0012</t>
  </si>
  <si>
    <t>Дюбели пластмассовые с шурупами 12х70 мм</t>
  </si>
  <si>
    <t>ФССЦ-2001, 01.7.15.07-0012, приказ Минстроя России №1039/пр от 30.12.2016г.</t>
  </si>
  <si>
    <t>114,2</t>
  </si>
  <si>
    <t>01.7.19.03-0011</t>
  </si>
  <si>
    <t>Манжеты резиновые</t>
  </si>
  <si>
    <t>ФССЦ-2001, 01.7.19.03-0011, приказ Минстроя России №1039/пр от 30.12.2016г.</t>
  </si>
  <si>
    <t>114,3</t>
  </si>
  <si>
    <t>18.2.01.06-0001</t>
  </si>
  <si>
    <t>Унитаз-компакт с функцией  марка Vitra Grand (9763D003)</t>
  </si>
  <si>
    <t>ФССЦ-2001, 18.2.01.06-0001, приказ Минстроя России №1039/пр от 30.12.2016г.</t>
  </si>
  <si>
    <t>115</t>
  </si>
  <si>
    <t>17-01-005-01</t>
  </si>
  <si>
    <t>Установка моек на одно отделение</t>
  </si>
  <si>
    <t>ФЕР-2001, 17-01-005-01, приказ Минстроя России №1039/пр от 30.12.2016г.</t>
  </si>
  <si>
    <t>115,1</t>
  </si>
  <si>
    <t>18.2.02.05-0005</t>
  </si>
  <si>
    <t>Мойки стальные эмалированные на одно отделение с одной чашей  с креплениями МСК размером 500х500х198 в комплекте с сифоном</t>
  </si>
  <si>
    <t>ФССЦ-2001, 18.2.02.05-0005, приказ Минстроя России №1039/пр от 30.12.2016г.</t>
  </si>
  <si>
    <t>116</t>
  </si>
  <si>
    <t>17-01-005-04</t>
  </si>
  <si>
    <t>Установка раковин</t>
  </si>
  <si>
    <t>ФЕР-2001, 17-01-005-04, приказ Минстроя России №1039/пр от 30.12.2016г.</t>
  </si>
  <si>
    <t>116,1</t>
  </si>
  <si>
    <t>11.2.04.06-0071</t>
  </si>
  <si>
    <t>Подстолье под раковину</t>
  </si>
  <si>
    <t>ФССЦ-2001, 11.2.04.06-0071, приказ Минстроя России №1039/пр от 30.12.2016г.</t>
  </si>
  <si>
    <t>116,2</t>
  </si>
  <si>
    <t>117</t>
  </si>
  <si>
    <t>17-01-002-04</t>
  </si>
  <si>
    <t>Установка гарнитуры туалетной: вешалок, подстаканников, поручней для ванн и т.д.</t>
  </si>
  <si>
    <t>10 ШТ</t>
  </si>
  <si>
    <t>ФЕР-2001, 17-01-002-04, приказ Минстроя России №1039/пр от 30.12.2016г.</t>
  </si>
  <si>
    <t>117,1</t>
  </si>
  <si>
    <t>01.7.15.07-0011</t>
  </si>
  <si>
    <t>Дюбели пластмассовые с шурупами 10х60 мм</t>
  </si>
  <si>
    <t>ФССЦ-2001, 01.7.15.07-0011, приказ Минстроя России №1039/пр от 30.12.2016г.</t>
  </si>
  <si>
    <t>117,2</t>
  </si>
  <si>
    <t>18.2.06.04-0011</t>
  </si>
  <si>
    <t>Зеркало декоративное фигурное с деталями крепления</t>
  </si>
  <si>
    <t>ФССЦ-2001, 18.2.06.04-0011, приказ Минстроя России №1039/пр от 30.12.2016г.</t>
  </si>
  <si>
    <t>118</t>
  </si>
  <si>
    <t>16-07-004-01</t>
  </si>
  <si>
    <t>Врезка в действующие внутренние сети трубопроводов канализации диаметром 50 мм</t>
  </si>
  <si>
    <t>ФЕР-2001, 16-07-004-01, приказ Минстроя России №1039/пр от 30.12.2016г.</t>
  </si>
  <si>
    <t>119</t>
  </si>
  <si>
    <t>16-07-004-02</t>
  </si>
  <si>
    <t>Врезка в действующие внутренние сети трубопроводов канализации диаметром 100 мм</t>
  </si>
  <si>
    <t>ФЕР-2001, 16-07-004-02, приказ Минстроя России №1039/пр от 30.12.2016г.</t>
  </si>
  <si>
    <t>Внутренняя система водоснабжения</t>
  </si>
  <si>
    <t>120</t>
  </si>
  <si>
    <t>121</t>
  </si>
  <si>
    <t>16-04-002-01</t>
  </si>
  <si>
    <t>Прокладка трубопроводов водоснабжения из напорных полиэтиленовых труб наружным диаметром 20 мм</t>
  </si>
  <si>
    <t>ФЕР-2001, 16-04-002-01, приказ Минстроя России №1039/пр от 30.12.2016г.</t>
  </si>
  <si>
    <t>121,1</t>
  </si>
  <si>
    <t>23.1.02.06-0042</t>
  </si>
  <si>
    <t>Хомут стальной оцинкованный с саморезом и резиновой прокладкой для крепления труб диаметром 20 мм</t>
  </si>
  <si>
    <t>ФССЦ-2001, 23.1.02.06-0042, приказ Минстроя России №1039/пр от 30.12.2016г.</t>
  </si>
  <si>
    <t>121,2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</si>
  <si>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</si>
  <si>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</si>
  <si>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</si>
  <si>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122</t>
  </si>
  <si>
    <t>16-04-002-02</t>
  </si>
  <si>
    <t>Прокладка трубопроводов водоснабжения из напорных полиэтиленовых труб наружным диаметром 25 мм</t>
  </si>
  <si>
    <t>ФЕР-2001, 16-04-002-02, приказ Минстроя России №1039/пр от 30.12.2016г.</t>
  </si>
  <si>
    <t>122,1</t>
  </si>
  <si>
    <t>23.1.02.06-0043</t>
  </si>
  <si>
    <t>Хомут стальной оцинкованный с саморезом и резиновой прокладкой для крепления труб диаметром 25 мм</t>
  </si>
  <si>
    <t>ФССЦ-2001, 23.1.02.06-0043, приказ Минстроя России №1039/пр от 30.12.2016г.</t>
  </si>
  <si>
    <t>122,2</t>
  </si>
  <si>
    <t>24.3.02.01-0013</t>
  </si>
  <si>
    <t>Трубопроводы напорные из полипропилена PPRS с гильзами и креплениями для холодного и горячего водоснабжения PN20 SDR 6, диаметром 25 мм, толщина стенки 4,2 мм</t>
  </si>
  <si>
    <t>ФССЦ-2001, 24.3.02.01-0013, приказ Минстроя России №1039/пр от 30.12.2016г.</t>
  </si>
  <si>
    <t>123</t>
  </si>
  <si>
    <t>16-04-002-03</t>
  </si>
  <si>
    <t>Прокладка трубопроводов водоснабжения из напорных полиэтиленовых труб наружным диаметром 32 мм</t>
  </si>
  <si>
    <t>ФЕР-2001, 16-04-002-03, приказ Минстроя России №1039/пр от 30.12.2016г.</t>
  </si>
  <si>
    <t>123,1</t>
  </si>
  <si>
    <t>23.1.02.06-0044</t>
  </si>
  <si>
    <t>Хомут стальной оцинкованный с саморезом и резиновой прокладкой для крепления труб диаметром 32 мм</t>
  </si>
  <si>
    <t>ФССЦ-2001, 23.1.02.06-0044, приказ Минстроя России №1039/пр от 30.12.2016г.</t>
  </si>
  <si>
    <t>123,2</t>
  </si>
  <si>
    <t>24.3.02.01-0014</t>
  </si>
  <si>
    <t>Трубопроводы напорные из полипропилена PPRS с гильзами и креплениями для холодного и горячего водоснабжения PN20 SDR 6, диаметром 32 мм, толщина стенки 5,4 мм</t>
  </si>
  <si>
    <t>ФССЦ-2001, 24.3.02.01-0014, приказ Минстроя России №1039/пр от 30.12.2016г.</t>
  </si>
  <si>
    <t>124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</si>
  <si>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</si>
  <si>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124,1</t>
  </si>
  <si>
    <t>18.1.09.06-0064</t>
  </si>
  <si>
    <t>Кран шаровый муфтовый Valtec для воды диаметром 15 мм, тип в/н</t>
  </si>
  <si>
    <t>ФССЦ-2001, 18.1.09.06-0064, приказ Минстроя России №1039/пр от 30.12.2016г.</t>
  </si>
  <si>
    <t>124,2</t>
  </si>
  <si>
    <t>18.1.09.06-0072</t>
  </si>
  <si>
    <t>Кран шаровый муфтовый Valtec для воды диаметром 25 мм со сгоном</t>
  </si>
  <si>
    <t>ФССЦ-2001, 18.1.09.06-0072, приказ Минстроя России №1039/пр от 30.12.2016г.</t>
  </si>
  <si>
    <t>125</t>
  </si>
  <si>
    <t>65-3-6</t>
  </si>
  <si>
    <t>Снятие смесителя с душевой сеткой</t>
  </si>
  <si>
    <t>ФЕРр-2001, 65-3-6, приказ Минстроя России №1039/пр от 30.12.2016г.</t>
  </si>
  <si>
    <t>126</t>
  </si>
  <si>
    <t>65-3-7</t>
  </si>
  <si>
    <t>Снятие смесителя без душевой сетки</t>
  </si>
  <si>
    <t>ФЕРр-2001, 65-3-7, приказ Минстроя России №1039/пр от 30.12.2016г.</t>
  </si>
  <si>
    <t>127</t>
  </si>
  <si>
    <t>17-01-002-03</t>
  </si>
  <si>
    <t>Установка смесителей</t>
  </si>
  <si>
    <t>ФЕР-2001, 17-01-002-03, приказ Минстроя России №1039/пр от 30.12.2016г.</t>
  </si>
  <si>
    <t>127,1</t>
  </si>
  <si>
    <t>18.2.06.08-0013</t>
  </si>
  <si>
    <t>Подводка гибкая армированная резиновая 500 мм</t>
  </si>
  <si>
    <t>ФССЦ-2001, 18.2.06.08-0013, приказ Минстроя России №1039/пр от 30.12.2016г.</t>
  </si>
  <si>
    <t>127,2</t>
  </si>
  <si>
    <t>18.1.10.10-0014</t>
  </si>
  <si>
    <t>Смесители для ванн СМ-Д-Шл с душевой сеткой на гибком шланге, с кнопочным переключателем, с латунными маховичками, штангой</t>
  </si>
  <si>
    <t>ФССЦ-2001, 18.1.10.10-0014, приказ Минстроя России №1039/пр от 30.12.2016г.</t>
  </si>
  <si>
    <t>127,3</t>
  </si>
  <si>
    <t>18.1.10.10-0042</t>
  </si>
  <si>
    <t>Смесители для умывальников СМ-УМ-НКСА настольные, с нижней камерой смешения с аэратором</t>
  </si>
  <si>
    <t>ФССЦ-2001, 18.1.10.10-0042, приказ Минстроя России №1039/пр от 30.12.2016г.</t>
  </si>
  <si>
    <t>127,4</t>
  </si>
  <si>
    <t>18.1.10.10-0047</t>
  </si>
  <si>
    <t>Смесители для умывальников СМ-УМ-ЦА настольные, с верхней камерой смешения, центральные, с аэратором</t>
  </si>
  <si>
    <t>ФССЦ-2001, 18.1.10.10-0047, приказ Минстроя России №1039/пр от 30.12.2016г.</t>
  </si>
  <si>
    <t>128</t>
  </si>
  <si>
    <t>129</t>
  </si>
  <si>
    <t>16-07-003-04</t>
  </si>
  <si>
    <t>Врезка в действующие внутренние сети трубопроводов отопления и водоснабжения диаметром 32 мм</t>
  </si>
  <si>
    <t>ФЕР-2001, 16-07-003-04, приказ Минстроя России №1039/пр от 30.12.2016г.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</si>
  <si>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</si>
  <si>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</si>
  <si>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</si>
  <si>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</si>
  <si>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</si>
  <si>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</si>
  <si>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</si>
  <si>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</si>
  <si>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</si>
  <si>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</si>
  <si>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</si>
  <si>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</si>
  <si>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</si>
  <si>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</si>
  <si>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</si>
  <si>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</si>
  <si>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</si>
  <si>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</si>
  <si>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</si>
  <si>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</si>
  <si>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</si>
  <si>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</si>
  <si>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</si>
  <si>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</si>
  <si>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</si>
  <si>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</si>
  <si>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</si>
  <si>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</si>
  <si>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</si>
  <si>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</si>
  <si>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</si>
  <si>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</si>
  <si>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</si>
  <si>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</si>
  <si>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</si>
  <si>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</si>
  <si>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</si>
  <si>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</si>
  <si>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</si>
  <si>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</si>
  <si>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</si>
  <si>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</si>
  <si>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</si>
  <si>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</si>
  <si>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</si>
  <si>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</si>
  <si>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</si>
  <si>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</si>
  <si>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</si>
  <si>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</si>
  <si>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</si>
  <si>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</si>
  <si>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</si>
  <si>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</si>
  <si>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</si>
  <si>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</si>
  <si>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</si>
  <si>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</si>
  <si>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</si>
  <si>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</si>
  <si>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</si>
  <si>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</si>
  <si>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</si>
  <si>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</si>
  <si>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</si>
  <si>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</si>
  <si>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</si>
  <si>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</si>
  <si>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</si>
  <si>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</si>
  <si>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</si>
  <si>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</si>
  <si>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</si>
  <si>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</si>
  <si>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</si>
  <si>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</si>
  <si>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</si>
  <si>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</si>
  <si>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1-100-23</t>
  </si>
  <si>
    <t>Рабочий среднего разряда 2.3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</si>
  <si>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</si>
  <si>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</si>
  <si>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</si>
  <si>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01.7.15.06-0111</t>
  </si>
  <si>
    <t>ФССЦ-2001, 01.7.15.06-0111, приказ Минстроя России №1039/пр от 30.12.2016г.</t>
  </si>
  <si>
    <t>Гвозди строительные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</si>
  <si>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</si>
  <si>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</si>
  <si>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</si>
  <si>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</si>
  <si>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</si>
  <si>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</si>
  <si>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1-100-30</t>
  </si>
  <si>
    <t>Рабочий среднего разряда 3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</si>
  <si>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</si>
  <si>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</si>
  <si>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</si>
  <si>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</si>
  <si>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</si>
  <si>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</si>
  <si>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1-100-21</t>
  </si>
  <si>
    <t>Рабочий среднего разряда 2.1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</si>
  <si>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</si>
  <si>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</si>
  <si>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</si>
  <si>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</si>
  <si>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</si>
  <si>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</si>
  <si>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</si>
  <si>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</si>
  <si>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</si>
  <si>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</si>
  <si>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</si>
  <si>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</si>
  <si>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</si>
  <si>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</si>
  <si>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</si>
  <si>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</si>
  <si>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</si>
  <si>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</si>
  <si>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</si>
  <si>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</si>
  <si>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</si>
  <si>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</si>
  <si>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</si>
  <si>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</si>
  <si>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</si>
  <si>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</si>
  <si>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</si>
  <si>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</si>
  <si>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</si>
  <si>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</si>
  <si>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</si>
  <si>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</si>
  <si>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1-100-34</t>
  </si>
  <si>
    <t>Рабочий среднего разряда 3.4</t>
  </si>
  <si>
    <t>01.7.03.01-0001</t>
  </si>
  <si>
    <t>ФССЦ-2001, 01.7.03.01-0001, приказ Минстроя России №1039/пр от 30.12.2016г.</t>
  </si>
  <si>
    <t>Вода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</si>
  <si>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</si>
  <si>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</si>
  <si>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</si>
  <si>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</si>
  <si>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</si>
  <si>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</si>
  <si>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</si>
  <si>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</si>
  <si>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01.8.01.07-0001</t>
  </si>
  <si>
    <t>ФССЦ-2001, 01.8.01.07-0001, приказ Минстроя России №1039/пр от 30.12.2016г.</t>
  </si>
  <si>
    <t>Стекло жидкое калийное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</si>
  <si>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</si>
  <si>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</si>
  <si>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</si>
  <si>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1-100-37</t>
  </si>
  <si>
    <t>Рабочий среднего разряда 3.7</t>
  </si>
  <si>
    <t>1-100-33</t>
  </si>
  <si>
    <t>Рабочий среднего разряда 3.3</t>
  </si>
  <si>
    <t>14.5.05.02-0001</t>
  </si>
  <si>
    <t>ФССЦ-2001, 14.5.05.02-0001, приказ Минстроя России №1039/пр от 30.12.2016г.</t>
  </si>
  <si>
    <t>Олифа натуральная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</si>
  <si>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</si>
  <si>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</si>
  <si>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</si>
  <si>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</si>
  <si>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</si>
  <si>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</si>
  <si>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</si>
  <si>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</si>
  <si>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</si>
  <si>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</si>
  <si>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</si>
  <si>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</si>
  <si>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</si>
  <si>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</si>
  <si>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</si>
  <si>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</si>
  <si>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</si>
  <si>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</si>
  <si>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</si>
  <si>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</si>
  <si>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1-100-25</t>
  </si>
  <si>
    <t>Рабочий среднего разряда 2.5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</si>
  <si>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</si>
  <si>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</si>
  <si>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</si>
  <si>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</si>
  <si>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</si>
  <si>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</si>
  <si>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</si>
  <si>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</si>
  <si>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</si>
  <si>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</si>
  <si>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</si>
  <si>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</si>
  <si>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</si>
  <si>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</si>
  <si>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</si>
  <si>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</si>
  <si>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</si>
  <si>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</si>
  <si>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</si>
  <si>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</si>
  <si>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</si>
  <si>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</si>
  <si>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</si>
  <si>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</si>
  <si>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</si>
  <si>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</si>
  <si>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</si>
  <si>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</si>
  <si>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</si>
  <si>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</si>
  <si>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</si>
  <si>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</si>
  <si>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</si>
  <si>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</si>
  <si>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</si>
  <si>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</si>
  <si>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</si>
  <si>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</si>
  <si>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</si>
  <si>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</si>
  <si>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</si>
  <si>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</si>
  <si>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</si>
  <si>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</si>
  <si>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</si>
  <si>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</si>
  <si>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</si>
  <si>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</si>
  <si>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</si>
  <si>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</si>
  <si>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</si>
  <si>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</si>
  <si>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</si>
  <si>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</si>
  <si>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</si>
  <si>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</si>
  <si>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</si>
  <si>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</si>
  <si>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</si>
  <si>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1-100-39</t>
  </si>
  <si>
    <t>Рабочий среднего разряда 3.9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</si>
  <si>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</si>
  <si>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</si>
  <si>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</si>
  <si>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</si>
  <si>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</si>
  <si>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</si>
  <si>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1-100-27</t>
  </si>
  <si>
    <t>Рабочий среднего разряда 2.7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</si>
  <si>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</si>
  <si>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</si>
  <si>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</si>
  <si>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11.1.03.01-0080</t>
  </si>
  <si>
    <t>ФССЦ-2001, 11.1.03.01-0080, приказ Минстроя России №1039/пр от 30.12.2016г.</t>
  </si>
  <si>
    <t>Бруски обрезные хвойных пород длиной 4-6,5 м, шириной 75-150 мм, толщиной 40-75 мм, IV сорта</t>
  </si>
  <si>
    <t>91.21.22-193</t>
  </si>
  <si>
    <t>ФСЭМ-2001, 91.21.22-193, приказ Минстроя России №1039/пр от 30.12.2016г.</t>
  </si>
  <si>
    <t>Машины для сварки линолеума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</si>
  <si>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</si>
  <si>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</si>
  <si>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</si>
  <si>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01.7.07.29-0091</t>
  </si>
  <si>
    <t>ФССЦ-2001, 01.7.07.29-0091, приказ Минстроя России №1039/пр от 30.12.2016г.</t>
  </si>
  <si>
    <t>Опилки древесные</t>
  </si>
  <si>
    <t>06.2.02.01-0071</t>
  </si>
  <si>
    <t>ФССЦ-2001, 06.2.02.01-0071, приказ Минстроя России №1039/пр от 30.12.2016г.</t>
  </si>
  <si>
    <t>Плитки керамические для полов гладкие неглазурованные одноцветные с красителем квадратные и прямоугольные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</si>
  <si>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</si>
  <si>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</si>
  <si>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</si>
  <si>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</si>
  <si>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</si>
  <si>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</si>
  <si>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</si>
  <si>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</si>
  <si>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</si>
  <si>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</si>
  <si>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</si>
  <si>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</si>
  <si>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06.2.05.03-0003</t>
  </si>
  <si>
    <t>ФССЦ-2001, 06.2.05.03-0003, приказ Минстроя России №1039/пр от 30.12.2016г.</t>
  </si>
  <si>
    <t>Гранит керамический многоцветный неполированный, размером 400х400х9 мм</t>
  </si>
  <si>
    <t>1-100-40</t>
  </si>
  <si>
    <t>Рабочий среднего разряда 4</t>
  </si>
  <si>
    <t>1-100-38</t>
  </si>
  <si>
    <t>Рабочий среднего разряда 3.8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</si>
  <si>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</si>
  <si>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</si>
  <si>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</si>
  <si>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</si>
  <si>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</si>
  <si>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</si>
  <si>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</si>
  <si>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</si>
  <si>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</si>
  <si>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</si>
  <si>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</si>
  <si>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</si>
  <si>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</si>
  <si>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</si>
  <si>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</si>
  <si>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04.3.01.09-0023</t>
  </si>
  <si>
    <t>ФССЦ-2001, 04.3.01.09-0023, приказ Минстроя России №1039/пр от 30.12.2016г.</t>
  </si>
  <si>
    <t>Раствор готовый отделочный тяжелый, цементный 1:3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</si>
  <si>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</si>
  <si>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</si>
  <si>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</si>
  <si>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</si>
  <si>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</si>
  <si>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</si>
  <si>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</si>
  <si>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</si>
  <si>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</si>
  <si>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</si>
  <si>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</si>
  <si>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14.1.03.02-0201</t>
  </si>
  <si>
    <t>ФССЦ-2001, 14.1.03.02-0201, приказ Минстроя России №1039/пр от 30.12.2016г.</t>
  </si>
  <si>
    <t>Клей малярный жидкий</t>
  </si>
  <si>
    <t>01.7.02.10-0005</t>
  </si>
  <si>
    <t>ФССЦ-2001, 01.7.02.10-0005, приказ Минстроя России №1039/пр от 30.12.2016г.</t>
  </si>
  <si>
    <t>Бумага ролевая</t>
  </si>
  <si>
    <t>14.1.03.01-0001</t>
  </si>
  <si>
    <t>ФССЦ-2001, 14.1.03.01-0001, приказ Минстроя России №1039/пр от 30.12.2016г.</t>
  </si>
  <si>
    <t>Клей для обоев КМЦ</t>
  </si>
  <si>
    <t>01.3.05.19-0011</t>
  </si>
  <si>
    <t>ФССЦ-2001, 01.3.05.19-0011, приказ Минстроя России №1039/пр от 30.12.2016г.</t>
  </si>
  <si>
    <t>Купорос медный марки А</t>
  </si>
  <si>
    <t>1-1033</t>
  </si>
  <si>
    <t>Рабочий строитель среднего разряда 3,3</t>
  </si>
  <si>
    <t>чел.-ч</t>
  </si>
  <si>
    <t>чел.час</t>
  </si>
  <si>
    <t>030954</t>
  </si>
  <si>
    <t>ФСЭМ-2001, 030954, приказ Минстроя России №899/пр от 11.12.2015 г.</t>
  </si>
  <si>
    <t>Подъемники грузоподъемностью до 500 кг одномачтовые, высота подъема 45 м</t>
  </si>
  <si>
    <t>400001</t>
  </si>
  <si>
    <t>ФСЭМ-2001, 400001, приказ Минстроя России №899/пр от 11.12.2015 г.</t>
  </si>
  <si>
    <t>101-0456</t>
  </si>
  <si>
    <t>ФССЦ-2001, 101-0456, приказ Минстроя России №899/пр от 11.12.2015 г.</t>
  </si>
  <si>
    <t>Краски цветные, готовые к применению для внутренних работ МА-25 розово-бежевая, светло-бежевая, светло-серая</t>
  </si>
  <si>
    <t>101-1757</t>
  </si>
  <si>
    <t>ФССЦ-2001, 101-1757, приказ Минстроя России №899/пр от 11.12.2015 г.</t>
  </si>
  <si>
    <t>101-1825</t>
  </si>
  <si>
    <t>ФССЦ-2001, 101-1825, приказ Минстроя России №899/пр от 11.12.2015 г.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</si>
  <si>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</si>
  <si>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</si>
  <si>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</si>
  <si>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</si>
  <si>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</si>
  <si>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1-100-46</t>
  </si>
  <si>
    <t>Рабочий среднего разряда 4.6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</si>
  <si>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</si>
  <si>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</si>
  <si>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</si>
  <si>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</si>
  <si>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</si>
  <si>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</si>
  <si>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</si>
  <si>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</si>
  <si>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</si>
  <si>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</si>
  <si>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</si>
  <si>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</si>
  <si>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999-9950</t>
  </si>
  <si>
    <t>Вспомогательные ненормируемые материалы (2% от ОЗП)</t>
  </si>
  <si>
    <t>РУБ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</si>
  <si>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</si>
  <si>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</si>
  <si>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</si>
  <si>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</si>
  <si>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</si>
  <si>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</si>
  <si>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</si>
  <si>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</si>
  <si>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</si>
  <si>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</si>
  <si>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</si>
  <si>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</si>
  <si>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</si>
  <si>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</si>
  <si>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</si>
  <si>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</si>
  <si>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</si>
  <si>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</si>
  <si>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</si>
  <si>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</si>
  <si>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</si>
  <si>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</si>
  <si>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</si>
  <si>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</si>
  <si>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</si>
  <si>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</si>
  <si>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</si>
  <si>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14.4.02.04-0221</t>
  </si>
  <si>
    <t>ФССЦ-2001, 14.4.02.04-0221, приказ Минстроя России №1039/пр от 30.12.2016г.</t>
  </si>
  <si>
    <t>Краски масляные и алкидные, готовые к применению белила цинковые МА-15</t>
  </si>
  <si>
    <t>1-100-35</t>
  </si>
  <si>
    <t>Рабочий среднего разряда 3.5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</si>
  <si>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</si>
  <si>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</si>
  <si>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</si>
  <si>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</si>
  <si>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</si>
  <si>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</si>
  <si>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24.3.01.01-0002</t>
  </si>
  <si>
    <t>ФССЦ-2001, 24.3.01.01-0002, приказ Минстроя России №1039/пр от 30.12.2016г.</t>
  </si>
  <si>
    <t>Трубка полихлорвиниловая</t>
  </si>
  <si>
    <t>21.2.01.02-0141</t>
  </si>
  <si>
    <t>ФССЦ-2001, 21.2.01.02-0141, приказ Минстроя России №1039/пр от 30.12.2016г.</t>
  </si>
  <si>
    <t>Провода неизолированные для воздушных линий электропередачи медные марки М, сечением 4 мм2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</si>
  <si>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</si>
  <si>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</si>
  <si>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</si>
  <si>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</si>
  <si>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</si>
  <si>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</si>
  <si>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</si>
  <si>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</si>
  <si>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</si>
  <si>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</si>
  <si>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</si>
  <si>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</si>
  <si>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</si>
  <si>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</si>
  <si>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</si>
  <si>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</si>
  <si>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</si>
  <si>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</si>
  <si>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</si>
  <si>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</si>
  <si>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</si>
  <si>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</si>
  <si>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</si>
  <si>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</si>
  <si>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</si>
  <si>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</si>
  <si>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</si>
  <si>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</si>
  <si>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</si>
  <si>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01.7.06.07-0001</t>
  </si>
  <si>
    <t>ФССЦ-2001, 01.7.06.07-0001, приказ Минстроя России №1039/пр от 30.12.2016г.</t>
  </si>
  <si>
    <t>Лента К226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</si>
  <si>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</si>
  <si>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</si>
  <si>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</si>
  <si>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</si>
  <si>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</si>
  <si>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</si>
  <si>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</si>
  <si>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2-200-40</t>
  </si>
  <si>
    <t>Электромонтажник-наладчик, разряд IV</t>
  </si>
  <si>
    <t>2-300-20</t>
  </si>
  <si>
    <t>Техник по наладке и испытаниям, категория II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</si>
  <si>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</si>
  <si>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</si>
  <si>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</si>
  <si>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</si>
  <si>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</si>
  <si>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</si>
  <si>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</si>
  <si>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</si>
  <si>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</si>
  <si>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</si>
  <si>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</si>
  <si>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</si>
  <si>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</si>
  <si>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</si>
  <si>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</si>
  <si>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</si>
  <si>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</si>
  <si>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</si>
  <si>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</si>
  <si>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</si>
  <si>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</si>
  <si>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</si>
  <si>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</si>
  <si>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</si>
  <si>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</si>
  <si>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</si>
  <si>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</si>
  <si>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</si>
  <si>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</si>
  <si>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</si>
  <si>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</si>
  <si>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</si>
  <si>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</si>
  <si>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</si>
  <si>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</si>
  <si>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</si>
  <si>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</si>
  <si>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</si>
  <si>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</si>
  <si>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</si>
  <si>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</si>
  <si>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</si>
  <si>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</si>
  <si>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</si>
  <si>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</si>
  <si>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</si>
  <si>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</si>
  <si>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</si>
  <si>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23.3.06.02-0003</t>
  </si>
  <si>
    <t>ФССЦ-2001, 23.3.06.02-0003,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</si>
  <si>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25 мм, толщина стенки 3,2 мм</t>
  </si>
  <si>
    <t>1-100-53</t>
  </si>
  <si>
    <t>Рабочий среднего разряда 5.3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</si>
  <si>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</si>
  <si>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</si>
  <si>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</si>
  <si>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</si>
  <si>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</si>
  <si>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</si>
  <si>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01.7.15.03-0041</t>
  </si>
  <si>
    <t>ФССЦ-2001, 01.7.15.03-0041, приказ Минстроя России №1039/пр от 30.12.2016г.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</si>
  <si>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</si>
  <si>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</si>
  <si>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</si>
  <si>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</si>
  <si>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</si>
  <si>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</si>
  <si>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</si>
  <si>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</si>
  <si>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</si>
  <si>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22.2.02.11-0032</t>
  </si>
  <si>
    <t>ФССЦ-2001, 22.2.02.11-0032, приказ Минстроя России №1039/пр от 30.12.2016г.</t>
  </si>
  <si>
    <t>Болты сборочные с гайками и шайбами по классу прочности 5.8</t>
  </si>
  <si>
    <t>1-100-29</t>
  </si>
  <si>
    <t>Рабочий среднего разряда 2.9</t>
  </si>
  <si>
    <t>01.7.07.29-0031</t>
  </si>
  <si>
    <t>ФССЦ-2001, 01.7.07.29-0031, приказ Минстроя России №1039/пр от 30.12.2016г.</t>
  </si>
  <si>
    <t>Каболка</t>
  </si>
  <si>
    <t>03.2.02.08-0002</t>
  </si>
  <si>
    <t>ФССЦ-2001, 03.2.02.08-0002, приказ Минстроя России №1039/пр от 30.12.2016г.</t>
  </si>
  <si>
    <t>Цемент расширяющийся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</si>
  <si>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</si>
  <si>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</si>
  <si>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</si>
  <si>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</si>
  <si>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</si>
  <si>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</si>
  <si>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01.7.15.03-0012</t>
  </si>
  <si>
    <t>ФССЦ-2001, 01.7.15.03-0012, приказ Минстроя России №1039/пр от 30.12.2016г.</t>
  </si>
  <si>
    <t>Болты с гайками и шайбами для санитарно-технических работ диаметром 10 мм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</si>
  <si>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</si>
  <si>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</si>
  <si>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</si>
  <si>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</si>
  <si>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</si>
  <si>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</si>
  <si>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</si>
  <si>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</si>
  <si>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</si>
  <si>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</si>
  <si>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</si>
  <si>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</si>
  <si>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18.1.10.11-0003</t>
  </si>
  <si>
    <t>ФССЦ-2001, 18.1.10.11-0003, приказ Минстроя России №1039/пр от 30.12.2016г.</t>
  </si>
  <si>
    <t>Краны смывные полуавтоматические латунные с гальванопокрытием диаметром 25 мм</t>
  </si>
  <si>
    <t>18.2.06.11-0022</t>
  </si>
  <si>
    <t>ФССЦ-2001, 18.2.06.11-0022, приказ Минстроя России №1039/пр от 30.12.2016г.</t>
  </si>
  <si>
    <t>Трубы сливные из стальных водо-газопроводных труб диаметром 32 мм оцинкованные</t>
  </si>
  <si>
    <t>01.7.07.29-0111</t>
  </si>
  <si>
    <t>ФССЦ-2001, 01.7.07.29-0111, приказ Минстроя России №1039/пр от 30.12.2016г.</t>
  </si>
  <si>
    <t>Пакля пропитанная</t>
  </si>
  <si>
    <t>23.8.05.01-0011</t>
  </si>
  <si>
    <t>ФССЦ-2001, 23.8.05.01-0011, приказ Минстроя России №1039/пр от 30.12.2016г.</t>
  </si>
  <si>
    <t>Заглушки чугунные диаметром 50 мм</t>
  </si>
  <si>
    <t>23.8.05.05-0011</t>
  </si>
  <si>
    <t>ФССЦ-2001, 23.8.05.05-0011, приказ Минстроя России №1039/пр от 30.12.2016г.</t>
  </si>
  <si>
    <t>Муфты надвижные диаметром 50 мм</t>
  </si>
  <si>
    <t>23.8.05.12-0121</t>
  </si>
  <si>
    <t>ФССЦ-2001, 23.8.05.12-0121, приказ Минстроя России №1039/пр от 30.12.2016г.</t>
  </si>
  <si>
    <t>Тройники косые под 60 градусов диаметром 50х50 мм</t>
  </si>
  <si>
    <t>23.8.05.01-0012</t>
  </si>
  <si>
    <t>ФССЦ-2001, 23.8.05.01-0012, приказ Минстроя России №1039/пр от 30.12.2016г.</t>
  </si>
  <si>
    <t>Заглушки чугунные диаметром 100 мм</t>
  </si>
  <si>
    <t>23.8.05.05-0012</t>
  </si>
  <si>
    <t>ФССЦ-2001, 23.8.05.05-0012, приказ Минстроя России №1039/пр от 30.12.2016г.</t>
  </si>
  <si>
    <t>Муфты надвижные диаметром 100 мм</t>
  </si>
  <si>
    <t>23.8.05.12-0123</t>
  </si>
  <si>
    <t>ФССЦ-2001, 23.8.05.12-0123, приказ Минстроя России №1039/пр от 30.12.2016г.</t>
  </si>
  <si>
    <t>Тройники косые под 60 градусов диаметром 100х100 мм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</si>
  <si>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</si>
  <si>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</si>
  <si>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</si>
  <si>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</si>
  <si>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</si>
  <si>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</si>
  <si>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</si>
  <si>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</si>
  <si>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</si>
  <si>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</si>
  <si>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</si>
  <si>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</si>
  <si>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14.1.04.02-0002</t>
  </si>
  <si>
    <t>ФССЦ-2001, 14.1.04.02-0002, приказ Минстроя России №1039/пр от 30.12.2016г.</t>
  </si>
  <si>
    <t>Клей 88-СА</t>
  </si>
  <si>
    <t>23.3.06.02-0004</t>
  </si>
  <si>
    <t>ФССЦ-2001, 23.3.06.02-0004,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</si>
  <si>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32 мм, толщина стенки 3,2 мм</t>
  </si>
  <si>
    <t>01.7.07.07</t>
  </si>
  <si>
    <t>Строительный мусор</t>
  </si>
  <si>
    <t>11.2.04.06</t>
  </si>
  <si>
    <t>Изделия штучные</t>
  </si>
  <si>
    <t>11.3.01.05</t>
  </si>
  <si>
    <t>Блоки дверные входные пластиковые</t>
  </si>
  <si>
    <t>Блоки дверные балконные пластиковые</t>
  </si>
  <si>
    <t>11.3.02.03</t>
  </si>
  <si>
    <t>Блоки оконные пластиковые</t>
  </si>
  <si>
    <t>11.3.03.01</t>
  </si>
  <si>
    <t>Доски подоконные ПВХ</t>
  </si>
  <si>
    <t>01.6.01.11</t>
  </si>
  <si>
    <t>Листы облицовочные декоративные</t>
  </si>
  <si>
    <t>14.1.06.05</t>
  </si>
  <si>
    <t>Клей</t>
  </si>
  <si>
    <t>11.3.03.13</t>
  </si>
  <si>
    <t>Уголок ПВХ</t>
  </si>
  <si>
    <t>П.М</t>
  </si>
  <si>
    <t>01.7.15.14</t>
  </si>
  <si>
    <t>Шурупы строительные</t>
  </si>
  <si>
    <t>07.2.07.13</t>
  </si>
  <si>
    <t>Конструкции стальные</t>
  </si>
  <si>
    <t>Планка из стального листа</t>
  </si>
  <si>
    <t>14.4.02.04</t>
  </si>
  <si>
    <t>Краски для внутренних работ масляные готовые к применению</t>
  </si>
  <si>
    <t>01.7.04.11</t>
  </si>
  <si>
    <t>Скобяные изделия</t>
  </si>
  <si>
    <t>08.1.02.25</t>
  </si>
  <si>
    <t>Ерши металлические</t>
  </si>
  <si>
    <t>11.2.02.01</t>
  </si>
  <si>
    <t>Блоки дверные</t>
  </si>
  <si>
    <t>07.1.01.03</t>
  </si>
  <si>
    <t>Блоки дверные металлические</t>
  </si>
  <si>
    <t>03.2.02.11</t>
  </si>
  <si>
    <t>Цемент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</si>
  <si>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</si>
  <si>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</si>
  <si>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</si>
  <si>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</si>
  <si>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</si>
  <si>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</si>
  <si>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06.1.01.05</t>
  </si>
  <si>
    <t>Кирпич керамический, силикатный или пустотелый</t>
  </si>
  <si>
    <t>01.6.03.04</t>
  </si>
  <si>
    <t>Линолеум на теплозвукоизолирующей подоснове</t>
  </si>
  <si>
    <t>01.7.06.03</t>
  </si>
  <si>
    <t>Лента полимерная</t>
  </si>
  <si>
    <t>11.2.04.05</t>
  </si>
  <si>
    <t>Рейки деревянные</t>
  </si>
  <si>
    <t>04.3.02.09</t>
  </si>
  <si>
    <t>Смеси на цементной основе</t>
  </si>
  <si>
    <t>06.2.05.04</t>
  </si>
  <si>
    <t>Плитки рядовые</t>
  </si>
  <si>
    <t>Краска акриловая</t>
  </si>
  <si>
    <t>01.6.02.01</t>
  </si>
  <si>
    <t>Обои</t>
  </si>
  <si>
    <t>14.4.02.09</t>
  </si>
  <si>
    <t>999-0005</t>
  </si>
  <si>
    <t>Масса оборудования</t>
  </si>
  <si>
    <t>Строительный мусор и масса возвратных материалов</t>
  </si>
  <si>
    <t>18.1.01.01</t>
  </si>
  <si>
    <t>Арматура муфтовая</t>
  </si>
  <si>
    <t>19.1.01.11</t>
  </si>
  <si>
    <t>Крепления</t>
  </si>
  <si>
    <t>19.2.03.09</t>
  </si>
  <si>
    <t>Решетки жалюзийные</t>
  </si>
  <si>
    <t>Арматура трубопроводная фланцевая</t>
  </si>
  <si>
    <t>23.8.03.12</t>
  </si>
  <si>
    <t>Фланцы стальные</t>
  </si>
  <si>
    <t>19.1.02.01</t>
  </si>
  <si>
    <t>Воздухоотводчики</t>
  </si>
  <si>
    <t>08.1.02.17</t>
  </si>
  <si>
    <t>Сетки в рамках</t>
  </si>
  <si>
    <t>19.1.01.13</t>
  </si>
  <si>
    <t>Воздуховоды металлические</t>
  </si>
  <si>
    <t>19.3.01.01</t>
  </si>
  <si>
    <t>Дроссель-клапаны в патрубке</t>
  </si>
  <si>
    <t>19.3.02.07</t>
  </si>
  <si>
    <t>Шиберы</t>
  </si>
  <si>
    <t>24.3.05.02</t>
  </si>
  <si>
    <t>Заглушки питометражных лючков</t>
  </si>
  <si>
    <t>18.4.01.02</t>
  </si>
  <si>
    <t>Растяжки с талрепами</t>
  </si>
  <si>
    <t>19.1.04.02</t>
  </si>
  <si>
    <t>Дефлекторы</t>
  </si>
  <si>
    <t>01.7.15.02</t>
  </si>
  <si>
    <t>Болты анкерные</t>
  </si>
  <si>
    <t>18.2.06.12</t>
  </si>
  <si>
    <t>Приборы санитарно-технические</t>
  </si>
  <si>
    <t>18.1.02.03</t>
  </si>
  <si>
    <t>Задвижки</t>
  </si>
  <si>
    <t>01.7.19.03</t>
  </si>
  <si>
    <t>14.5.02.02</t>
  </si>
  <si>
    <t>Замазка суриковая</t>
  </si>
  <si>
    <t>18.2.06.04</t>
  </si>
  <si>
    <t>Гарнитура туалетная</t>
  </si>
  <si>
    <t>Наконечники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</si>
  <si>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</si>
  <si>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</si>
  <si>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</si>
  <si>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</si>
  <si>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18.1.10.10</t>
  </si>
  <si>
    <t>Смесители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</si>
  <si>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</si>
  <si>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</si>
  <si>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</si>
  <si>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</si>
  <si>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</si>
  <si>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</si>
  <si>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</si>
  <si>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</si>
  <si>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</si>
  <si>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</si>
  <si>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</si>
  <si>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</si>
  <si>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</si>
  <si>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</si>
  <si>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</si>
  <si>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</si>
  <si>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</si>
  <si>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</si>
  <si>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</si>
  <si>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</si>
  <si>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</si>
  <si>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</si>
  <si>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</si>
  <si>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</si>
  <si>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</si>
  <si>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</si>
  <si>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</si>
  <si>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</si>
  <si>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</si>
  <si>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</si>
  <si>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</si>
  <si>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</si>
  <si>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</si>
  <si>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</si>
  <si>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</si>
  <si>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</si>
  <si>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</si>
  <si>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</si>
  <si>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</si>
  <si>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</si>
  <si>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</si>
  <si>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</si>
  <si>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</si>
  <si>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</si>
  <si>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</si>
  <si>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</si>
  <si>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</si>
  <si>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</si>
  <si>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</si>
  <si>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</si>
  <si>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</si>
  <si>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</si>
  <si>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</si>
  <si>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</si>
  <si>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</si>
  <si>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</si>
  <si>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</si>
  <si>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</si>
  <si>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</si>
  <si>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</si>
  <si>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</si>
  <si>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</si>
  <si>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</si>
  <si>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</si>
  <si>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</si>
  <si>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</si>
  <si>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</si>
  <si>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</si>
  <si>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</si>
  <si>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</si>
  <si>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</si>
  <si>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</si>
  <si>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</si>
  <si>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</si>
  <si>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</si>
  <si>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</si>
  <si>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</si>
  <si>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</si>
  <si>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</si>
  <si>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</si>
  <si>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</si>
  <si>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</si>
  <si>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</si>
  <si>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</si>
  <si>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</si>
  <si>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</si>
  <si>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</si>
  <si>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</si>
  <si>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</si>
  <si>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</si>
  <si>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</si>
  <si>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</si>
  <si>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Раствор готовый отделочный тяжелый, цементно-известковый 1:1:6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</si>
  <si>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</si>
  <si>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</si>
  <si>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</si>
  <si>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</si>
  <si>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</si>
  <si>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</si>
  <si>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</si>
  <si>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Блоки дверные однопольные с полотном глухим, массив сосны  ДГ 21-9, площадь 1,80 м2; ДГ 21-10, площадь 2,01 м2 с замком Apecs 1226/60-CR</t>
  </si>
  <si>
    <t>Клей плиточный "Юнис"</t>
  </si>
  <si>
    <t>Краска акриловая "Олимп Гамма"</t>
  </si>
  <si>
    <t>Окрашивание водоэмульсионными составами поверхностей потолков, ранее окрашенных известковой или клеевой краской с расчисткой старой краски более 35%</t>
  </si>
  <si>
    <t>Бокс встраиваемый пластиковый с прозрачной дверцей на 24 модуля АВВ Unibox</t>
  </si>
  <si>
    <t>Кирпич силикатный утолщенный пустотелый лицевой, размером 250х120х88 мм, марка 125</t>
  </si>
  <si>
    <t xml:space="preserve">Гидроизоляция стен обмазочная Geresit CL 51  с выходом на стену высотой 150 мм в 2 слоя </t>
  </si>
  <si>
    <t>Устройство гидроизоляции основания обмазочной Geresit CL 51  с выходом на стену высотой 150 мм в два слоя</t>
  </si>
  <si>
    <t>Масляная окраска эмалью ПФ-115 металлических поверхностей решеток, переплетов, труб диаметром менее 50 мм и т.п., количество окрасок 2</t>
  </si>
  <si>
    <t>Поддоны душевые эмалированные стальные River размером 800х800х110 мм с пластмассовым унифицированным сифоном</t>
  </si>
  <si>
    <t>Смесь сухая штукатурная цементно-известковая "БИРСС 22" (марка М100)</t>
  </si>
  <si>
    <t>ПРИЛОЖЕНИЕ 1 к ФОРМЕ 7</t>
  </si>
  <si>
    <t>Форма № 1</t>
  </si>
  <si>
    <t xml:space="preserve"> СМЕТА </t>
  </si>
  <si>
    <t xml:space="preserve"> </t>
  </si>
  <si>
    <t xml:space="preserve"> по капитальному ремонту оконных проемов с заменой деревянных оконных блоков на оконные блоки из ПВХ в спортивном зале второго  этажа, библиотеке, читальном зале, кабинетах № 27,№ 34, № 37, аудиториях № 21, № 33,                                 № 23, № 25, № 36,№ 39, препараторских № 24,№ 26 третьего этажа, аудитории № 2 четвертого этажа  здания учебного корпуса Нововоронежского политехнического колледжа - филиала  НИЯУ МИФИ  (НВПК НИЯУ МИФИ)                              по адреcу:  Воронежская обл.,  г. Нововоронеж, ул. Октябрьская, д.1  </t>
  </si>
  <si>
    <r>
      <t>Оконный блок из ПВХ</t>
    </r>
    <r>
      <rPr>
        <i/>
        <sz val="10"/>
        <rFont val="Arial"/>
        <family val="2"/>
        <charset val="204"/>
      </rPr>
      <t xml:space="preserve">
Базисная стоимость: 519,77 = [3 913 / 1,18 /  6,38]</t>
    </r>
  </si>
  <si>
    <r>
      <t>Подоконная доска шириной 300мм</t>
    </r>
    <r>
      <rPr>
        <i/>
        <sz val="10"/>
        <rFont val="Arial"/>
        <family val="2"/>
        <charset val="204"/>
      </rPr>
      <t xml:space="preserve">
Базисная стоимость: 198,09 = [1 491,33 / 1,18 /  6,38]</t>
    </r>
  </si>
  <si>
    <r>
      <t>Подоконная доска шириной 400мм</t>
    </r>
    <r>
      <rPr>
        <i/>
        <sz val="10"/>
        <rFont val="Arial"/>
        <family val="2"/>
        <charset val="204"/>
      </rPr>
      <t xml:space="preserve">
Базисная стоимость: 197,08 = [1 483,67 / 1,18 /  6,38]</t>
    </r>
  </si>
  <si>
    <r>
      <t>Водоотлив оконный шириной   до 250мм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19,84 = [149,33 / 1,18 /  6,38]</t>
    </r>
  </si>
  <si>
    <r>
      <t>Сандвич панели для откосов из поливинилхлорида размером 2700х250х10мм</t>
    </r>
    <r>
      <rPr>
        <i/>
        <sz val="10"/>
        <rFont val="Arial"/>
        <family val="2"/>
        <charset val="204"/>
      </rPr>
      <t xml:space="preserve">
Базисная стоимость: 79,43 = [598 / 1,18 /  6,38]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</si>
</sst>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0" fontId="11" fillId="0" borderId="0" xfId="0" applyFont="1" applyAlignment="1">
      <alignment horizontal="right" wrapText="1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11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5" fillId="0" borderId="0" xfId="0" applyFont="1" applyBorder="1" applyAlignment="1">
      <alignment vertical="center" wrapText="1"/>
    </xf>
    <xf numFmtId="0" fontId="15" fillId="0" borderId="0" xfId="0" applyFont="1" applyBorder="1" applyAlignment="1">
      <alignment wrapText="1"/>
    </xf>
    <xf numFmtId="164" fontId="11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right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3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1" fillId="0" borderId="0" xfId="0" applyFont="1" applyAlignment="1">
      <alignment horizontal="left" wrapText="1"/>
    </xf>
    <xf numFmtId="0" fontId="10" fillId="0" borderId="0" xfId="0" applyFont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8" xfId="0" applyFont="1" applyBorder="1" applyAlignment="1">
      <alignment horizontal="right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76;&#1084;&#1080;&#1085;&#1080;&#1089;&#1090;&#1088;&#1072;&#1090;&#1086;&#1088;\AppData\Local\Microsoft\Windows\Temporary%20Internet%20Files\Content.IE5\QKLJUTSS\14_22.02.18&#1053;&#1042;&#1055;&#1050;%20&#1089;&#1084;&#1077;&#1090;&#1072;%20&#1086;&#1082;&#1085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а 12 гр. по ФЕР"/>
      <sheetName val="Source"/>
      <sheetName val="SourceObSm"/>
      <sheetName val="SmtRes"/>
      <sheetName val="EtalonRes"/>
    </sheetNames>
    <sheetDataSet>
      <sheetData sheetId="0"/>
      <sheetData sheetId="1">
        <row r="25">
          <cell r="E25" t="str">
            <v>1</v>
          </cell>
          <cell r="F25" t="str">
            <v>46-04-012-01</v>
          </cell>
          <cell r="G25" t="str">
            <v>Разборка деревянных заполнений проемов оконных с подоконными досками</v>
          </cell>
          <cell r="H25" t="str">
            <v>100 м2</v>
          </cell>
          <cell r="I25">
            <v>2.6070000000000002</v>
          </cell>
          <cell r="Q25">
            <v>4024.27</v>
          </cell>
          <cell r="R25">
            <v>1737.95</v>
          </cell>
          <cell r="S25">
            <v>25369.63</v>
          </cell>
          <cell r="U25">
            <v>491.52378000000004</v>
          </cell>
          <cell r="AD25">
            <v>241.95</v>
          </cell>
          <cell r="AE25">
            <v>104.49</v>
          </cell>
          <cell r="AF25">
            <v>1525.29</v>
          </cell>
          <cell r="AL25">
            <v>0</v>
          </cell>
          <cell r="AM25">
            <v>241.95</v>
          </cell>
          <cell r="AN25">
            <v>104.49</v>
          </cell>
          <cell r="AO25">
            <v>1525.29</v>
          </cell>
          <cell r="AQ25">
            <v>188.54</v>
          </cell>
          <cell r="AT25">
            <v>99</v>
          </cell>
          <cell r="AU25">
            <v>60</v>
          </cell>
          <cell r="BA25">
            <v>6.38</v>
          </cell>
          <cell r="BB25">
            <v>6.38</v>
          </cell>
          <cell r="BO25" t="str">
            <v/>
          </cell>
          <cell r="BS25">
            <v>6.38</v>
          </cell>
          <cell r="BZ25">
            <v>110</v>
          </cell>
          <cell r="CA25">
            <v>70</v>
          </cell>
          <cell r="DE25" t="str">
            <v/>
          </cell>
          <cell r="DF25" t="str">
            <v/>
          </cell>
          <cell r="DG25" t="str">
            <v/>
          </cell>
          <cell r="DI25" t="str">
            <v/>
          </cell>
          <cell r="DL25" t="str">
            <v/>
          </cell>
          <cell r="DM25" t="str">
            <v/>
          </cell>
          <cell r="FT25" t="str">
            <v>*0,9</v>
          </cell>
          <cell r="FU25" t="str">
            <v>*0,85</v>
          </cell>
          <cell r="FX25">
            <v>99</v>
          </cell>
          <cell r="FY25">
            <v>59.5</v>
          </cell>
        </row>
        <row r="27">
          <cell r="E27" t="str">
            <v>2</v>
          </cell>
          <cell r="F27" t="str">
            <v>10-01-034-08</v>
          </cell>
          <cell r="G27" t="str">
    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    </cell>
          <cell r="H27" t="str">
            <v>100 м2</v>
          </cell>
          <cell r="I27">
            <v>2.6070000000000002</v>
          </cell>
          <cell r="P27">
            <v>142192.94</v>
          </cell>
          <cell r="Q27">
            <v>5305.98</v>
          </cell>
          <cell r="R27">
            <v>1046.19</v>
          </cell>
          <cell r="S27">
            <v>24935.85</v>
          </cell>
          <cell r="U27">
            <v>447.18913800000001</v>
          </cell>
          <cell r="AC27">
            <v>8549.02</v>
          </cell>
          <cell r="AD27">
            <v>319.01</v>
          </cell>
          <cell r="AE27">
            <v>62.9</v>
          </cell>
          <cell r="AF27">
            <v>1499.21</v>
          </cell>
          <cell r="AL27">
            <v>8549.02</v>
          </cell>
          <cell r="AM27">
            <v>255.21</v>
          </cell>
          <cell r="AN27">
            <v>50.32</v>
          </cell>
          <cell r="AO27">
            <v>1303.6600000000001</v>
          </cell>
          <cell r="AQ27">
            <v>149.16</v>
          </cell>
          <cell r="AT27">
            <v>106</v>
          </cell>
          <cell r="AU27">
            <v>54</v>
          </cell>
          <cell r="BA27">
            <v>6.38</v>
          </cell>
          <cell r="BB27">
            <v>6.38</v>
          </cell>
          <cell r="BC27">
            <v>6.38</v>
          </cell>
          <cell r="BO27" t="str">
            <v/>
          </cell>
          <cell r="BS27">
            <v>6.38</v>
          </cell>
          <cell r="BZ27">
            <v>118</v>
          </cell>
          <cell r="CA27">
            <v>63</v>
          </cell>
          <cell r="DD27" t="str">
            <v/>
          </cell>
          <cell r="DE27" t="str">
            <v>)*1,25</v>
          </cell>
          <cell r="DF27" t="str">
            <v>)*1,25</v>
          </cell>
          <cell r="DG27" t="str">
            <v>)*1,15</v>
          </cell>
          <cell r="DI27" t="str">
            <v>)*1,15</v>
          </cell>
          <cell r="DL27" t="str">
            <v/>
          </cell>
          <cell r="DM27" t="str">
            <v/>
          </cell>
          <cell r="FT27" t="str">
            <v>*0,9</v>
          </cell>
          <cell r="FU27" t="str">
            <v>*0,85</v>
          </cell>
          <cell r="FX27">
            <v>106.2</v>
          </cell>
          <cell r="FY27">
            <v>53.55</v>
          </cell>
        </row>
        <row r="29">
          <cell r="E29" t="str">
            <v>2,1</v>
          </cell>
          <cell r="F29" t="str">
            <v>Среднее цена комерческих предложений</v>
          </cell>
          <cell r="H29" t="str">
            <v>м2</v>
          </cell>
          <cell r="I29">
            <v>260.7</v>
          </cell>
          <cell r="O29">
            <v>864515.77</v>
          </cell>
          <cell r="AC29">
            <v>519.77</v>
          </cell>
          <cell r="AD29">
            <v>0</v>
          </cell>
          <cell r="AF29">
            <v>0</v>
          </cell>
          <cell r="AL29">
            <v>519.77</v>
          </cell>
          <cell r="AM29">
            <v>0</v>
          </cell>
          <cell r="AO29">
            <v>0</v>
          </cell>
          <cell r="BC29">
            <v>6.38</v>
          </cell>
        </row>
        <row r="31">
          <cell r="E31" t="str">
            <v>3</v>
          </cell>
          <cell r="F31" t="str">
            <v>10-01-035-01</v>
          </cell>
          <cell r="G31" t="str">
            <v>Установка подоконных досок из ПВХ в каменных стенах толщиной до 0,51 м</v>
          </cell>
          <cell r="H31" t="str">
            <v>100 м</v>
          </cell>
          <cell r="I31">
            <v>1.008</v>
          </cell>
          <cell r="P31">
            <v>25674</v>
          </cell>
          <cell r="Q31">
            <v>89.33</v>
          </cell>
          <cell r="R31">
            <v>18.329999999999998</v>
          </cell>
          <cell r="S31">
            <v>1336.76</v>
          </cell>
          <cell r="U31">
            <v>24.563448000000001</v>
          </cell>
          <cell r="AC31">
            <v>3992.2</v>
          </cell>
          <cell r="AD31">
            <v>13.89</v>
          </cell>
          <cell r="AE31">
            <v>2.85</v>
          </cell>
          <cell r="AF31">
            <v>207.86</v>
          </cell>
          <cell r="AL31">
            <v>3992.2</v>
          </cell>
          <cell r="AM31">
            <v>11.11</v>
          </cell>
          <cell r="AN31">
            <v>2.2799999999999998</v>
          </cell>
          <cell r="AO31">
            <v>180.75</v>
          </cell>
          <cell r="AQ31">
            <v>21.19</v>
          </cell>
          <cell r="AT31">
            <v>106</v>
          </cell>
          <cell r="AU31">
            <v>54</v>
          </cell>
          <cell r="BA31">
            <v>6.38</v>
          </cell>
          <cell r="BB31">
            <v>6.38</v>
          </cell>
          <cell r="BC31">
            <v>6.38</v>
          </cell>
          <cell r="BO31" t="str">
            <v/>
          </cell>
          <cell r="BS31">
            <v>6.38</v>
          </cell>
          <cell r="BZ31">
            <v>118</v>
          </cell>
          <cell r="CA31">
            <v>63</v>
          </cell>
          <cell r="DD31" t="str">
            <v/>
          </cell>
          <cell r="DE31" t="str">
            <v>)*1,25</v>
          </cell>
          <cell r="DF31" t="str">
            <v>)*1,25</v>
          </cell>
          <cell r="DG31" t="str">
            <v>)*1,15</v>
          </cell>
          <cell r="DI31" t="str">
            <v>)*1,15</v>
          </cell>
          <cell r="DL31" t="str">
            <v/>
          </cell>
          <cell r="DM31" t="str">
            <v/>
          </cell>
          <cell r="FT31" t="str">
            <v>*0,9</v>
          </cell>
          <cell r="FU31" t="str">
            <v>*0,85</v>
          </cell>
          <cell r="FX31">
            <v>106.2</v>
          </cell>
          <cell r="FY31">
            <v>53.55</v>
          </cell>
        </row>
        <row r="33">
          <cell r="E33" t="str">
            <v>3,1</v>
          </cell>
          <cell r="F33" t="str">
            <v>Средняя цена комерческих предложений</v>
          </cell>
          <cell r="H33" t="str">
            <v>м</v>
          </cell>
          <cell r="I33">
            <v>17.600000000000001</v>
          </cell>
          <cell r="O33">
            <v>22243.13</v>
          </cell>
          <cell r="AC33">
            <v>198.09</v>
          </cell>
          <cell r="AD33">
            <v>0</v>
          </cell>
          <cell r="AF33">
            <v>0</v>
          </cell>
          <cell r="AL33">
            <v>198.09</v>
          </cell>
          <cell r="AM33">
            <v>0</v>
          </cell>
          <cell r="AO33">
            <v>0</v>
          </cell>
          <cell r="BC33">
            <v>6.38</v>
          </cell>
        </row>
        <row r="35">
          <cell r="E35" t="str">
            <v>3,2</v>
          </cell>
          <cell r="F35" t="str">
            <v>Средняя цена комерческих предложений</v>
          </cell>
          <cell r="H35" t="str">
            <v>м</v>
          </cell>
          <cell r="I35">
            <v>83.2</v>
          </cell>
          <cell r="O35">
            <v>104613.22</v>
          </cell>
          <cell r="AC35">
            <v>197.08</v>
          </cell>
          <cell r="AD35">
            <v>0</v>
          </cell>
          <cell r="AF35">
            <v>0</v>
          </cell>
          <cell r="AL35">
            <v>197.08</v>
          </cell>
          <cell r="AM35">
            <v>0</v>
          </cell>
          <cell r="AO35">
            <v>0</v>
          </cell>
          <cell r="BC35">
            <v>6.38</v>
          </cell>
        </row>
        <row r="37">
          <cell r="E37" t="str">
            <v>4</v>
          </cell>
          <cell r="F37" t="str">
            <v>12-01-010-01</v>
          </cell>
          <cell r="G37" t="str">
            <v>Устройство мелких покрытий (брандмауэры, парапеты, свесы и т.п.) из листовой оцинкованной стали</v>
          </cell>
          <cell r="H37" t="str">
            <v>100 м2</v>
          </cell>
          <cell r="I37">
            <v>0.2016</v>
          </cell>
          <cell r="P37">
            <v>11435.14</v>
          </cell>
          <cell r="Q37">
            <v>35.18</v>
          </cell>
          <cell r="R37">
            <v>5.65</v>
          </cell>
          <cell r="S37">
            <v>1422.57</v>
          </cell>
          <cell r="U37">
            <v>26.139959999999999</v>
          </cell>
          <cell r="AC37">
            <v>8890.58</v>
          </cell>
          <cell r="AD37">
            <v>27.35</v>
          </cell>
          <cell r="AE37">
            <v>4.3899999999999997</v>
          </cell>
          <cell r="AF37">
            <v>1106.02</v>
          </cell>
          <cell r="AL37">
            <v>8890.58</v>
          </cell>
          <cell r="AM37">
            <v>21.88</v>
          </cell>
          <cell r="AN37">
            <v>3.51</v>
          </cell>
          <cell r="AO37">
            <v>961.76</v>
          </cell>
          <cell r="AQ37">
            <v>112.75</v>
          </cell>
          <cell r="AT37">
            <v>108</v>
          </cell>
          <cell r="AU37">
            <v>55</v>
          </cell>
          <cell r="BA37">
            <v>6.38</v>
          </cell>
          <cell r="BB37">
            <v>6.38</v>
          </cell>
          <cell r="BC37">
            <v>6.38</v>
          </cell>
          <cell r="BO37" t="str">
            <v/>
          </cell>
          <cell r="BS37">
            <v>6.38</v>
          </cell>
          <cell r="BZ37">
            <v>120</v>
          </cell>
          <cell r="CA37">
            <v>65</v>
          </cell>
          <cell r="DD37" t="str">
            <v/>
          </cell>
          <cell r="DE37" t="str">
            <v>)*1,25</v>
          </cell>
          <cell r="DF37" t="str">
            <v>)*1,25</v>
          </cell>
          <cell r="DG37" t="str">
            <v>)*1,15</v>
          </cell>
          <cell r="DI37" t="str">
            <v>)*1,15</v>
          </cell>
          <cell r="DL37" t="str">
            <v/>
          </cell>
          <cell r="DM37" t="str">
            <v/>
          </cell>
          <cell r="FT37" t="str">
            <v>*0,9</v>
          </cell>
          <cell r="FU37" t="str">
            <v>*0,85</v>
          </cell>
          <cell r="FX37">
            <v>108</v>
          </cell>
          <cell r="FY37">
            <v>55.25</v>
          </cell>
        </row>
        <row r="39">
          <cell r="E39" t="str">
            <v>4,1</v>
          </cell>
          <cell r="F39" t="str">
            <v>Средняя цена комерческих предложений</v>
          </cell>
          <cell r="H39" t="str">
            <v>м</v>
          </cell>
          <cell r="I39">
            <v>100.8</v>
          </cell>
          <cell r="O39">
            <v>12759.18</v>
          </cell>
          <cell r="AC39">
            <v>19.84</v>
          </cell>
          <cell r="AD39">
            <v>0</v>
          </cell>
          <cell r="AF39">
            <v>0</v>
          </cell>
          <cell r="AL39">
            <v>19.84</v>
          </cell>
          <cell r="AM39">
            <v>0</v>
          </cell>
          <cell r="AO39">
            <v>0</v>
          </cell>
          <cell r="BC39">
            <v>6.38</v>
          </cell>
        </row>
        <row r="41">
          <cell r="E41" t="str">
            <v>4,2</v>
          </cell>
          <cell r="F41" t="str">
            <v>08.3.05.05-0053</v>
          </cell>
          <cell r="G41" t="str">
            <v>Сталь листовая оцинкованная толщиной листа 0,7 мм</v>
          </cell>
          <cell r="H41" t="str">
            <v>т</v>
          </cell>
          <cell r="I41">
            <v>-0.15765100000000001</v>
          </cell>
          <cell r="O41">
            <v>-11265.11</v>
          </cell>
          <cell r="AC41">
            <v>11200</v>
          </cell>
          <cell r="AD41">
            <v>0</v>
          </cell>
          <cell r="AF41">
            <v>0</v>
          </cell>
          <cell r="AL41">
            <v>11200</v>
          </cell>
          <cell r="AM41">
            <v>0</v>
          </cell>
          <cell r="AO41">
            <v>0</v>
          </cell>
          <cell r="BC41">
            <v>6.38</v>
          </cell>
        </row>
        <row r="43">
          <cell r="E43" t="str">
            <v>5</v>
          </cell>
          <cell r="F43" t="str">
            <v>15-01-050-04</v>
          </cell>
          <cell r="G43" t="str">
            <v>Облицовка оконных и дверных откосов декоративным бумажно-слоистым пластиком или листами из синтетических материалов на клее</v>
          </cell>
          <cell r="H43" t="str">
            <v>100 м2</v>
          </cell>
          <cell r="I43">
            <v>1.76</v>
          </cell>
          <cell r="P43">
            <v>4.04</v>
          </cell>
          <cell r="Q43">
            <v>496.31</v>
          </cell>
          <cell r="R43">
            <v>96.57</v>
          </cell>
          <cell r="S43">
            <v>19733.72</v>
          </cell>
          <cell r="U43">
            <v>336.93527999999998</v>
          </cell>
          <cell r="AC43">
            <v>0.36</v>
          </cell>
          <cell r="AD43">
            <v>44.2</v>
          </cell>
          <cell r="AE43">
            <v>8.6</v>
          </cell>
          <cell r="AF43">
            <v>1757.42</v>
          </cell>
          <cell r="AL43">
            <v>0.36</v>
          </cell>
          <cell r="AM43">
            <v>35.36</v>
          </cell>
          <cell r="AN43">
            <v>6.88</v>
          </cell>
          <cell r="AO43">
            <v>1528.19</v>
          </cell>
          <cell r="AQ43">
            <v>166.47</v>
          </cell>
          <cell r="AT43">
            <v>95</v>
          </cell>
          <cell r="AU43">
            <v>47</v>
          </cell>
          <cell r="BA43">
            <v>6.38</v>
          </cell>
          <cell r="BB43">
            <v>6.38</v>
          </cell>
          <cell r="BC43">
            <v>6.38</v>
          </cell>
          <cell r="BO43" t="str">
            <v/>
          </cell>
          <cell r="BS43">
            <v>6.38</v>
          </cell>
          <cell r="BZ43">
            <v>105</v>
          </cell>
          <cell r="CA43">
            <v>55</v>
          </cell>
          <cell r="DD43" t="str">
            <v/>
          </cell>
          <cell r="DE43" t="str">
            <v>)*1,25</v>
          </cell>
          <cell r="DF43" t="str">
            <v>)*1,25</v>
          </cell>
          <cell r="DG43" t="str">
            <v>)*1,15</v>
          </cell>
          <cell r="DI43" t="str">
            <v>)*1,15</v>
          </cell>
          <cell r="DL43" t="str">
            <v/>
          </cell>
          <cell r="DM43" t="str">
            <v/>
          </cell>
          <cell r="FT43" t="str">
            <v>*0,9</v>
          </cell>
          <cell r="FU43" t="str">
            <v>*0,85</v>
          </cell>
          <cell r="FX43">
            <v>94.5</v>
          </cell>
          <cell r="FY43">
            <v>46.75</v>
          </cell>
        </row>
        <row r="45">
          <cell r="E45" t="str">
            <v>5,1</v>
          </cell>
          <cell r="F45" t="str">
            <v>14.1.02.03-0002</v>
          </cell>
          <cell r="G45" t="str">
            <v>Клей ПВА</v>
          </cell>
          <cell r="H45" t="str">
            <v>кг</v>
          </cell>
          <cell r="I45">
            <v>52.8</v>
          </cell>
          <cell r="O45">
            <v>5356.14</v>
          </cell>
          <cell r="AC45">
            <v>15.9</v>
          </cell>
          <cell r="AD45">
            <v>0</v>
          </cell>
          <cell r="AF45">
            <v>0</v>
          </cell>
          <cell r="AL45">
            <v>15.9</v>
          </cell>
          <cell r="AM45">
            <v>0</v>
          </cell>
          <cell r="AO45">
            <v>0</v>
          </cell>
          <cell r="BC45">
            <v>6.38</v>
          </cell>
        </row>
        <row r="47">
          <cell r="E47" t="str">
            <v>5,2</v>
          </cell>
          <cell r="F47" t="str">
            <v>Средняя  цена комерческих предложений</v>
          </cell>
          <cell r="H47" t="str">
            <v>м</v>
          </cell>
          <cell r="I47">
            <v>440</v>
          </cell>
          <cell r="O47">
            <v>222975.9</v>
          </cell>
          <cell r="AC47">
            <v>79.430000000000007</v>
          </cell>
          <cell r="AD47">
            <v>0</v>
          </cell>
          <cell r="AF47">
            <v>0</v>
          </cell>
          <cell r="AL47">
            <v>79.430000000000007</v>
          </cell>
          <cell r="AM47">
            <v>0</v>
          </cell>
          <cell r="AO47">
            <v>0</v>
          </cell>
          <cell r="BC47">
            <v>6.38</v>
          </cell>
        </row>
        <row r="49">
          <cell r="E49" t="str">
            <v>6</v>
          </cell>
          <cell r="F49" t="str">
            <v>10-01-036-01</v>
          </cell>
          <cell r="G49" t="str">
            <v>Установка уголков ПВХ на клее</v>
          </cell>
          <cell r="H49" t="str">
            <v>100 м</v>
          </cell>
          <cell r="I49">
            <v>4.4000000000000004</v>
          </cell>
          <cell r="P49">
            <v>1009.8</v>
          </cell>
          <cell r="S49">
            <v>1843.45</v>
          </cell>
          <cell r="U49">
            <v>33.902000000000001</v>
          </cell>
          <cell r="AC49">
            <v>36</v>
          </cell>
          <cell r="AF49">
            <v>65.72</v>
          </cell>
          <cell r="AL49">
            <v>36</v>
          </cell>
          <cell r="AM49">
            <v>0</v>
          </cell>
          <cell r="AO49">
            <v>57.15</v>
          </cell>
          <cell r="AQ49">
            <v>6.7</v>
          </cell>
          <cell r="AT49">
            <v>106</v>
          </cell>
          <cell r="AU49">
            <v>54</v>
          </cell>
          <cell r="BA49">
            <v>6.375</v>
          </cell>
          <cell r="BC49">
            <v>6.375</v>
          </cell>
          <cell r="BO49" t="str">
            <v/>
          </cell>
          <cell r="BZ49">
            <v>118</v>
          </cell>
          <cell r="CA49">
            <v>63</v>
          </cell>
          <cell r="DD49" t="str">
            <v/>
          </cell>
          <cell r="DG49" t="str">
            <v>)*1,15</v>
          </cell>
          <cell r="DI49" t="str">
            <v>)*1,15</v>
          </cell>
          <cell r="DL49" t="str">
            <v/>
          </cell>
          <cell r="DM49" t="str">
            <v/>
          </cell>
          <cell r="FT49" t="str">
            <v>*0,9</v>
          </cell>
          <cell r="FU49" t="str">
            <v>*0,85</v>
          </cell>
          <cell r="FX49">
            <v>106.2</v>
          </cell>
          <cell r="FY49">
            <v>53.55</v>
          </cell>
        </row>
        <row r="51">
          <cell r="E51" t="str">
            <v>6,1</v>
          </cell>
          <cell r="F51" t="str">
            <v>11.3.03.13-0041</v>
          </cell>
          <cell r="G51" t="str">
            <v>Уголок ПВХ, размером 20х20 мм</v>
          </cell>
          <cell r="H51" t="str">
            <v>10 м</v>
          </cell>
          <cell r="I51">
            <v>44</v>
          </cell>
          <cell r="O51">
            <v>3817.79</v>
          </cell>
          <cell r="AC51">
            <v>13.6</v>
          </cell>
          <cell r="AD51">
            <v>0</v>
          </cell>
          <cell r="AF51">
            <v>0</v>
          </cell>
          <cell r="AL51">
            <v>13.6</v>
          </cell>
          <cell r="AM51">
            <v>0</v>
          </cell>
          <cell r="AO51">
            <v>0</v>
          </cell>
          <cell r="BC51">
            <v>6.38</v>
          </cell>
        </row>
        <row r="53">
          <cell r="E53" t="str">
            <v>7</v>
          </cell>
          <cell r="F53" t="str">
            <v>т01-01-01-041</v>
          </cell>
          <cell r="G53" t="str">
            <v>Погрузочные работы при автомобильных перевозках мусора строительного с погрузкой вручную</v>
          </cell>
          <cell r="H53" t="str">
            <v>1 Т ГРУЗА</v>
          </cell>
          <cell r="I53">
            <v>8</v>
          </cell>
          <cell r="U53">
            <v>0</v>
          </cell>
          <cell r="AB53">
            <v>42.98</v>
          </cell>
          <cell r="AK53">
            <v>42.98</v>
          </cell>
          <cell r="AZ53">
            <v>6.38</v>
          </cell>
          <cell r="BO53" t="str">
            <v/>
          </cell>
          <cell r="DC53" t="str">
            <v/>
          </cell>
          <cell r="GM53">
            <v>2193.6999999999998</v>
          </cell>
        </row>
        <row r="55">
          <cell r="E55" t="str">
            <v>8</v>
          </cell>
          <cell r="F55" t="str">
            <v>т03-21-01-015</v>
          </cell>
          <cell r="G55" t="str">
            <v>Перевозка грузов I класса автомобилями-самосвалами грузоподъемностью 10 т работающих вне карьера на расстояние до 15 км</v>
          </cell>
          <cell r="H55" t="str">
            <v>1 Т ГРУЗА</v>
          </cell>
          <cell r="I55">
            <v>8</v>
          </cell>
          <cell r="U55">
            <v>0</v>
          </cell>
          <cell r="AB55">
            <v>13.38</v>
          </cell>
          <cell r="AK55">
            <v>13.38</v>
          </cell>
          <cell r="AZ55">
            <v>6.38</v>
          </cell>
          <cell r="BO55" t="str">
            <v/>
          </cell>
          <cell r="DC55" t="str">
            <v/>
          </cell>
          <cell r="GM55">
            <v>682.92</v>
          </cell>
        </row>
        <row r="57">
          <cell r="G57" t="str">
            <v>Новая локальная смета</v>
          </cell>
        </row>
        <row r="85">
          <cell r="H85" t="str">
            <v>Всего</v>
          </cell>
          <cell r="P85">
            <v>1613078.61</v>
          </cell>
        </row>
        <row r="86">
          <cell r="H86" t="str">
            <v>Итого НДС 18%</v>
          </cell>
          <cell r="P86">
            <v>290354.15000000002</v>
          </cell>
        </row>
        <row r="87">
          <cell r="H87" t="str">
            <v>Всего по смете</v>
          </cell>
          <cell r="P87">
            <v>1903432.76</v>
          </cell>
        </row>
        <row r="98">
          <cell r="P98">
            <v>0</v>
          </cell>
        </row>
        <row r="103">
          <cell r="P103">
            <v>2904.69</v>
          </cell>
        </row>
        <row r="104">
          <cell r="P104">
            <v>74641.98</v>
          </cell>
        </row>
        <row r="106">
          <cell r="P106">
            <v>1613078.61</v>
          </cell>
        </row>
        <row r="107">
          <cell r="P107">
            <v>0</v>
          </cell>
        </row>
        <row r="108">
          <cell r="P108">
            <v>0</v>
          </cell>
        </row>
        <row r="109">
          <cell r="P109">
            <v>0</v>
          </cell>
        </row>
        <row r="111">
          <cell r="P111">
            <v>1360.253606</v>
          </cell>
        </row>
        <row r="112">
          <cell r="P112">
            <v>35.546132500000013</v>
          </cell>
        </row>
        <row r="119">
          <cell r="P119">
            <v>1903432.76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0"/>
  <sheetViews>
    <sheetView tabSelected="1" zoomScaleNormal="100" workbookViewId="0">
      <selection activeCell="N12" sqref="N1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0" t="str">
        <f>Source!B1</f>
        <v>Smeta.RU  (495) 974-1589</v>
      </c>
      <c r="H1" s="10" t="s">
        <v>1972</v>
      </c>
      <c r="I1" s="10"/>
    </row>
    <row r="2" spans="1:12" ht="14.25" x14ac:dyDescent="0.2">
      <c r="A2" s="11"/>
      <c r="B2" s="11"/>
      <c r="C2" s="11"/>
      <c r="D2" s="11"/>
      <c r="E2" s="11"/>
      <c r="F2" s="11"/>
      <c r="G2" s="11"/>
      <c r="H2" s="58"/>
      <c r="I2" s="59" t="s">
        <v>1973</v>
      </c>
      <c r="J2" s="11"/>
      <c r="K2" s="12"/>
      <c r="L2" s="12"/>
    </row>
    <row r="3" spans="1:12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5.75" x14ac:dyDescent="0.25">
      <c r="A4" s="14"/>
      <c r="B4" s="82" t="s">
        <v>1974</v>
      </c>
      <c r="C4" s="82"/>
      <c r="D4" s="82"/>
      <c r="E4" s="82"/>
      <c r="F4" s="82"/>
      <c r="G4" s="82"/>
      <c r="H4" s="82"/>
      <c r="I4" s="82"/>
      <c r="J4" s="82"/>
      <c r="K4" s="82"/>
      <c r="L4" s="14"/>
    </row>
    <row r="5" spans="1:12" ht="18" customHeight="1" x14ac:dyDescent="0.25">
      <c r="A5" s="14"/>
      <c r="B5" s="70"/>
      <c r="C5" s="70"/>
      <c r="D5" s="70"/>
      <c r="E5" s="70"/>
      <c r="F5" s="70"/>
      <c r="G5" s="70"/>
      <c r="H5" s="70"/>
      <c r="I5" s="70"/>
      <c r="J5" s="70"/>
      <c r="K5" s="70"/>
      <c r="L5" s="14"/>
    </row>
    <row r="6" spans="1:12" ht="18" hidden="1" customHeight="1" x14ac:dyDescent="0.2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7" spans="1:12" ht="14.25" hidden="1" customHeight="1" x14ac:dyDescent="0.25">
      <c r="A7" s="60"/>
      <c r="B7" s="69" t="s">
        <v>1975</v>
      </c>
      <c r="C7" s="76" t="s">
        <v>1976</v>
      </c>
      <c r="D7" s="76"/>
      <c r="E7" s="76"/>
      <c r="F7" s="76"/>
      <c r="G7" s="76"/>
      <c r="H7" s="76"/>
      <c r="I7" s="76"/>
      <c r="J7" s="69"/>
      <c r="K7" s="69"/>
      <c r="L7" s="15"/>
    </row>
    <row r="8" spans="1:12" ht="87" customHeight="1" x14ac:dyDescent="0.25">
      <c r="A8" s="60"/>
      <c r="B8" s="69" t="s">
        <v>1975</v>
      </c>
      <c r="C8" s="76" t="s">
        <v>1976</v>
      </c>
      <c r="D8" s="76"/>
      <c r="E8" s="76"/>
      <c r="F8" s="76"/>
      <c r="G8" s="76"/>
      <c r="H8" s="76"/>
      <c r="I8" s="76"/>
      <c r="J8" s="69"/>
      <c r="K8" s="69"/>
      <c r="L8" s="15"/>
    </row>
    <row r="9" spans="1:12" ht="14.25" customHeight="1" x14ac:dyDescent="0.2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</row>
    <row r="10" spans="1:12" ht="14.25" x14ac:dyDescent="0.2">
      <c r="A10" s="63"/>
      <c r="B10" s="63"/>
      <c r="C10" s="63"/>
      <c r="D10" s="63"/>
      <c r="E10" s="16"/>
      <c r="F10" s="16"/>
      <c r="G10" s="83" t="s">
        <v>1863</v>
      </c>
      <c r="H10" s="83"/>
      <c r="I10" s="83" t="s">
        <v>1864</v>
      </c>
      <c r="J10" s="83"/>
      <c r="K10" s="63"/>
      <c r="L10" s="63"/>
    </row>
    <row r="11" spans="1:12" ht="15" x14ac:dyDescent="0.25">
      <c r="A11" s="63"/>
      <c r="B11" s="63"/>
      <c r="C11" s="75" t="s">
        <v>1865</v>
      </c>
      <c r="D11" s="75"/>
      <c r="E11" s="75"/>
      <c r="F11" s="75"/>
      <c r="G11" s="71">
        <f>SUM(O1:O95)/1000</f>
        <v>0</v>
      </c>
      <c r="H11" s="71"/>
      <c r="I11" s="71">
        <f>([1]Source!P119/1000)</f>
        <v>1903.4327599999999</v>
      </c>
      <c r="J11" s="71"/>
      <c r="K11" s="77" t="s">
        <v>1866</v>
      </c>
      <c r="L11" s="77"/>
    </row>
    <row r="12" spans="1:12" ht="14.25" x14ac:dyDescent="0.2">
      <c r="A12" s="63"/>
      <c r="B12" s="63"/>
      <c r="C12" s="78" t="s">
        <v>1867</v>
      </c>
      <c r="D12" s="78"/>
      <c r="E12" s="78"/>
      <c r="F12" s="78"/>
      <c r="G12" s="71">
        <f>SUM(W1:W95)/1000</f>
        <v>138.51539000000002</v>
      </c>
      <c r="H12" s="71"/>
      <c r="I12" s="71">
        <f>([1]Source!P106)/1000</f>
        <v>1613.07861</v>
      </c>
      <c r="J12" s="71"/>
      <c r="K12" s="77" t="s">
        <v>1866</v>
      </c>
      <c r="L12" s="77"/>
    </row>
    <row r="13" spans="1:12" ht="14.25" x14ac:dyDescent="0.2">
      <c r="A13" s="63"/>
      <c r="B13" s="63"/>
      <c r="C13" s="78" t="s">
        <v>1868</v>
      </c>
      <c r="D13" s="78"/>
      <c r="E13" s="78"/>
      <c r="F13" s="78"/>
      <c r="G13" s="71">
        <f>SUM(X1:X95)/1000</f>
        <v>0</v>
      </c>
      <c r="H13" s="71"/>
      <c r="I13" s="71">
        <f>([1]Source!P107)/1000</f>
        <v>0</v>
      </c>
      <c r="J13" s="71"/>
      <c r="K13" s="77" t="s">
        <v>1866</v>
      </c>
      <c r="L13" s="77"/>
    </row>
    <row r="14" spans="1:12" ht="14.25" x14ac:dyDescent="0.2">
      <c r="A14" s="63"/>
      <c r="B14" s="63"/>
      <c r="C14" s="78" t="s">
        <v>1869</v>
      </c>
      <c r="D14" s="78"/>
      <c r="E14" s="78"/>
      <c r="F14" s="78"/>
      <c r="G14" s="71">
        <f>SUM(Y1:Y95)/1000</f>
        <v>0</v>
      </c>
      <c r="H14" s="71"/>
      <c r="I14" s="71">
        <f>([1]Source!P98)/1000</f>
        <v>0</v>
      </c>
      <c r="J14" s="71"/>
      <c r="K14" s="77" t="s">
        <v>1866</v>
      </c>
      <c r="L14" s="77"/>
    </row>
    <row r="15" spans="1:12" ht="14.25" x14ac:dyDescent="0.2">
      <c r="A15" s="63"/>
      <c r="B15" s="63"/>
      <c r="C15" s="78" t="s">
        <v>1870</v>
      </c>
      <c r="D15" s="78"/>
      <c r="E15" s="78"/>
      <c r="F15" s="78"/>
      <c r="G15" s="71">
        <f>SUM(Z1:Z95)/1000</f>
        <v>0</v>
      </c>
      <c r="H15" s="71"/>
      <c r="I15" s="71">
        <f>([1]Source!P108+[1]Source!P109)/1000</f>
        <v>0</v>
      </c>
      <c r="J15" s="71"/>
      <c r="K15" s="77" t="s">
        <v>1866</v>
      </c>
      <c r="L15" s="77"/>
    </row>
    <row r="16" spans="1:12" ht="15" x14ac:dyDescent="0.25">
      <c r="A16" s="63"/>
      <c r="B16" s="63"/>
      <c r="C16" s="75" t="s">
        <v>1871</v>
      </c>
      <c r="D16" s="75"/>
      <c r="E16" s="75"/>
      <c r="F16" s="75"/>
      <c r="G16" s="71">
        <f>I16</f>
        <v>1395.7997385000001</v>
      </c>
      <c r="H16" s="71"/>
      <c r="I16" s="71">
        <f>([1]Source!P111+[1]Source!P112)</f>
        <v>1395.7997385000001</v>
      </c>
      <c r="J16" s="71"/>
      <c r="K16" s="77" t="s">
        <v>1872</v>
      </c>
      <c r="L16" s="77"/>
    </row>
    <row r="17" spans="1:22" ht="15" x14ac:dyDescent="0.25">
      <c r="A17" s="63"/>
      <c r="B17" s="63"/>
      <c r="C17" s="75" t="s">
        <v>1873</v>
      </c>
      <c r="D17" s="75"/>
      <c r="E17" s="75"/>
      <c r="F17" s="75"/>
      <c r="G17" s="71">
        <f>SUM(R1:R95)/1000</f>
        <v>6.9778600000000006</v>
      </c>
      <c r="H17" s="71"/>
      <c r="I17" s="71">
        <f>(([1]Source!P104 + [1]Source!P103)/1000)</f>
        <v>77.546669999999992</v>
      </c>
      <c r="J17" s="71"/>
      <c r="K17" s="77" t="s">
        <v>1866</v>
      </c>
      <c r="L17" s="77"/>
    </row>
    <row r="18" spans="1:22" ht="14.25" x14ac:dyDescent="0.2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</row>
    <row r="19" spans="1:22" ht="14.25" x14ac:dyDescent="0.2">
      <c r="A19" s="79" t="s">
        <v>1886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</row>
    <row r="20" spans="1:22" ht="57" x14ac:dyDescent="0.2">
      <c r="A20" s="66" t="s">
        <v>1874</v>
      </c>
      <c r="B20" s="66" t="s">
        <v>1875</v>
      </c>
      <c r="C20" s="66" t="s">
        <v>1876</v>
      </c>
      <c r="D20" s="66" t="s">
        <v>1877</v>
      </c>
      <c r="E20" s="66" t="s">
        <v>1878</v>
      </c>
      <c r="F20" s="66" t="s">
        <v>1879</v>
      </c>
      <c r="G20" s="66" t="s">
        <v>1880</v>
      </c>
      <c r="H20" s="66" t="s">
        <v>1881</v>
      </c>
      <c r="I20" s="66" t="s">
        <v>1882</v>
      </c>
      <c r="J20" s="66" t="s">
        <v>1883</v>
      </c>
      <c r="K20" s="66" t="s">
        <v>1884</v>
      </c>
      <c r="L20" s="66" t="s">
        <v>1885</v>
      </c>
    </row>
    <row r="21" spans="1:22" ht="14.25" x14ac:dyDescent="0.2">
      <c r="A21" s="67">
        <v>1</v>
      </c>
      <c r="B21" s="67">
        <v>2</v>
      </c>
      <c r="C21" s="67">
        <v>3</v>
      </c>
      <c r="D21" s="67">
        <v>4</v>
      </c>
      <c r="E21" s="67">
        <v>5</v>
      </c>
      <c r="F21" s="67">
        <v>6</v>
      </c>
      <c r="G21" s="67">
        <v>7</v>
      </c>
      <c r="H21" s="67">
        <v>8</v>
      </c>
      <c r="I21" s="67">
        <v>9</v>
      </c>
      <c r="J21" s="67">
        <v>10</v>
      </c>
      <c r="K21" s="67">
        <v>11</v>
      </c>
      <c r="L21" s="19">
        <v>12</v>
      </c>
    </row>
    <row r="22" spans="1:22" ht="42.75" x14ac:dyDescent="0.2">
      <c r="A22" s="41" t="str">
        <f>[1]Source!E25</f>
        <v>1</v>
      </c>
      <c r="B22" s="42" t="str">
        <f>[1]Source!F25</f>
        <v>46-04-012-01</v>
      </c>
      <c r="C22" s="42" t="str">
        <f>[1]Source!G25</f>
        <v>Разборка деревянных заполнений проемов оконных с подоконными досками</v>
      </c>
      <c r="D22" s="27" t="str">
        <f>[1]Source!H25</f>
        <v>100 м2</v>
      </c>
      <c r="E22" s="64">
        <f>[1]Source!I25</f>
        <v>2.6070000000000002</v>
      </c>
      <c r="F22" s="62">
        <f>[1]Source!AL25+[1]Source!AM25+[1]Source!AO25</f>
        <v>1767.24</v>
      </c>
      <c r="G22" s="61"/>
      <c r="H22" s="62"/>
      <c r="I22" s="61" t="str">
        <f>[1]Source!BO25</f>
        <v/>
      </c>
      <c r="J22" s="61"/>
      <c r="K22" s="62"/>
      <c r="L22" s="68"/>
    </row>
    <row r="23" spans="1:22" x14ac:dyDescent="0.2">
      <c r="C23" s="21" t="str">
        <f>"Объем: "&amp;[1]Source!I25&amp;"=260,7/"&amp;"100"</f>
        <v>Объем: 2,607=260,7/100</v>
      </c>
    </row>
    <row r="24" spans="1:22" ht="14.25" x14ac:dyDescent="0.2">
      <c r="A24" s="41"/>
      <c r="B24" s="42"/>
      <c r="C24" s="42" t="s">
        <v>1887</v>
      </c>
      <c r="D24" s="27"/>
      <c r="E24" s="64"/>
      <c r="F24" s="62">
        <f>[1]Source!AO25</f>
        <v>1525.29</v>
      </c>
      <c r="G24" s="61" t="str">
        <f>[1]Source!DG25</f>
        <v/>
      </c>
      <c r="H24" s="62">
        <f>ROUND([1]Source!AF25*[1]Source!I25, 2)</f>
        <v>3976.43</v>
      </c>
      <c r="I24" s="61"/>
      <c r="J24" s="61">
        <f>IF([1]Source!BA25&lt;&gt; 0, [1]Source!BA25, 1)</f>
        <v>6.38</v>
      </c>
      <c r="K24" s="62">
        <f>[1]Source!S25</f>
        <v>25369.63</v>
      </c>
      <c r="L24" s="68"/>
    </row>
    <row r="25" spans="1:22" ht="16.5" customHeight="1" x14ac:dyDescent="0.2">
      <c r="A25" s="41"/>
      <c r="B25" s="42"/>
      <c r="C25" s="42" t="s">
        <v>530</v>
      </c>
      <c r="D25" s="27"/>
      <c r="E25" s="64"/>
      <c r="F25" s="62">
        <f>[1]Source!AM25</f>
        <v>241.95</v>
      </c>
      <c r="G25" s="61" t="str">
        <f>[1]Source!DE25</f>
        <v/>
      </c>
      <c r="H25" s="62">
        <f>ROUND([1]Source!AD25*[1]Source!I25, 2)</f>
        <v>630.76</v>
      </c>
      <c r="I25" s="61"/>
      <c r="J25" s="61">
        <f>IF([1]Source!BB25&lt;&gt; 0, [1]Source!BB25, 1)</f>
        <v>6.38</v>
      </c>
      <c r="K25" s="62">
        <f>[1]Source!Q25</f>
        <v>4024.27</v>
      </c>
      <c r="L25" s="68"/>
    </row>
    <row r="26" spans="1:22" ht="14.25" x14ac:dyDescent="0.2">
      <c r="A26" s="41"/>
      <c r="B26" s="42"/>
      <c r="C26" s="42" t="s">
        <v>1888</v>
      </c>
      <c r="D26" s="27"/>
      <c r="E26" s="64"/>
      <c r="F26" s="62">
        <f>[1]Source!AN25</f>
        <v>104.49</v>
      </c>
      <c r="G26" s="61" t="str">
        <f>[1]Source!DF25</f>
        <v/>
      </c>
      <c r="H26" s="29">
        <f>ROUND([1]Source!AE25*[1]Source!I25, 2)</f>
        <v>272.41000000000003</v>
      </c>
      <c r="I26" s="61"/>
      <c r="J26" s="61">
        <f>IF([1]Source!BS25&lt;&gt; 0, [1]Source!BS25, 1)</f>
        <v>6.38</v>
      </c>
      <c r="K26" s="29">
        <f>[1]Source!R25</f>
        <v>1737.95</v>
      </c>
      <c r="L26" s="68"/>
      <c r="S26">
        <f>ROUND((Source!FX28/100)*((ROUND(Source!AF28*Source!I28, 2)+ROUND(Source!AE28*Source!I28, 2))), 2)</f>
        <v>420.8</v>
      </c>
      <c r="T26">
        <f>Source!X28</f>
        <v>2962.41</v>
      </c>
      <c r="U26">
        <f>ROUND((Source!FY28/100)*((ROUND(Source!AF28*Source!I28, 2)+ROUND(Source!AE28*Source!I28, 2))), 2)</f>
        <v>252.9</v>
      </c>
      <c r="V26">
        <f>Source!Y28</f>
        <v>1795.4</v>
      </c>
    </row>
    <row r="27" spans="1:22" ht="14.25" x14ac:dyDescent="0.2">
      <c r="A27" s="41"/>
      <c r="B27" s="42"/>
      <c r="C27" s="42" t="s">
        <v>1889</v>
      </c>
      <c r="D27" s="27" t="s">
        <v>1890</v>
      </c>
      <c r="E27" s="64">
        <f>[1]Source!BZ25</f>
        <v>110</v>
      </c>
      <c r="F27" s="80" t="str">
        <f>CONCATENATE(" )", [1]Source!DL25, [1]Source!FT25, "=", [1]Source!FX25)</f>
        <v xml:space="preserve"> )*0,9=99</v>
      </c>
      <c r="G27" s="81"/>
      <c r="H27" s="62">
        <f>SUM(S22:S29)</f>
        <v>420.8</v>
      </c>
      <c r="I27" s="30"/>
      <c r="J27" s="65">
        <f>[1]Source!AT25</f>
        <v>99</v>
      </c>
      <c r="K27" s="62">
        <f>SUM(T22:T29)</f>
        <v>2962.41</v>
      </c>
      <c r="L27" s="68"/>
    </row>
    <row r="28" spans="1:22" ht="14.25" x14ac:dyDescent="0.2">
      <c r="A28" s="41"/>
      <c r="B28" s="42"/>
      <c r="C28" s="42" t="s">
        <v>1891</v>
      </c>
      <c r="D28" s="27" t="s">
        <v>1890</v>
      </c>
      <c r="E28" s="64">
        <f>[1]Source!CA25</f>
        <v>70</v>
      </c>
      <c r="F28" s="80" t="str">
        <f>CONCATENATE(" )", [1]Source!DM25, [1]Source!FU25, "=", [1]Source!FY25)</f>
        <v xml:space="preserve"> )*0,85=59,5</v>
      </c>
      <c r="G28" s="81"/>
      <c r="H28" s="62">
        <f>SUM(U22:U29)</f>
        <v>252.9</v>
      </c>
      <c r="I28" s="30"/>
      <c r="J28" s="65">
        <f>[1]Source!AU25</f>
        <v>60</v>
      </c>
      <c r="K28" s="62">
        <f>SUM(V22:V29)</f>
        <v>1795.4</v>
      </c>
      <c r="L28" s="68"/>
      <c r="R28">
        <f>H28</f>
        <v>252.9</v>
      </c>
    </row>
    <row r="29" spans="1:22" ht="14.25" x14ac:dyDescent="0.2">
      <c r="A29" s="43"/>
      <c r="B29" s="44"/>
      <c r="C29" s="44" t="s">
        <v>1892</v>
      </c>
      <c r="D29" s="31" t="s">
        <v>1893</v>
      </c>
      <c r="E29" s="32">
        <f>[1]Source!AQ25</f>
        <v>188.54</v>
      </c>
      <c r="F29" s="33"/>
      <c r="G29" s="34" t="str">
        <f>[1]Source!DI25</f>
        <v/>
      </c>
      <c r="H29" s="33"/>
      <c r="I29" s="34"/>
      <c r="J29" s="34"/>
      <c r="K29" s="33"/>
      <c r="L29" s="35">
        <f>[1]Source!U25</f>
        <v>491.52378000000004</v>
      </c>
    </row>
    <row r="30" spans="1:22" ht="15" x14ac:dyDescent="0.25">
      <c r="G30" s="74">
        <f>H24+H25+H27+H28</f>
        <v>5280.8899999999994</v>
      </c>
      <c r="H30" s="74"/>
      <c r="J30" s="74">
        <f>K24+K25+K27+K28</f>
        <v>34151.71</v>
      </c>
      <c r="K30" s="74"/>
      <c r="L30" s="36">
        <f>[1]Source!U25</f>
        <v>491.52378000000004</v>
      </c>
      <c r="R30">
        <f>H30</f>
        <v>0</v>
      </c>
    </row>
    <row r="31" spans="1:22" ht="99.75" x14ac:dyDescent="0.2">
      <c r="A31" s="41" t="str">
        <f>[1]Source!E27</f>
        <v>2</v>
      </c>
      <c r="B31" s="42" t="str">
        <f>[1]Source!F27</f>
        <v>10-01-034-08</v>
      </c>
      <c r="C31" s="42" t="str">
        <f>[1]Source!G27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1" s="27" t="str">
        <f>[1]Source!H27</f>
        <v>100 м2</v>
      </c>
      <c r="E31" s="64">
        <f>[1]Source!I27</f>
        <v>2.6070000000000002</v>
      </c>
      <c r="F31" s="62">
        <f>[1]Source!AL27+[1]Source!AM27+[1]Source!AO27</f>
        <v>10107.89</v>
      </c>
      <c r="G31" s="61"/>
      <c r="H31" s="62"/>
      <c r="I31" s="61" t="str">
        <f>[1]Source!BO27</f>
        <v/>
      </c>
      <c r="J31" s="61"/>
      <c r="K31" s="62"/>
      <c r="L31" s="68"/>
    </row>
    <row r="32" spans="1:22" x14ac:dyDescent="0.2">
      <c r="C32" s="21" t="str">
        <f>"Объем: "&amp;[1]Source!I27&amp;"=260,7/"&amp;"100"</f>
        <v>Объем: 2,607=260,7/100</v>
      </c>
    </row>
    <row r="33" spans="1:26" ht="14.25" x14ac:dyDescent="0.2">
      <c r="A33" s="41"/>
      <c r="B33" s="42"/>
      <c r="C33" s="42" t="s">
        <v>1887</v>
      </c>
      <c r="D33" s="27"/>
      <c r="E33" s="64"/>
      <c r="F33" s="62">
        <f>[1]Source!AO27</f>
        <v>1303.6600000000001</v>
      </c>
      <c r="G33" s="61" t="str">
        <f>[1]Source!DG27</f>
        <v>)*1,15</v>
      </c>
      <c r="H33" s="62">
        <f>ROUND([1]Source!AF27*[1]Source!I27, 2)</f>
        <v>3908.44</v>
      </c>
      <c r="I33" s="61"/>
      <c r="J33" s="61">
        <f>IF([1]Source!BA27&lt;&gt; 0, [1]Source!BA27, 1)</f>
        <v>6.38</v>
      </c>
      <c r="K33" s="62">
        <f>[1]Source!S27</f>
        <v>24935.85</v>
      </c>
      <c r="L33" s="68"/>
    </row>
    <row r="34" spans="1:26" ht="14.25" x14ac:dyDescent="0.2">
      <c r="A34" s="41"/>
      <c r="B34" s="42"/>
      <c r="C34" s="42" t="s">
        <v>530</v>
      </c>
      <c r="D34" s="27"/>
      <c r="E34" s="64"/>
      <c r="F34" s="62">
        <f>[1]Source!AM27</f>
        <v>255.21</v>
      </c>
      <c r="G34" s="61" t="str">
        <f>[1]Source!DE27</f>
        <v>)*1,25</v>
      </c>
      <c r="H34" s="62">
        <f>ROUND([1]Source!AD27*[1]Source!I27, 2)</f>
        <v>831.66</v>
      </c>
      <c r="I34" s="61"/>
      <c r="J34" s="61">
        <f>IF([1]Source!BB27&lt;&gt; 0, [1]Source!BB27, 1)</f>
        <v>6.38</v>
      </c>
      <c r="K34" s="62">
        <f>[1]Source!Q27</f>
        <v>5305.98</v>
      </c>
      <c r="L34" s="68"/>
      <c r="O34" s="22" t="str">
        <f>G34</f>
        <v>)*1,25</v>
      </c>
      <c r="P34" s="22">
        <f>J34</f>
        <v>6.38</v>
      </c>
      <c r="Q34" s="22">
        <f>L34</f>
        <v>0</v>
      </c>
      <c r="W34">
        <f>IF(Source!BI28&lt;=1,H28+H29+H31+H32, 0)</f>
        <v>252.9</v>
      </c>
      <c r="X34">
        <f>IF(Source!BI28=2,H28+H29+H31+H32, 0)</f>
        <v>0</v>
      </c>
      <c r="Y34">
        <f>IF(Source!BI28=3,H28+H29+H31+H32, 0)</f>
        <v>0</v>
      </c>
      <c r="Z34">
        <f>IF(Source!BI28=4,H28+H29+H31+H32, 0)</f>
        <v>0</v>
      </c>
    </row>
    <row r="35" spans="1:26" ht="14.25" x14ac:dyDescent="0.2">
      <c r="A35" s="41"/>
      <c r="B35" s="42"/>
      <c r="C35" s="42" t="s">
        <v>1888</v>
      </c>
      <c r="D35" s="27"/>
      <c r="E35" s="64"/>
      <c r="F35" s="62">
        <f>[1]Source!AN27</f>
        <v>50.32</v>
      </c>
      <c r="G35" s="61" t="str">
        <f>[1]Source!DF27</f>
        <v>)*1,25</v>
      </c>
      <c r="H35" s="29">
        <f>ROUND([1]Source!AE27*[1]Source!I27, 2)</f>
        <v>163.98</v>
      </c>
      <c r="I35" s="61"/>
      <c r="J35" s="61">
        <f>IF([1]Source!BS27&lt;&gt; 0, [1]Source!BS27, 1)</f>
        <v>6.38</v>
      </c>
      <c r="K35" s="29">
        <f>[1]Source!R27</f>
        <v>1046.19</v>
      </c>
      <c r="L35" s="68"/>
      <c r="S35">
        <f>ROUND((Source!FX29/100)*((ROUND(Source!AF29*Source!I29, 2)+ROUND(Source!AE29*Source!I29, 2))), 2)</f>
        <v>17.63</v>
      </c>
      <c r="T35">
        <f>Source!X29</f>
        <v>124.09</v>
      </c>
      <c r="U35">
        <f>ROUND((Source!FY29/100)*((ROUND(Source!AF29*Source!I29, 2)+ROUND(Source!AE29*Source!I29, 2))), 2)</f>
        <v>13.81</v>
      </c>
      <c r="V35">
        <f>Source!Y29</f>
        <v>97.18</v>
      </c>
    </row>
    <row r="36" spans="1:26" ht="14.25" x14ac:dyDescent="0.2">
      <c r="A36" s="41"/>
      <c r="B36" s="42"/>
      <c r="C36" s="42" t="s">
        <v>1894</v>
      </c>
      <c r="D36" s="27"/>
      <c r="E36" s="64"/>
      <c r="F36" s="62">
        <f>[1]Source!AL27</f>
        <v>8549.02</v>
      </c>
      <c r="G36" s="61" t="str">
        <f>[1]Source!DD27</f>
        <v/>
      </c>
      <c r="H36" s="62">
        <f>ROUND([1]Source!AC27*[1]Source!I27, 2)</f>
        <v>22287.3</v>
      </c>
      <c r="I36" s="61"/>
      <c r="J36" s="61">
        <f>IF([1]Source!BC27&lt;&gt; 0, [1]Source!BC27, 1)</f>
        <v>6.38</v>
      </c>
      <c r="K36" s="62">
        <f>[1]Source!P27</f>
        <v>142192.94</v>
      </c>
      <c r="L36" s="68"/>
    </row>
    <row r="37" spans="1:26" ht="14.25" x14ac:dyDescent="0.2">
      <c r="A37" s="41"/>
      <c r="B37" s="42"/>
      <c r="C37" s="42" t="s">
        <v>1889</v>
      </c>
      <c r="D37" s="27" t="s">
        <v>1890</v>
      </c>
      <c r="E37" s="64">
        <f>[1]Source!BZ27</f>
        <v>118</v>
      </c>
      <c r="F37" s="80" t="str">
        <f>CONCATENATE(" )", [1]Source!DL27, [1]Source!FT27, "=", [1]Source!FX27)</f>
        <v xml:space="preserve"> )*0,9=106,2</v>
      </c>
      <c r="G37" s="81"/>
      <c r="H37" s="62">
        <f>SUM(S31:S40)</f>
        <v>17.63</v>
      </c>
      <c r="I37" s="30"/>
      <c r="J37" s="65">
        <f>[1]Source!AT27</f>
        <v>106</v>
      </c>
      <c r="K37" s="62">
        <f>SUM(T31:T40)</f>
        <v>124.09</v>
      </c>
      <c r="L37" s="68"/>
      <c r="R37">
        <f>H37</f>
        <v>17.63</v>
      </c>
    </row>
    <row r="38" spans="1:26" ht="14.25" x14ac:dyDescent="0.2">
      <c r="A38" s="41"/>
      <c r="B38" s="42"/>
      <c r="C38" s="42" t="s">
        <v>1891</v>
      </c>
      <c r="D38" s="27" t="s">
        <v>1890</v>
      </c>
      <c r="E38" s="64">
        <f>[1]Source!CA27</f>
        <v>63</v>
      </c>
      <c r="F38" s="80" t="str">
        <f>CONCATENATE(" )", [1]Source!DM27, [1]Source!FU27, "=", [1]Source!FY27)</f>
        <v xml:space="preserve"> )*0,85=53,55</v>
      </c>
      <c r="G38" s="81"/>
      <c r="H38" s="62">
        <f>SUM(U31:U40)</f>
        <v>13.81</v>
      </c>
      <c r="I38" s="30"/>
      <c r="J38" s="65">
        <f>[1]Source!AU27</f>
        <v>54</v>
      </c>
      <c r="K38" s="62">
        <f>SUM(V31:V40)</f>
        <v>97.18</v>
      </c>
      <c r="L38" s="68"/>
    </row>
    <row r="39" spans="1:26" ht="14.25" x14ac:dyDescent="0.2">
      <c r="A39" s="41"/>
      <c r="B39" s="42"/>
      <c r="C39" s="42" t="s">
        <v>1892</v>
      </c>
      <c r="D39" s="27" t="s">
        <v>1893</v>
      </c>
      <c r="E39" s="64">
        <f>[1]Source!AQ27</f>
        <v>149.16</v>
      </c>
      <c r="F39" s="62"/>
      <c r="G39" s="61" t="str">
        <f>[1]Source!DI27</f>
        <v>)*1,15</v>
      </c>
      <c r="H39" s="62"/>
      <c r="I39" s="61"/>
      <c r="J39" s="61"/>
      <c r="K39" s="62"/>
      <c r="L39" s="37">
        <f>[1]Source!U27</f>
        <v>447.18913800000001</v>
      </c>
    </row>
    <row r="40" spans="1:26" ht="85.5" x14ac:dyDescent="0.2">
      <c r="A40" s="43" t="str">
        <f>[1]Source!E29</f>
        <v>2,1</v>
      </c>
      <c r="B40" s="44" t="str">
        <f>[1]Source!F29</f>
        <v>Среднее цена комерческих предложений</v>
      </c>
      <c r="C40" s="44" t="s">
        <v>1977</v>
      </c>
      <c r="D40" s="31" t="str">
        <f>[1]Source!H29</f>
        <v>м2</v>
      </c>
      <c r="E40" s="32">
        <f>[1]Source!I29</f>
        <v>260.7</v>
      </c>
      <c r="F40" s="33">
        <f>[1]Source!AL29+[1]Source!AM29+[1]Source!AO29</f>
        <v>519.77</v>
      </c>
      <c r="G40" s="38" t="s">
        <v>6</v>
      </c>
      <c r="H40" s="33">
        <f>ROUND([1]Source!AC29*[1]Source!I29, 2)+ROUND([1]Source!AD29*[1]Source!I29, 2)+ROUND([1]Source!AF29*[1]Source!I29, 2)</f>
        <v>135504.04</v>
      </c>
      <c r="I40" s="34"/>
      <c r="J40" s="34">
        <f>IF([1]Source!BC29&lt;&gt; 0, [1]Source!BC29, 1)</f>
        <v>6.38</v>
      </c>
      <c r="K40" s="33">
        <f>[1]Source!O29</f>
        <v>864515.77</v>
      </c>
      <c r="L40" s="39"/>
    </row>
    <row r="41" spans="1:26" ht="15" x14ac:dyDescent="0.25">
      <c r="G41" s="74">
        <f>H33+H34+H36+H37+H38+SUM(H40:H40)</f>
        <v>162562.88</v>
      </c>
      <c r="H41" s="74"/>
      <c r="J41" s="74">
        <f>K33+K34+K36+K37+K38+SUM(K40:K40)</f>
        <v>1037171.81</v>
      </c>
      <c r="K41" s="74"/>
      <c r="L41" s="36">
        <f>[1]Source!U27</f>
        <v>447.18913800000001</v>
      </c>
    </row>
    <row r="42" spans="1:26" ht="28.5" x14ac:dyDescent="0.2">
      <c r="A42" s="41" t="str">
        <f>[1]Source!E31</f>
        <v>3</v>
      </c>
      <c r="B42" s="42" t="str">
        <f>[1]Source!F31</f>
        <v>10-01-035-01</v>
      </c>
      <c r="C42" s="42" t="str">
        <f>[1]Source!G31</f>
        <v>Установка подоконных досок из ПВХ в каменных стенах толщиной до 0,51 м</v>
      </c>
      <c r="D42" s="27" t="str">
        <f>[1]Source!H31</f>
        <v>100 м</v>
      </c>
      <c r="E42" s="64">
        <f>[1]Source!I31</f>
        <v>1.008</v>
      </c>
      <c r="F42" s="62">
        <f>[1]Source!AL31+[1]Source!AM31+[1]Source!AO31</f>
        <v>4184.0599999999995</v>
      </c>
      <c r="G42" s="61"/>
      <c r="H42" s="62"/>
      <c r="I42" s="61" t="str">
        <f>[1]Source!BO31</f>
        <v/>
      </c>
      <c r="J42" s="61"/>
      <c r="K42" s="62"/>
      <c r="L42" s="68"/>
      <c r="O42" s="22">
        <f>G42</f>
        <v>0</v>
      </c>
      <c r="P42" s="22">
        <f>J42</f>
        <v>0</v>
      </c>
      <c r="Q42" s="22">
        <f>L42</f>
        <v>0</v>
      </c>
      <c r="W42">
        <f>IF(Source!BI29&lt;=1,H37+H38+H39+H40, 0)</f>
        <v>135535.48000000001</v>
      </c>
      <c r="X42">
        <f>IF(Source!BI29=2,H37+H38+H39+H40, 0)</f>
        <v>0</v>
      </c>
      <c r="Y42">
        <f>IF(Source!BI29=3,H37+H38+H39+H40, 0)</f>
        <v>0</v>
      </c>
      <c r="Z42">
        <f>IF(Source!BI29=4,H37+H38+H39+H40, 0)</f>
        <v>0</v>
      </c>
    </row>
    <row r="43" spans="1:26" x14ac:dyDescent="0.2">
      <c r="C43" s="21" t="str">
        <f>"Объем: "&amp;[1]Source!I31&amp;"=100,8/"&amp;"100"</f>
        <v>Объем: 1,008=100,8/100</v>
      </c>
      <c r="S43">
        <f>ROUND((Source!FX30/100)*((ROUND(Source!AF30*Source!I30, 2)+ROUND(Source!AE30*Source!I30, 2))), 2)</f>
        <v>1119.43</v>
      </c>
      <c r="T43">
        <f>Source!X30</f>
        <v>7880.82</v>
      </c>
      <c r="U43">
        <f>ROUND((Source!FY30/100)*((ROUND(Source!AF30*Source!I30, 2)+ROUND(Source!AE30*Source!I30, 2))), 2)</f>
        <v>672.79</v>
      </c>
      <c r="V43">
        <f>Source!Y30</f>
        <v>4776.25</v>
      </c>
    </row>
    <row r="44" spans="1:26" ht="14.25" x14ac:dyDescent="0.2">
      <c r="A44" s="41"/>
      <c r="B44" s="42"/>
      <c r="C44" s="42" t="s">
        <v>1887</v>
      </c>
      <c r="D44" s="27"/>
      <c r="E44" s="64"/>
      <c r="F44" s="62">
        <f>[1]Source!AO31</f>
        <v>180.75</v>
      </c>
      <c r="G44" s="61" t="str">
        <f>[1]Source!DG31</f>
        <v>)*1,15</v>
      </c>
      <c r="H44" s="62">
        <f>ROUND([1]Source!AF31*[1]Source!I31, 2)</f>
        <v>209.52</v>
      </c>
      <c r="I44" s="61"/>
      <c r="J44" s="61">
        <f>IF([1]Source!BA31&lt;&gt; 0, [1]Source!BA31, 1)</f>
        <v>6.38</v>
      </c>
      <c r="K44" s="62">
        <f>[1]Source!S31</f>
        <v>1336.76</v>
      </c>
      <c r="L44" s="68"/>
    </row>
    <row r="45" spans="1:26" ht="14.25" x14ac:dyDescent="0.2">
      <c r="A45" s="41"/>
      <c r="B45" s="42"/>
      <c r="C45" s="42" t="s">
        <v>530</v>
      </c>
      <c r="D45" s="27"/>
      <c r="E45" s="64"/>
      <c r="F45" s="62">
        <f>[1]Source!AM31</f>
        <v>11.11</v>
      </c>
      <c r="G45" s="61" t="str">
        <f>[1]Source!DE31</f>
        <v>)*1,25</v>
      </c>
      <c r="H45" s="62">
        <f>ROUND([1]Source!AD31*[1]Source!I31, 2)</f>
        <v>14</v>
      </c>
      <c r="I45" s="61"/>
      <c r="J45" s="61">
        <f>IF([1]Source!BB31&lt;&gt; 0, [1]Source!BB31, 1)</f>
        <v>6.38</v>
      </c>
      <c r="K45" s="62">
        <f>[1]Source!Q31</f>
        <v>89.33</v>
      </c>
      <c r="L45" s="68"/>
      <c r="R45">
        <f>H45</f>
        <v>14</v>
      </c>
    </row>
    <row r="46" spans="1:26" ht="14.25" x14ac:dyDescent="0.2">
      <c r="A46" s="41"/>
      <c r="B46" s="42"/>
      <c r="C46" s="42" t="s">
        <v>1888</v>
      </c>
      <c r="D46" s="27"/>
      <c r="E46" s="64"/>
      <c r="F46" s="62">
        <f>[1]Source!AN31</f>
        <v>2.2799999999999998</v>
      </c>
      <c r="G46" s="61" t="str">
        <f>[1]Source!DF31</f>
        <v>)*1,25</v>
      </c>
      <c r="H46" s="29">
        <f>ROUND([1]Source!AE31*[1]Source!I31, 2)</f>
        <v>2.87</v>
      </c>
      <c r="I46" s="61"/>
      <c r="J46" s="61">
        <f>IF([1]Source!BS31&lt;&gt; 0, [1]Source!BS31, 1)</f>
        <v>6.38</v>
      </c>
      <c r="K46" s="29">
        <f>[1]Source!R31</f>
        <v>18.329999999999998</v>
      </c>
      <c r="L46" s="68"/>
    </row>
    <row r="47" spans="1:26" ht="14.25" x14ac:dyDescent="0.2">
      <c r="A47" s="41"/>
      <c r="B47" s="42"/>
      <c r="C47" s="42" t="s">
        <v>1894</v>
      </c>
      <c r="D47" s="27"/>
      <c r="E47" s="64"/>
      <c r="F47" s="62">
        <f>[1]Source!AL31</f>
        <v>3992.2</v>
      </c>
      <c r="G47" s="61" t="str">
        <f>[1]Source!DD31</f>
        <v/>
      </c>
      <c r="H47" s="62">
        <f>ROUND([1]Source!AC31*[1]Source!I31, 2)</f>
        <v>4024.14</v>
      </c>
      <c r="I47" s="61"/>
      <c r="J47" s="61">
        <f>IF([1]Source!BC31&lt;&gt; 0, [1]Source!BC31, 1)</f>
        <v>6.38</v>
      </c>
      <c r="K47" s="62">
        <f>[1]Source!P31</f>
        <v>25674</v>
      </c>
      <c r="L47" s="68"/>
      <c r="R47">
        <f>H47</f>
        <v>4024.14</v>
      </c>
    </row>
    <row r="48" spans="1:26" ht="14.25" x14ac:dyDescent="0.2">
      <c r="A48" s="41"/>
      <c r="B48" s="42"/>
      <c r="C48" s="42" t="s">
        <v>1889</v>
      </c>
      <c r="D48" s="27" t="s">
        <v>1890</v>
      </c>
      <c r="E48" s="64">
        <f>[1]Source!BZ31</f>
        <v>118</v>
      </c>
      <c r="F48" s="80" t="str">
        <f>CONCATENATE(" )", [1]Source!DL31, [1]Source!FT31, "=", [1]Source!FX31)</f>
        <v xml:space="preserve"> )*0,9=106,2</v>
      </c>
      <c r="G48" s="81"/>
      <c r="H48" s="62">
        <f>SUM(S42:S52)</f>
        <v>1141.68</v>
      </c>
      <c r="I48" s="30"/>
      <c r="J48" s="65">
        <f>[1]Source!AT31</f>
        <v>106</v>
      </c>
      <c r="K48" s="62">
        <f>SUM(T42:T52)</f>
        <v>8037.17</v>
      </c>
      <c r="L48" s="68"/>
    </row>
    <row r="49" spans="1:26" ht="14.25" x14ac:dyDescent="0.2">
      <c r="A49" s="41"/>
      <c r="B49" s="42"/>
      <c r="C49" s="42" t="s">
        <v>1891</v>
      </c>
      <c r="D49" s="27" t="s">
        <v>1890</v>
      </c>
      <c r="E49" s="64">
        <f>[1]Source!CA31</f>
        <v>63</v>
      </c>
      <c r="F49" s="80" t="str">
        <f>CONCATENATE(" )", [1]Source!DM31, [1]Source!FU31, "=", [1]Source!FY31)</f>
        <v xml:space="preserve"> )*0,85=53,55</v>
      </c>
      <c r="G49" s="81"/>
      <c r="H49" s="62">
        <f>SUM(U42:U52)</f>
        <v>684.01</v>
      </c>
      <c r="I49" s="30"/>
      <c r="J49" s="65">
        <f>[1]Source!AU31</f>
        <v>54</v>
      </c>
      <c r="K49" s="62">
        <f>SUM(V42:V52)</f>
        <v>4855.8999999999996</v>
      </c>
      <c r="L49" s="68"/>
    </row>
    <row r="50" spans="1:26" ht="14.25" x14ac:dyDescent="0.2">
      <c r="A50" s="41"/>
      <c r="B50" s="42"/>
      <c r="C50" s="42" t="s">
        <v>1892</v>
      </c>
      <c r="D50" s="27" t="s">
        <v>1893</v>
      </c>
      <c r="E50" s="64">
        <f>[1]Source!AQ31</f>
        <v>21.19</v>
      </c>
      <c r="F50" s="62"/>
      <c r="G50" s="61" t="str">
        <f>[1]Source!DI31</f>
        <v>)*1,15</v>
      </c>
      <c r="H50" s="62"/>
      <c r="I50" s="61"/>
      <c r="J50" s="61"/>
      <c r="K50" s="62"/>
      <c r="L50" s="37">
        <f>[1]Source!U31</f>
        <v>24.563448000000001</v>
      </c>
    </row>
    <row r="51" spans="1:26" ht="85.5" x14ac:dyDescent="0.2">
      <c r="A51" s="41" t="str">
        <f>[1]Source!E33</f>
        <v>3,1</v>
      </c>
      <c r="B51" s="42" t="str">
        <f>[1]Source!F33</f>
        <v>Средняя цена комерческих предложений</v>
      </c>
      <c r="C51" s="42" t="s">
        <v>1978</v>
      </c>
      <c r="D51" s="27" t="str">
        <f>[1]Source!H33</f>
        <v>м</v>
      </c>
      <c r="E51" s="64">
        <f>[1]Source!I33</f>
        <v>17.600000000000001</v>
      </c>
      <c r="F51" s="62">
        <f>[1]Source!AL33+[1]Source!AM33+[1]Source!AO33</f>
        <v>198.09</v>
      </c>
      <c r="G51" s="40" t="s">
        <v>6</v>
      </c>
      <c r="H51" s="62">
        <f>ROUND([1]Source!AC33*[1]Source!I33, 2)+ROUND([1]Source!AD33*[1]Source!I33, 2)+ROUND([1]Source!AF33*[1]Source!I33, 2)</f>
        <v>3486.38</v>
      </c>
      <c r="I51" s="61"/>
      <c r="J51" s="61">
        <f>IF([1]Source!BC33&lt;&gt; 0, [1]Source!BC33, 1)</f>
        <v>6.38</v>
      </c>
      <c r="K51" s="62">
        <f>[1]Source!O33</f>
        <v>22243.13</v>
      </c>
      <c r="L51" s="68"/>
      <c r="O51" s="22" t="str">
        <f>G51</f>
        <v/>
      </c>
      <c r="P51" s="22">
        <f>J51</f>
        <v>6.38</v>
      </c>
      <c r="Q51" s="22">
        <f>L51</f>
        <v>0</v>
      </c>
      <c r="W51">
        <f>IF(Source!BI30&lt;=1,H45+H46+H48+H49, 0)</f>
        <v>1842.56</v>
      </c>
      <c r="X51">
        <f>IF(Source!BI30=2,H45+H46+H48+H49, 0)</f>
        <v>0</v>
      </c>
      <c r="Y51">
        <f>IF(Source!BI30=3,H45+H46+H48+H49, 0)</f>
        <v>0</v>
      </c>
      <c r="Z51">
        <f>IF(Source!BI30=4,H45+H46+H48+H49, 0)</f>
        <v>0</v>
      </c>
    </row>
    <row r="52" spans="1:26" ht="85.5" x14ac:dyDescent="0.2">
      <c r="A52" s="43" t="str">
        <f>[1]Source!E35</f>
        <v>3,2</v>
      </c>
      <c r="B52" s="44" t="str">
        <f>[1]Source!F35</f>
        <v>Средняя цена комерческих предложений</v>
      </c>
      <c r="C52" s="44" t="s">
        <v>1979</v>
      </c>
      <c r="D52" s="31" t="str">
        <f>[1]Source!H35</f>
        <v>м</v>
      </c>
      <c r="E52" s="32">
        <f>[1]Source!I35</f>
        <v>83.2</v>
      </c>
      <c r="F52" s="33">
        <f>[1]Source!AL35+[1]Source!AM35+[1]Source!AO35</f>
        <v>197.08</v>
      </c>
      <c r="G52" s="38" t="s">
        <v>6</v>
      </c>
      <c r="H52" s="33">
        <f>ROUND([1]Source!AC35*[1]Source!I35, 2)+ROUND([1]Source!AD35*[1]Source!I35, 2)+ROUND([1]Source!AF35*[1]Source!I35, 2)</f>
        <v>16397.060000000001</v>
      </c>
      <c r="I52" s="34"/>
      <c r="J52" s="34">
        <f>IF([1]Source!BC35&lt;&gt; 0, [1]Source!BC35, 1)</f>
        <v>6.38</v>
      </c>
      <c r="K52" s="33">
        <f>[1]Source!O35</f>
        <v>104613.22</v>
      </c>
      <c r="L52" s="39"/>
      <c r="S52">
        <f>ROUND((Source!FX31/100)*((ROUND(Source!AF31*Source!I31, 2)+ROUND(Source!AE31*Source!I31, 2))), 2)</f>
        <v>22.25</v>
      </c>
      <c r="T52">
        <f>Source!X31</f>
        <v>156.35</v>
      </c>
      <c r="U52">
        <f>ROUND((Source!FY31/100)*((ROUND(Source!AF31*Source!I31, 2)+ROUND(Source!AE31*Source!I31, 2))), 2)</f>
        <v>11.22</v>
      </c>
      <c r="V52">
        <f>Source!Y31</f>
        <v>79.650000000000006</v>
      </c>
    </row>
    <row r="53" spans="1:26" ht="15" x14ac:dyDescent="0.25">
      <c r="G53" s="74">
        <f>H44+H45+H47+H48+H49+SUM(H51:H52)</f>
        <v>25956.79</v>
      </c>
      <c r="H53" s="74"/>
      <c r="J53" s="74">
        <f>K44+K45+K47+K48+K49+SUM(K51:K52)</f>
        <v>166849.51</v>
      </c>
      <c r="K53" s="74"/>
      <c r="L53" s="36">
        <f>[1]Source!U31</f>
        <v>24.563448000000001</v>
      </c>
    </row>
    <row r="54" spans="1:26" ht="42.75" x14ac:dyDescent="0.2">
      <c r="A54" s="41" t="str">
        <f>[1]Source!E37</f>
        <v>4</v>
      </c>
      <c r="B54" s="42" t="str">
        <f>[1]Source!F37</f>
        <v>12-01-010-01</v>
      </c>
      <c r="C54" s="42" t="str">
        <f>[1]Source!G37</f>
        <v>Устройство мелких покрытий (брандмауэры, парапеты, свесы и т.п.) из листовой оцинкованной стали</v>
      </c>
      <c r="D54" s="27" t="str">
        <f>[1]Source!H37</f>
        <v>100 м2</v>
      </c>
      <c r="E54" s="64">
        <f>[1]Source!I37</f>
        <v>0.2016</v>
      </c>
      <c r="F54" s="62">
        <f>[1]Source!AL37+[1]Source!AM37+[1]Source!AO37</f>
        <v>9874.2199999999993</v>
      </c>
      <c r="G54" s="61"/>
      <c r="H54" s="62"/>
      <c r="I54" s="61" t="str">
        <f>[1]Source!BO37</f>
        <v/>
      </c>
      <c r="J54" s="61"/>
      <c r="K54" s="62"/>
      <c r="L54" s="68"/>
      <c r="R54">
        <f>H54</f>
        <v>0</v>
      </c>
    </row>
    <row r="55" spans="1:26" x14ac:dyDescent="0.2">
      <c r="C55" s="21" t="str">
        <f>"Объем: "&amp;[1]Source!I37&amp;"=20,16/"&amp;"100"</f>
        <v>Объем: 0,2016=20,16/100</v>
      </c>
    </row>
    <row r="56" spans="1:26" ht="14.25" x14ac:dyDescent="0.2">
      <c r="A56" s="41"/>
      <c r="B56" s="42"/>
      <c r="C56" s="42" t="s">
        <v>1887</v>
      </c>
      <c r="D56" s="27"/>
      <c r="E56" s="64"/>
      <c r="F56" s="62">
        <f>[1]Source!AO37</f>
        <v>961.76</v>
      </c>
      <c r="G56" s="61" t="str">
        <f>[1]Source!DG37</f>
        <v>)*1,15</v>
      </c>
      <c r="H56" s="62">
        <f>ROUND([1]Source!AF37*[1]Source!I37, 2)</f>
        <v>222.97</v>
      </c>
      <c r="I56" s="61"/>
      <c r="J56" s="61">
        <f>IF([1]Source!BA37&lt;&gt; 0, [1]Source!BA37, 1)</f>
        <v>6.38</v>
      </c>
      <c r="K56" s="62">
        <f>[1]Source!S37</f>
        <v>1422.57</v>
      </c>
      <c r="L56" s="68"/>
      <c r="R56">
        <f>H56</f>
        <v>222.97</v>
      </c>
    </row>
    <row r="57" spans="1:26" ht="14.25" x14ac:dyDescent="0.2">
      <c r="A57" s="41"/>
      <c r="B57" s="42"/>
      <c r="C57" s="42" t="s">
        <v>530</v>
      </c>
      <c r="D57" s="27"/>
      <c r="E57" s="64"/>
      <c r="F57" s="62">
        <f>[1]Source!AM37</f>
        <v>21.88</v>
      </c>
      <c r="G57" s="61" t="str">
        <f>[1]Source!DE37</f>
        <v>)*1,25</v>
      </c>
      <c r="H57" s="62">
        <f>ROUND([1]Source!AD37*[1]Source!I37, 2)</f>
        <v>5.51</v>
      </c>
      <c r="I57" s="61"/>
      <c r="J57" s="61">
        <f>IF([1]Source!BB37&lt;&gt; 0, [1]Source!BB37, 1)</f>
        <v>6.38</v>
      </c>
      <c r="K57" s="62">
        <f>[1]Source!Q37</f>
        <v>35.18</v>
      </c>
      <c r="L57" s="68"/>
    </row>
    <row r="58" spans="1:26" ht="14.25" x14ac:dyDescent="0.2">
      <c r="A58" s="41"/>
      <c r="B58" s="42"/>
      <c r="C58" s="42" t="s">
        <v>1888</v>
      </c>
      <c r="D58" s="27"/>
      <c r="E58" s="64"/>
      <c r="F58" s="62">
        <f>[1]Source!AN37</f>
        <v>3.51</v>
      </c>
      <c r="G58" s="61" t="str">
        <f>[1]Source!DF37</f>
        <v>)*1,25</v>
      </c>
      <c r="H58" s="29">
        <f>ROUND([1]Source!AE37*[1]Source!I37, 2)</f>
        <v>0.89</v>
      </c>
      <c r="I58" s="61"/>
      <c r="J58" s="61">
        <f>IF([1]Source!BS37&lt;&gt; 0, [1]Source!BS37, 1)</f>
        <v>6.38</v>
      </c>
      <c r="K58" s="29">
        <f>[1]Source!R37</f>
        <v>5.65</v>
      </c>
      <c r="L58" s="68"/>
    </row>
    <row r="59" spans="1:26" ht="14.25" x14ac:dyDescent="0.2">
      <c r="A59" s="41"/>
      <c r="B59" s="42"/>
      <c r="C59" s="42" t="s">
        <v>1894</v>
      </c>
      <c r="D59" s="27"/>
      <c r="E59" s="64"/>
      <c r="F59" s="62">
        <f>[1]Source!AL37</f>
        <v>8890.58</v>
      </c>
      <c r="G59" s="61" t="str">
        <f>[1]Source!DD37</f>
        <v/>
      </c>
      <c r="H59" s="62">
        <f>ROUND([1]Source!AC37*[1]Source!I37, 2)</f>
        <v>1792.34</v>
      </c>
      <c r="I59" s="61"/>
      <c r="J59" s="61">
        <f>IF([1]Source!BC37&lt;&gt; 0, [1]Source!BC37, 1)</f>
        <v>6.38</v>
      </c>
      <c r="K59" s="62">
        <f>[1]Source!P37</f>
        <v>11435.14</v>
      </c>
      <c r="L59" s="68"/>
    </row>
    <row r="60" spans="1:26" ht="14.25" x14ac:dyDescent="0.2">
      <c r="A60" s="41"/>
      <c r="B60" s="42"/>
      <c r="C60" s="42" t="s">
        <v>1889</v>
      </c>
      <c r="D60" s="27" t="s">
        <v>1890</v>
      </c>
      <c r="E60" s="64">
        <f>[1]Source!BZ37</f>
        <v>120</v>
      </c>
      <c r="F60" s="80" t="str">
        <f>CONCATENATE(" )", [1]Source!DL37, [1]Source!FT37, "=", [1]Source!FX37)</f>
        <v xml:space="preserve"> )*0,9=108</v>
      </c>
      <c r="G60" s="81"/>
      <c r="H60" s="62">
        <f>SUM(S54:S64)</f>
        <v>5.7</v>
      </c>
      <c r="I60" s="30"/>
      <c r="J60" s="65">
        <f>[1]Source!AT37</f>
        <v>108</v>
      </c>
      <c r="K60" s="62">
        <f>SUM(T54:T64)</f>
        <v>40.1</v>
      </c>
      <c r="L60" s="68"/>
      <c r="O60" s="22">
        <f>G60</f>
        <v>0</v>
      </c>
      <c r="P60" s="22">
        <f>J60</f>
        <v>108</v>
      </c>
      <c r="Q60" s="22">
        <f>L60</f>
        <v>0</v>
      </c>
      <c r="W60">
        <f>IF(Source!BI31&lt;=1,H54+H55+H57+H58, 0)</f>
        <v>6.3999999999999995</v>
      </c>
      <c r="X60">
        <f>IF(Source!BI31=2,H54+H55+H57+H58, 0)</f>
        <v>0</v>
      </c>
      <c r="Y60">
        <f>IF(Source!BI31=3,H54+H55+H57+H58, 0)</f>
        <v>0</v>
      </c>
      <c r="Z60">
        <f>IF(Source!BI31=4,H54+H55+H57+H58, 0)</f>
        <v>0</v>
      </c>
    </row>
    <row r="61" spans="1:26" ht="14.25" x14ac:dyDescent="0.2">
      <c r="A61" s="41"/>
      <c r="B61" s="42"/>
      <c r="C61" s="42" t="s">
        <v>1891</v>
      </c>
      <c r="D61" s="27" t="s">
        <v>1890</v>
      </c>
      <c r="E61" s="64">
        <f>[1]Source!CA37</f>
        <v>65</v>
      </c>
      <c r="F61" s="80" t="str">
        <f>CONCATENATE(" )", [1]Source!DM37, [1]Source!FU37, "=", [1]Source!FY37)</f>
        <v xml:space="preserve"> )*0,85=55,25</v>
      </c>
      <c r="G61" s="81"/>
      <c r="H61" s="62">
        <f>SUM(U54:U64)</f>
        <v>4.84</v>
      </c>
      <c r="I61" s="30"/>
      <c r="J61" s="65">
        <f>[1]Source!AU37</f>
        <v>55</v>
      </c>
      <c r="K61" s="62">
        <f>SUM(V54:V64)</f>
        <v>34.08</v>
      </c>
      <c r="L61" s="68"/>
      <c r="S61">
        <f>ROUND((Source!FX32/100)*((ROUND(Source!AF32*Source!I32, 2)+ROUND(Source!AE32*Source!I32, 2))), 2)</f>
        <v>5.7</v>
      </c>
      <c r="T61">
        <f>Source!X32</f>
        <v>40.1</v>
      </c>
      <c r="U61">
        <f>ROUND((Source!FY32/100)*((ROUND(Source!AF32*Source!I32, 2)+ROUND(Source!AE32*Source!I32, 2))), 2)</f>
        <v>4.84</v>
      </c>
      <c r="V61">
        <f>Source!Y32</f>
        <v>34.08</v>
      </c>
    </row>
    <row r="62" spans="1:26" ht="14.25" x14ac:dyDescent="0.2">
      <c r="A62" s="41"/>
      <c r="B62" s="42"/>
      <c r="C62" s="42" t="s">
        <v>1892</v>
      </c>
      <c r="D62" s="27" t="s">
        <v>1893</v>
      </c>
      <c r="E62" s="64">
        <f>[1]Source!AQ37</f>
        <v>112.75</v>
      </c>
      <c r="F62" s="62"/>
      <c r="G62" s="61" t="str">
        <f>[1]Source!DI37</f>
        <v>)*1,15</v>
      </c>
      <c r="H62" s="62"/>
      <c r="I62" s="61"/>
      <c r="J62" s="61"/>
      <c r="K62" s="62"/>
      <c r="L62" s="37">
        <f>[1]Source!U37</f>
        <v>26.139959999999999</v>
      </c>
    </row>
    <row r="63" spans="1:26" ht="85.5" x14ac:dyDescent="0.2">
      <c r="A63" s="41" t="str">
        <f>[1]Source!E39</f>
        <v>4,1</v>
      </c>
      <c r="B63" s="42" t="str">
        <f>[1]Source!F39</f>
        <v>Средняя цена комерческих предложений</v>
      </c>
      <c r="C63" s="42" t="s">
        <v>1980</v>
      </c>
      <c r="D63" s="27" t="str">
        <f>[1]Source!H39</f>
        <v>м</v>
      </c>
      <c r="E63" s="64">
        <f>[1]Source!I39</f>
        <v>100.8</v>
      </c>
      <c r="F63" s="62">
        <f>[1]Source!AL39+[1]Source!AM39+[1]Source!AO39</f>
        <v>19.84</v>
      </c>
      <c r="G63" s="40" t="s">
        <v>6</v>
      </c>
      <c r="H63" s="62">
        <f>ROUND([1]Source!AC39*[1]Source!I39, 2)+ROUND([1]Source!AD39*[1]Source!I39, 2)+ROUND([1]Source!AF39*[1]Source!I39, 2)</f>
        <v>1999.87</v>
      </c>
      <c r="I63" s="61"/>
      <c r="J63" s="61">
        <f>IF([1]Source!BC39&lt;&gt; 0, [1]Source!BC39, 1)</f>
        <v>6.38</v>
      </c>
      <c r="K63" s="62">
        <f>[1]Source!O39</f>
        <v>12759.18</v>
      </c>
      <c r="L63" s="68"/>
      <c r="R63">
        <f>H63</f>
        <v>1999.87</v>
      </c>
    </row>
    <row r="64" spans="1:26" ht="28.5" x14ac:dyDescent="0.2">
      <c r="A64" s="43" t="str">
        <f>[1]Source!E41</f>
        <v>4,2</v>
      </c>
      <c r="B64" s="44" t="str">
        <f>[1]Source!F41</f>
        <v>08.3.05.05-0053</v>
      </c>
      <c r="C64" s="44" t="str">
        <f>[1]Source!G41</f>
        <v>Сталь листовая оцинкованная толщиной листа 0,7 мм</v>
      </c>
      <c r="D64" s="31" t="str">
        <f>[1]Source!H41</f>
        <v>т</v>
      </c>
      <c r="E64" s="32">
        <f>[1]Source!I41</f>
        <v>-0.15765100000000001</v>
      </c>
      <c r="F64" s="33">
        <f>[1]Source!AL41+[1]Source!AM41+[1]Source!AO41</f>
        <v>11200</v>
      </c>
      <c r="G64" s="38" t="s">
        <v>6</v>
      </c>
      <c r="H64" s="33">
        <f>ROUND([1]Source!AC41*[1]Source!I41, 2)+ROUND([1]Source!AD41*[1]Source!I41, 2)+ROUND([1]Source!AF41*[1]Source!I41, 2)</f>
        <v>-1765.69</v>
      </c>
      <c r="I64" s="34"/>
      <c r="J64" s="34">
        <f>IF([1]Source!BC41&lt;&gt; 0, [1]Source!BC41, 1)</f>
        <v>6.38</v>
      </c>
      <c r="K64" s="33">
        <f>[1]Source!O41</f>
        <v>-11265.11</v>
      </c>
      <c r="L64" s="39"/>
    </row>
    <row r="65" spans="1:26" ht="15" x14ac:dyDescent="0.25">
      <c r="G65" s="74">
        <f>H56+H57+H59+H60+H61+SUM(H63:H64)</f>
        <v>2265.54</v>
      </c>
      <c r="H65" s="74"/>
      <c r="J65" s="74">
        <f>K56+K57+K59+K60+K61+SUM(K63:K64)</f>
        <v>14461.14</v>
      </c>
      <c r="K65" s="74"/>
      <c r="L65" s="36">
        <f>[1]Source!U37</f>
        <v>26.139959999999999</v>
      </c>
    </row>
    <row r="66" spans="1:26" ht="57" x14ac:dyDescent="0.2">
      <c r="A66" s="41" t="str">
        <f>[1]Source!E43</f>
        <v>5</v>
      </c>
      <c r="B66" s="42" t="str">
        <f>[1]Source!F43</f>
        <v>15-01-050-04</v>
      </c>
      <c r="C66" s="42" t="str">
        <f>[1]Source!G43</f>
        <v>Облицовка оконных и дверных откосов декоративным бумажно-слоистым пластиком или листами из синтетических материалов на клее</v>
      </c>
      <c r="D66" s="27" t="str">
        <f>[1]Source!H43</f>
        <v>100 м2</v>
      </c>
      <c r="E66" s="64">
        <f>[1]Source!I43</f>
        <v>1.76</v>
      </c>
      <c r="F66" s="62">
        <f>[1]Source!AL43+[1]Source!AM43+[1]Source!AO43</f>
        <v>1563.91</v>
      </c>
      <c r="G66" s="61"/>
      <c r="H66" s="62"/>
      <c r="I66" s="61" t="str">
        <f>[1]Source!BO43</f>
        <v/>
      </c>
      <c r="J66" s="61"/>
      <c r="K66" s="62"/>
      <c r="L66" s="68"/>
    </row>
    <row r="67" spans="1:26" x14ac:dyDescent="0.2">
      <c r="C67" s="21" t="str">
        <f>"Объем: "&amp;[1]Source!I43&amp;"=176/"&amp;"100"</f>
        <v>Объем: 1,76=176/100</v>
      </c>
      <c r="O67" s="22">
        <f>G67</f>
        <v>0</v>
      </c>
      <c r="P67" s="22">
        <f>J67</f>
        <v>0</v>
      </c>
      <c r="Q67" s="22">
        <f>L67</f>
        <v>0</v>
      </c>
      <c r="W67">
        <f>IF(Source!BI32&lt;=1,H63+H64+H65, 0)</f>
        <v>234.17999999999984</v>
      </c>
      <c r="X67">
        <f>IF(Source!BI32=2,H63+H64+H65, 0)</f>
        <v>0</v>
      </c>
      <c r="Y67">
        <f>IF(Source!BI32=3,H63+H64+H65, 0)</f>
        <v>0</v>
      </c>
      <c r="Z67">
        <f>IF(Source!BI32=4,H63+H64+H65, 0)</f>
        <v>0</v>
      </c>
    </row>
    <row r="68" spans="1:26" ht="14.25" x14ac:dyDescent="0.2">
      <c r="A68" s="41"/>
      <c r="B68" s="42"/>
      <c r="C68" s="42" t="s">
        <v>1887</v>
      </c>
      <c r="D68" s="27"/>
      <c r="E68" s="64"/>
      <c r="F68" s="62">
        <f>[1]Source!AO43</f>
        <v>1528.19</v>
      </c>
      <c r="G68" s="61" t="str">
        <f>[1]Source!DG43</f>
        <v>)*1,15</v>
      </c>
      <c r="H68" s="62">
        <f>ROUND([1]Source!AF43*[1]Source!I43, 2)</f>
        <v>3093.06</v>
      </c>
      <c r="I68" s="61"/>
      <c r="J68" s="61">
        <f>IF([1]Source!BA43&lt;&gt; 0, [1]Source!BA43, 1)</f>
        <v>6.38</v>
      </c>
      <c r="K68" s="62">
        <f>[1]Source!S43</f>
        <v>19733.72</v>
      </c>
      <c r="L68" s="68"/>
      <c r="S68">
        <f>ROUND((Source!FX33/100)*((ROUND(Source!AF33*Source!I33, 2)+ROUND(Source!AE33*Source!I33, 2))), 2)</f>
        <v>272.81</v>
      </c>
      <c r="T68">
        <f>Source!X33</f>
        <v>1920.62</v>
      </c>
      <c r="U68">
        <f>ROUND((Source!FY33/100)*((ROUND(Source!AF33*Source!I33, 2)+ROUND(Source!AE33*Source!I33, 2))), 2)</f>
        <v>231.89</v>
      </c>
      <c r="V68">
        <f>Source!Y33</f>
        <v>1632.52</v>
      </c>
    </row>
    <row r="69" spans="1:26" ht="14.25" x14ac:dyDescent="0.2">
      <c r="A69" s="41"/>
      <c r="B69" s="42"/>
      <c r="C69" s="42" t="s">
        <v>530</v>
      </c>
      <c r="D69" s="27"/>
      <c r="E69" s="64"/>
      <c r="F69" s="62">
        <f>[1]Source!AM43</f>
        <v>35.36</v>
      </c>
      <c r="G69" s="61" t="str">
        <f>[1]Source!DE43</f>
        <v>)*1,25</v>
      </c>
      <c r="H69" s="62">
        <f>ROUND([1]Source!AD43*[1]Source!I43, 2)</f>
        <v>77.790000000000006</v>
      </c>
      <c r="I69" s="61"/>
      <c r="J69" s="61">
        <f>IF([1]Source!BB43&lt;&gt; 0, [1]Source!BB43, 1)</f>
        <v>6.38</v>
      </c>
      <c r="K69" s="62">
        <f>[1]Source!Q43</f>
        <v>496.31</v>
      </c>
      <c r="L69" s="68"/>
    </row>
    <row r="70" spans="1:26" ht="14.25" x14ac:dyDescent="0.2">
      <c r="A70" s="41"/>
      <c r="B70" s="42"/>
      <c r="C70" s="42" t="s">
        <v>1888</v>
      </c>
      <c r="D70" s="27"/>
      <c r="E70" s="64"/>
      <c r="F70" s="62">
        <f>[1]Source!AN43</f>
        <v>6.88</v>
      </c>
      <c r="G70" s="61" t="str">
        <f>[1]Source!DF43</f>
        <v>)*1,25</v>
      </c>
      <c r="H70" s="29">
        <f>ROUND([1]Source!AE43*[1]Source!I43, 2)</f>
        <v>15.14</v>
      </c>
      <c r="I70" s="61"/>
      <c r="J70" s="61">
        <f>IF([1]Source!BS43&lt;&gt; 0, [1]Source!BS43, 1)</f>
        <v>6.38</v>
      </c>
      <c r="K70" s="29">
        <f>[1]Source!R43</f>
        <v>96.57</v>
      </c>
      <c r="L70" s="68"/>
      <c r="R70">
        <f>H70</f>
        <v>15.14</v>
      </c>
    </row>
    <row r="71" spans="1:26" ht="14.25" x14ac:dyDescent="0.2">
      <c r="A71" s="41"/>
      <c r="B71" s="42"/>
      <c r="C71" s="42" t="s">
        <v>1894</v>
      </c>
      <c r="D71" s="27"/>
      <c r="E71" s="64"/>
      <c r="F71" s="62">
        <f>[1]Source!AL43</f>
        <v>0.36</v>
      </c>
      <c r="G71" s="61" t="str">
        <f>[1]Source!DD43</f>
        <v/>
      </c>
      <c r="H71" s="62">
        <f>ROUND([1]Source!AC43*[1]Source!I43, 2)</f>
        <v>0.63</v>
      </c>
      <c r="I71" s="61"/>
      <c r="J71" s="61">
        <f>IF([1]Source!BC43&lt;&gt; 0, [1]Source!BC43, 1)</f>
        <v>6.38</v>
      </c>
      <c r="K71" s="62">
        <f>[1]Source!P43</f>
        <v>4.04</v>
      </c>
      <c r="L71" s="68"/>
    </row>
    <row r="72" spans="1:26" ht="14.25" x14ac:dyDescent="0.2">
      <c r="A72" s="41"/>
      <c r="B72" s="42"/>
      <c r="C72" s="42" t="s">
        <v>1889</v>
      </c>
      <c r="D72" s="27" t="s">
        <v>1890</v>
      </c>
      <c r="E72" s="64">
        <f>[1]Source!BZ43</f>
        <v>105</v>
      </c>
      <c r="F72" s="80" t="str">
        <f>CONCATENATE(" )", [1]Source!DL43, [1]Source!FT43, "=", [1]Source!FX43)</f>
        <v xml:space="preserve"> )*0,9=94,5</v>
      </c>
      <c r="G72" s="81"/>
      <c r="H72" s="62">
        <f>SUM(S66:S76)</f>
        <v>272.81</v>
      </c>
      <c r="I72" s="30"/>
      <c r="J72" s="65">
        <f>[1]Source!AT43</f>
        <v>95</v>
      </c>
      <c r="K72" s="62">
        <f>SUM(T66:T76)</f>
        <v>1920.62</v>
      </c>
      <c r="L72" s="68"/>
      <c r="R72">
        <f>H72</f>
        <v>272.81</v>
      </c>
    </row>
    <row r="73" spans="1:26" ht="14.25" x14ac:dyDescent="0.2">
      <c r="A73" s="41"/>
      <c r="B73" s="42"/>
      <c r="C73" s="42" t="s">
        <v>1891</v>
      </c>
      <c r="D73" s="27" t="s">
        <v>1890</v>
      </c>
      <c r="E73" s="64">
        <f>[1]Source!CA43</f>
        <v>55</v>
      </c>
      <c r="F73" s="80" t="str">
        <f>CONCATENATE(" )", [1]Source!DM43, [1]Source!FU43, "=", [1]Source!FY43)</f>
        <v xml:space="preserve"> )*0,85=46,75</v>
      </c>
      <c r="G73" s="81"/>
      <c r="H73" s="62">
        <f>SUM(U66:U76)</f>
        <v>231.89</v>
      </c>
      <c r="I73" s="30"/>
      <c r="J73" s="65">
        <f>[1]Source!AU43</f>
        <v>47</v>
      </c>
      <c r="K73" s="62">
        <f>SUM(V66:V76)</f>
        <v>1632.52</v>
      </c>
      <c r="L73" s="68"/>
    </row>
    <row r="74" spans="1:26" ht="14.25" x14ac:dyDescent="0.2">
      <c r="A74" s="41"/>
      <c r="B74" s="42"/>
      <c r="C74" s="42" t="s">
        <v>1892</v>
      </c>
      <c r="D74" s="27" t="s">
        <v>1893</v>
      </c>
      <c r="E74" s="64">
        <f>[1]Source!AQ43</f>
        <v>166.47</v>
      </c>
      <c r="F74" s="62"/>
      <c r="G74" s="61" t="str">
        <f>[1]Source!DI43</f>
        <v>)*1,15</v>
      </c>
      <c r="H74" s="62"/>
      <c r="I74" s="61"/>
      <c r="J74" s="61"/>
      <c r="K74" s="62"/>
      <c r="L74" s="37">
        <f>[1]Source!U43</f>
        <v>336.93527999999998</v>
      </c>
    </row>
    <row r="75" spans="1:26" ht="28.5" x14ac:dyDescent="0.2">
      <c r="A75" s="41" t="str">
        <f>[1]Source!E45</f>
        <v>5,1</v>
      </c>
      <c r="B75" s="42" t="str">
        <f>[1]Source!F45</f>
        <v>14.1.02.03-0002</v>
      </c>
      <c r="C75" s="42" t="str">
        <f>[1]Source!G45</f>
        <v>Клей ПВА</v>
      </c>
      <c r="D75" s="27" t="str">
        <f>[1]Source!H45</f>
        <v>кг</v>
      </c>
      <c r="E75" s="64">
        <f>[1]Source!I45</f>
        <v>52.8</v>
      </c>
      <c r="F75" s="62">
        <f>[1]Source!AL45+[1]Source!AM45+[1]Source!AO45</f>
        <v>15.9</v>
      </c>
      <c r="G75" s="40" t="s">
        <v>6</v>
      </c>
      <c r="H75" s="62">
        <f>ROUND([1]Source!AC45*[1]Source!I45, 2)+ROUND([1]Source!AD45*[1]Source!I45, 2)+ROUND([1]Source!AF45*[1]Source!I45, 2)</f>
        <v>839.52</v>
      </c>
      <c r="I75" s="61"/>
      <c r="J75" s="61">
        <f>IF([1]Source!BC45&lt;&gt; 0, [1]Source!BC45, 1)</f>
        <v>6.38</v>
      </c>
      <c r="K75" s="62">
        <f>[1]Source!O45</f>
        <v>5356.14</v>
      </c>
      <c r="L75" s="68"/>
    </row>
    <row r="76" spans="1:26" ht="85.5" x14ac:dyDescent="0.2">
      <c r="A76" s="43" t="str">
        <f>[1]Source!E47</f>
        <v>5,2</v>
      </c>
      <c r="B76" s="44" t="str">
        <f>[1]Source!F47</f>
        <v>Средняя  цена комерческих предложений</v>
      </c>
      <c r="C76" s="44" t="s">
        <v>1981</v>
      </c>
      <c r="D76" s="31" t="str">
        <f>[1]Source!H47</f>
        <v>м</v>
      </c>
      <c r="E76" s="32">
        <f>[1]Source!I47</f>
        <v>440</v>
      </c>
      <c r="F76" s="33">
        <f>[1]Source!AL47+[1]Source!AM47+[1]Source!AO47</f>
        <v>79.430000000000007</v>
      </c>
      <c r="G76" s="38" t="s">
        <v>6</v>
      </c>
      <c r="H76" s="33">
        <f>ROUND([1]Source!AC47*[1]Source!I47, 2)+ROUND([1]Source!AD47*[1]Source!I47, 2)+ROUND([1]Source!AF47*[1]Source!I47, 2)</f>
        <v>34949.199999999997</v>
      </c>
      <c r="I76" s="34"/>
      <c r="J76" s="34">
        <f>IF([1]Source!BC47&lt;&gt; 0, [1]Source!BC47, 1)</f>
        <v>6.38</v>
      </c>
      <c r="K76" s="33">
        <f>[1]Source!O47</f>
        <v>222975.9</v>
      </c>
      <c r="L76" s="39"/>
      <c r="O76" s="22" t="str">
        <f>G76</f>
        <v/>
      </c>
      <c r="P76" s="22">
        <f>J76</f>
        <v>6.38</v>
      </c>
      <c r="Q76" s="22">
        <f>L76</f>
        <v>0</v>
      </c>
      <c r="W76">
        <f>IF(Source!BI33&lt;=1,H70+H71+H73+H74, 0)</f>
        <v>247.66</v>
      </c>
      <c r="X76">
        <f>IF(Source!BI33=2,H70+H71+H73+H74, 0)</f>
        <v>0</v>
      </c>
      <c r="Y76">
        <f>IF(Source!BI33=3,H70+H71+H73+H74, 0)</f>
        <v>0</v>
      </c>
      <c r="Z76">
        <f>IF(Source!BI33=4,H70+H71+H73+H74, 0)</f>
        <v>0</v>
      </c>
    </row>
    <row r="77" spans="1:26" ht="15" x14ac:dyDescent="0.25">
      <c r="G77" s="74">
        <f>H68+H69+H71+H72+H73+SUM(H75:H76)</f>
        <v>39464.899999999994</v>
      </c>
      <c r="H77" s="74"/>
      <c r="J77" s="74">
        <f>K68+K69+K71+K72+K73+SUM(K75:K76)</f>
        <v>252119.25</v>
      </c>
      <c r="K77" s="74"/>
      <c r="L77" s="36">
        <f>[1]Source!U43</f>
        <v>336.93527999999998</v>
      </c>
      <c r="S77">
        <f>ROUND((Source!FX34/100)*((ROUND(Source!AF34*Source!I34, 2)+ROUND(Source!AE34*Source!I34, 2))), 2)</f>
        <v>244.7</v>
      </c>
      <c r="T77">
        <f>Source!X34</f>
        <v>1722.66</v>
      </c>
      <c r="U77">
        <f>ROUND((Source!FY34/100)*((ROUND(Source!AF34*Source!I34, 2)+ROUND(Source!AE34*Source!I34, 2))), 2)</f>
        <v>207.99</v>
      </c>
      <c r="V77">
        <f>Source!Y34</f>
        <v>1464.26</v>
      </c>
    </row>
    <row r="78" spans="1:26" ht="28.5" x14ac:dyDescent="0.2">
      <c r="A78" s="41" t="str">
        <f>[1]Source!E49</f>
        <v>6</v>
      </c>
      <c r="B78" s="42" t="str">
        <f>[1]Source!F49</f>
        <v>10-01-036-01</v>
      </c>
      <c r="C78" s="42" t="str">
        <f>[1]Source!G49</f>
        <v>Установка уголков ПВХ на клее</v>
      </c>
      <c r="D78" s="27" t="str">
        <f>[1]Source!H49</f>
        <v>100 м</v>
      </c>
      <c r="E78" s="64">
        <f>[1]Source!I49</f>
        <v>4.4000000000000004</v>
      </c>
      <c r="F78" s="62">
        <f>[1]Source!AL49+[1]Source!AM49+[1]Source!AO49</f>
        <v>93.15</v>
      </c>
      <c r="G78" s="61"/>
      <c r="H78" s="62"/>
      <c r="I78" s="61" t="str">
        <f>[1]Source!BO49</f>
        <v/>
      </c>
      <c r="J78" s="61"/>
      <c r="K78" s="62"/>
      <c r="L78" s="68"/>
    </row>
    <row r="79" spans="1:26" x14ac:dyDescent="0.2">
      <c r="C79" s="21" t="str">
        <f>"Объем: "&amp;[1]Source!I49&amp;"=440/"&amp;"100"</f>
        <v>Объем: 4,4=440/100</v>
      </c>
      <c r="R79">
        <f>H79</f>
        <v>0</v>
      </c>
    </row>
    <row r="80" spans="1:26" ht="14.25" x14ac:dyDescent="0.2">
      <c r="A80" s="41"/>
      <c r="B80" s="42"/>
      <c r="C80" s="42" t="s">
        <v>1887</v>
      </c>
      <c r="D80" s="27"/>
      <c r="E80" s="64"/>
      <c r="F80" s="62">
        <f>[1]Source!AO49</f>
        <v>57.15</v>
      </c>
      <c r="G80" s="61" t="str">
        <f>[1]Source!DG49</f>
        <v>)*1,15</v>
      </c>
      <c r="H80" s="62">
        <f>ROUND([1]Source!AF49*[1]Source!I49, 2)</f>
        <v>289.17</v>
      </c>
      <c r="I80" s="61"/>
      <c r="J80" s="61">
        <f>IF([1]Source!BA49&lt;&gt; 0, [1]Source!BA49, 1)</f>
        <v>6.375</v>
      </c>
      <c r="K80" s="62">
        <f>[1]Source!S49</f>
        <v>1843.45</v>
      </c>
      <c r="L80" s="68"/>
    </row>
    <row r="81" spans="1:26" ht="14.25" x14ac:dyDescent="0.2">
      <c r="A81" s="41"/>
      <c r="B81" s="42"/>
      <c r="C81" s="42" t="s">
        <v>1894</v>
      </c>
      <c r="D81" s="27"/>
      <c r="E81" s="64"/>
      <c r="F81" s="62">
        <f>[1]Source!AL49</f>
        <v>36</v>
      </c>
      <c r="G81" s="61" t="str">
        <f>[1]Source!DD49</f>
        <v/>
      </c>
      <c r="H81" s="62">
        <f>ROUND([1]Source!AC49*[1]Source!I49, 2)</f>
        <v>158.4</v>
      </c>
      <c r="I81" s="61"/>
      <c r="J81" s="61">
        <f>IF([1]Source!BC49&lt;&gt; 0, [1]Source!BC49, 1)</f>
        <v>6.375</v>
      </c>
      <c r="K81" s="62">
        <f>[1]Source!P49</f>
        <v>1009.8</v>
      </c>
      <c r="L81" s="68"/>
      <c r="R81">
        <f>H81</f>
        <v>158.4</v>
      </c>
    </row>
    <row r="82" spans="1:26" ht="14.25" x14ac:dyDescent="0.2">
      <c r="A82" s="41"/>
      <c r="B82" s="42"/>
      <c r="C82" s="42" t="s">
        <v>1889</v>
      </c>
      <c r="D82" s="27" t="s">
        <v>1890</v>
      </c>
      <c r="E82" s="64">
        <f>[1]Source!BZ49</f>
        <v>118</v>
      </c>
      <c r="F82" s="80" t="str">
        <f>CONCATENATE(" )", [1]Source!DL49, [1]Source!FT49, "=", [1]Source!FX49)</f>
        <v xml:space="preserve"> )*0,9=106,2</v>
      </c>
      <c r="G82" s="81"/>
      <c r="H82" s="62">
        <f>SUM(S78:S85)</f>
        <v>0</v>
      </c>
      <c r="I82" s="30"/>
      <c r="J82" s="65">
        <f>[1]Source!AT49</f>
        <v>106</v>
      </c>
      <c r="K82" s="62">
        <f>SUM(T78:T85)</f>
        <v>0</v>
      </c>
      <c r="L82" s="68"/>
    </row>
    <row r="83" spans="1:26" ht="14.25" x14ac:dyDescent="0.2">
      <c r="A83" s="41"/>
      <c r="B83" s="42"/>
      <c r="C83" s="42" t="s">
        <v>1891</v>
      </c>
      <c r="D83" s="27" t="s">
        <v>1890</v>
      </c>
      <c r="E83" s="64">
        <f>[1]Source!CA49</f>
        <v>63</v>
      </c>
      <c r="F83" s="80" t="str">
        <f>CONCATENATE(" )", [1]Source!DM49, [1]Source!FU49, "=", [1]Source!FY49)</f>
        <v xml:space="preserve"> )*0,85=53,55</v>
      </c>
      <c r="G83" s="81"/>
      <c r="H83" s="62">
        <f>SUM(U78:U85)</f>
        <v>0</v>
      </c>
      <c r="I83" s="30"/>
      <c r="J83" s="65">
        <f>[1]Source!AU49</f>
        <v>54</v>
      </c>
      <c r="K83" s="62">
        <f>SUM(V78:V85)</f>
        <v>0</v>
      </c>
      <c r="L83" s="68"/>
    </row>
    <row r="84" spans="1:26" ht="14.25" x14ac:dyDescent="0.2">
      <c r="A84" s="41"/>
      <c r="B84" s="42"/>
      <c r="C84" s="42" t="s">
        <v>1892</v>
      </c>
      <c r="D84" s="27" t="s">
        <v>1893</v>
      </c>
      <c r="E84" s="64">
        <f>[1]Source!AQ49</f>
        <v>6.7</v>
      </c>
      <c r="F84" s="62"/>
      <c r="G84" s="61" t="str">
        <f>[1]Source!DI49</f>
        <v>)*1,15</v>
      </c>
      <c r="H84" s="62"/>
      <c r="I84" s="61"/>
      <c r="J84" s="61"/>
      <c r="K84" s="62"/>
      <c r="L84" s="37">
        <f>[1]Source!U49</f>
        <v>33.902000000000001</v>
      </c>
    </row>
    <row r="85" spans="1:26" ht="28.5" x14ac:dyDescent="0.2">
      <c r="A85" s="43" t="str">
        <f>[1]Source!E51</f>
        <v>6,1</v>
      </c>
      <c r="B85" s="44" t="str">
        <f>[1]Source!F51</f>
        <v>11.3.03.13-0041</v>
      </c>
      <c r="C85" s="44" t="str">
        <f>[1]Source!G51</f>
        <v>Уголок ПВХ, размером 20х20 мм</v>
      </c>
      <c r="D85" s="31" t="str">
        <f>[1]Source!H51</f>
        <v>10 м</v>
      </c>
      <c r="E85" s="32">
        <f>[1]Source!I51</f>
        <v>44</v>
      </c>
      <c r="F85" s="33">
        <f>[1]Source!AL51+[1]Source!AM51+[1]Source!AO51</f>
        <v>13.6</v>
      </c>
      <c r="G85" s="38" t="s">
        <v>6</v>
      </c>
      <c r="H85" s="33">
        <f>ROUND([1]Source!AC51*[1]Source!I51, 2)+ROUND([1]Source!AD51*[1]Source!I51, 2)+ROUND([1]Source!AF51*[1]Source!I51, 2)</f>
        <v>598.4</v>
      </c>
      <c r="I85" s="34"/>
      <c r="J85" s="34">
        <f>IF([1]Source!BC51&lt;&gt; 0, [1]Source!BC51, 1)</f>
        <v>6.38</v>
      </c>
      <c r="K85" s="33">
        <f>[1]Source!O51</f>
        <v>3817.79</v>
      </c>
      <c r="L85" s="39"/>
      <c r="O85" s="22" t="str">
        <f>G85</f>
        <v/>
      </c>
      <c r="P85" s="22">
        <f>J85</f>
        <v>6.38</v>
      </c>
      <c r="Q85" s="22">
        <f>L85</f>
        <v>0</v>
      </c>
      <c r="W85">
        <f>IF(Source!BI34&lt;=1,H79+H80+H82+H83, 0)</f>
        <v>289.17</v>
      </c>
      <c r="X85">
        <f>IF(Source!BI34=2,H79+H80+H82+H83, 0)</f>
        <v>0</v>
      </c>
      <c r="Y85">
        <f>IF(Source!BI34=3,H79+H80+H82+H83, 0)</f>
        <v>0</v>
      </c>
      <c r="Z85">
        <f>IF(Source!BI34=4,H79+H80+H82+H83, 0)</f>
        <v>0</v>
      </c>
    </row>
    <row r="86" spans="1:26" ht="15" x14ac:dyDescent="0.25">
      <c r="G86" s="74">
        <f>H80+H81+H82+H83+SUM(H85:H85)</f>
        <v>1045.97</v>
      </c>
      <c r="H86" s="74"/>
      <c r="J86" s="74">
        <f>K80+K81+K82+K83+SUM(K85:K85)</f>
        <v>6671.04</v>
      </c>
      <c r="K86" s="74"/>
      <c r="L86" s="36">
        <f>[1]Source!U49</f>
        <v>33.902000000000001</v>
      </c>
      <c r="S86">
        <f>ROUND((Source!FX35/100)*((ROUND(Source!AF35*Source!I35, 2)+ROUND(Source!AE35*Source!I35, 2))), 2)</f>
        <v>386.8</v>
      </c>
      <c r="T86">
        <f>Source!X35</f>
        <v>2723.08</v>
      </c>
      <c r="U86">
        <f>ROUND((Source!FY35/100)*((ROUND(Source!AF35*Source!I35, 2)+ROUND(Source!AE35*Source!I35, 2))), 2)</f>
        <v>328.78</v>
      </c>
      <c r="V86">
        <f>Source!Y35</f>
        <v>2314.62</v>
      </c>
    </row>
    <row r="87" spans="1:26" ht="42.75" x14ac:dyDescent="0.2">
      <c r="A87" s="43" t="str">
        <f>[1]Source!E53</f>
        <v>7</v>
      </c>
      <c r="B87" s="44" t="str">
        <f>[1]Source!F53</f>
        <v>т01-01-01-041</v>
      </c>
      <c r="C87" s="44" t="str">
        <f>[1]Source!G53</f>
        <v>Погрузочные работы при автомобильных перевозках мусора строительного с погрузкой вручную</v>
      </c>
      <c r="D87" s="31" t="str">
        <f>[1]Source!H53</f>
        <v>1 Т ГРУЗА</v>
      </c>
      <c r="E87" s="32">
        <f>[1]Source!I53</f>
        <v>8</v>
      </c>
      <c r="F87" s="33">
        <f>[1]Source!AK53</f>
        <v>42.98</v>
      </c>
      <c r="G87" s="34" t="str">
        <f>[1]Source!DC53</f>
        <v/>
      </c>
      <c r="H87" s="33">
        <f>ROUND([1]Source!AB53*[1]Source!I53, 2)</f>
        <v>343.84</v>
      </c>
      <c r="I87" s="34" t="str">
        <f>[1]Source!BO53</f>
        <v/>
      </c>
      <c r="J87" s="34">
        <f>[1]Source!AZ53</f>
        <v>6.38</v>
      </c>
      <c r="K87" s="33">
        <f>[1]Source!GM53</f>
        <v>2193.6999999999998</v>
      </c>
      <c r="L87" s="39"/>
    </row>
    <row r="88" spans="1:26" ht="15" x14ac:dyDescent="0.25">
      <c r="G88" s="74">
        <f>H87</f>
        <v>343.84</v>
      </c>
      <c r="H88" s="74"/>
      <c r="J88" s="74">
        <f>K87</f>
        <v>2193.6999999999998</v>
      </c>
      <c r="K88" s="74"/>
      <c r="L88" s="36">
        <f>[1]Source!U53</f>
        <v>0</v>
      </c>
      <c r="R88">
        <f>H88</f>
        <v>0</v>
      </c>
    </row>
    <row r="89" spans="1:26" ht="57" x14ac:dyDescent="0.2">
      <c r="A89" s="43" t="str">
        <f>[1]Source!E55</f>
        <v>8</v>
      </c>
      <c r="B89" s="44" t="str">
        <f>[1]Source!F55</f>
        <v>т03-21-01-015</v>
      </c>
      <c r="C89" s="44" t="str">
        <f>[1]Source!G55</f>
        <v>Перевозка грузов I класса автомобилями-самосвалами грузоподъемностью 10 т работающих вне карьера на расстояние до 15 км</v>
      </c>
      <c r="D89" s="31" t="str">
        <f>[1]Source!H55</f>
        <v>1 Т ГРУЗА</v>
      </c>
      <c r="E89" s="32">
        <f>[1]Source!I55</f>
        <v>8</v>
      </c>
      <c r="F89" s="33">
        <f>[1]Source!AK55</f>
        <v>13.38</v>
      </c>
      <c r="G89" s="34" t="str">
        <f>[1]Source!DC55</f>
        <v/>
      </c>
      <c r="H89" s="33">
        <f>ROUND([1]Source!AB55*[1]Source!I55, 2)</f>
        <v>107.04</v>
      </c>
      <c r="I89" s="34" t="str">
        <f>[1]Source!BO55</f>
        <v/>
      </c>
      <c r="J89" s="34">
        <f>[1]Source!AZ55</f>
        <v>6.38</v>
      </c>
      <c r="K89" s="33">
        <f>[1]Source!GM55</f>
        <v>682.92</v>
      </c>
      <c r="L89" s="39"/>
    </row>
    <row r="90" spans="1:26" ht="15" x14ac:dyDescent="0.25">
      <c r="G90" s="74">
        <f>H89</f>
        <v>107.04</v>
      </c>
      <c r="H90" s="74"/>
      <c r="J90" s="74">
        <f>K89</f>
        <v>682.92</v>
      </c>
      <c r="K90" s="74"/>
      <c r="L90" s="36">
        <f>[1]Source!U55</f>
        <v>0</v>
      </c>
      <c r="R90">
        <f>H90</f>
        <v>0</v>
      </c>
    </row>
    <row r="91" spans="1:26" ht="15" customHeight="1" x14ac:dyDescent="0.25">
      <c r="A91" s="72" t="str">
        <f>CONCATENATE("Итого по локальной смете: ",IF([1]Source!G57&lt;&gt;"Новая локальная смета", [1]Source!G57, ""))</f>
        <v xml:space="preserve">Итого по локальной смете: </v>
      </c>
      <c r="B91" s="72"/>
      <c r="C91" s="72"/>
      <c r="D91" s="72"/>
      <c r="E91" s="72"/>
      <c r="F91" s="72"/>
      <c r="G91" s="73">
        <f>SUM(O22:O90)</f>
        <v>0</v>
      </c>
      <c r="H91" s="73"/>
      <c r="I91" s="25"/>
      <c r="J91" s="73">
        <f>SUM(P22:P90)</f>
        <v>133.52000000000001</v>
      </c>
      <c r="K91" s="73"/>
      <c r="L91" s="36">
        <f>SUM(Q22:Q90)</f>
        <v>0</v>
      </c>
    </row>
    <row r="92" spans="1:26" ht="15" x14ac:dyDescent="0.25">
      <c r="C92" s="72" t="str">
        <f>[1]Source!H85</f>
        <v>Всего</v>
      </c>
      <c r="D92" s="72"/>
      <c r="E92" s="72"/>
      <c r="F92" s="72"/>
      <c r="G92" s="72"/>
      <c r="H92" s="72"/>
      <c r="I92" s="72"/>
      <c r="J92" s="73">
        <f>IF([1]Source!P85=0, "", [1]Source!P85)</f>
        <v>1613078.61</v>
      </c>
      <c r="K92" s="73"/>
    </row>
    <row r="93" spans="1:26" ht="14.25" x14ac:dyDescent="0.2">
      <c r="C93" s="85" t="str">
        <f>[1]Source!H86</f>
        <v>Итого НДС 18%</v>
      </c>
      <c r="D93" s="85"/>
      <c r="E93" s="85"/>
      <c r="F93" s="85"/>
      <c r="G93" s="85"/>
      <c r="H93" s="85"/>
      <c r="I93" s="85"/>
      <c r="J93" s="71">
        <f>IF([1]Source!P86=0, "", [1]Source!P86)</f>
        <v>290354.15000000002</v>
      </c>
      <c r="K93" s="71"/>
    </row>
    <row r="94" spans="1:26" ht="15" x14ac:dyDescent="0.25">
      <c r="C94" s="72" t="str">
        <f>[1]Source!H87</f>
        <v>Всего по смете</v>
      </c>
      <c r="D94" s="72"/>
      <c r="E94" s="72"/>
      <c r="F94" s="72"/>
      <c r="G94" s="72"/>
      <c r="H94" s="72"/>
      <c r="I94" s="72"/>
      <c r="J94" s="73">
        <f>IF([1]Source!P87=0, "", [1]Source!P87)</f>
        <v>1903432.76</v>
      </c>
      <c r="K94" s="73"/>
      <c r="O94" s="22">
        <f>G94</f>
        <v>0</v>
      </c>
      <c r="P94" s="22">
        <f>J94</f>
        <v>1903432.76</v>
      </c>
      <c r="Q94" s="22">
        <f>L94</f>
        <v>0</v>
      </c>
      <c r="W94">
        <f>IF(Source!BI35&lt;=1,H88+H89+H91+H92, 0)</f>
        <v>107.04</v>
      </c>
      <c r="X94">
        <f>IF(Source!BI35=2,H88+H89+H91+H92, 0)</f>
        <v>0</v>
      </c>
      <c r="Y94">
        <f>IF(Source!BI35=3,H88+H89+H91+H92, 0)</f>
        <v>0</v>
      </c>
      <c r="Z94">
        <f>IF(Source!BI35=4,H88+H89+H91+H92, 0)</f>
        <v>0</v>
      </c>
    </row>
    <row r="96" spans="1:26" ht="14.25" x14ac:dyDescent="0.2">
      <c r="A96" s="24" t="s">
        <v>1895</v>
      </c>
      <c r="B96" s="24"/>
      <c r="C96" s="11" t="s">
        <v>1896</v>
      </c>
      <c r="D96" s="23" t="str">
        <f>IF(Source!AC12&lt;&gt;"", Source!AC12," ")</f>
        <v xml:space="preserve"> </v>
      </c>
      <c r="E96" s="23"/>
      <c r="F96" s="23"/>
      <c r="G96" s="23"/>
      <c r="H96" s="23"/>
      <c r="I96" s="12" t="str">
        <f>IF(Source!AB12&lt;&gt;"", Source!AB12," ")</f>
        <v xml:space="preserve"> </v>
      </c>
      <c r="J96" s="12"/>
      <c r="K96" s="12"/>
      <c r="L96" s="12"/>
    </row>
    <row r="97" spans="1:12" ht="14.25" x14ac:dyDescent="0.2">
      <c r="A97" s="12"/>
      <c r="B97" s="12"/>
      <c r="C97" s="11"/>
      <c r="D97" s="84" t="s">
        <v>1897</v>
      </c>
      <c r="E97" s="84"/>
      <c r="F97" s="84"/>
      <c r="G97" s="84"/>
      <c r="H97" s="84"/>
      <c r="I97" s="12"/>
      <c r="J97" s="12"/>
      <c r="K97" s="12"/>
      <c r="L97" s="12"/>
    </row>
    <row r="98" spans="1:12" ht="14.25" x14ac:dyDescent="0.2">
      <c r="A98" s="12"/>
      <c r="B98" s="12"/>
      <c r="C98" s="11"/>
      <c r="D98" s="12"/>
      <c r="E98" s="12"/>
      <c r="F98" s="12"/>
      <c r="G98" s="12"/>
      <c r="H98" s="12"/>
      <c r="I98" s="12"/>
      <c r="J98" s="12"/>
      <c r="K98" s="12"/>
      <c r="L98" s="12"/>
    </row>
    <row r="99" spans="1:12" ht="14.25" x14ac:dyDescent="0.2">
      <c r="A99" s="24" t="s">
        <v>1895</v>
      </c>
      <c r="B99" s="24"/>
      <c r="C99" s="11" t="s">
        <v>1898</v>
      </c>
      <c r="D99" s="23" t="str">
        <f>IF(Source!AE12&lt;&gt;"", Source!AE12," ")</f>
        <v xml:space="preserve"> </v>
      </c>
      <c r="E99" s="23"/>
      <c r="F99" s="23"/>
      <c r="G99" s="23"/>
      <c r="H99" s="23"/>
      <c r="I99" s="12" t="str">
        <f>IF(Source!AD12&lt;&gt;"", Source!AD12," ")</f>
        <v xml:space="preserve"> </v>
      </c>
      <c r="J99" s="12"/>
      <c r="K99" s="12"/>
      <c r="L99" s="12"/>
    </row>
    <row r="100" spans="1:12" ht="14.25" x14ac:dyDescent="0.2">
      <c r="A100" s="12"/>
      <c r="B100" s="12"/>
      <c r="C100" s="12"/>
      <c r="D100" s="84" t="s">
        <v>1897</v>
      </c>
      <c r="E100" s="84"/>
      <c r="F100" s="84"/>
      <c r="G100" s="84"/>
      <c r="H100" s="84"/>
      <c r="I100" s="12"/>
      <c r="J100" s="12"/>
      <c r="K100" s="12"/>
      <c r="L100" s="12"/>
    </row>
  </sheetData>
  <mergeCells count="73">
    <mergeCell ref="D100:H100"/>
    <mergeCell ref="D97:H97"/>
    <mergeCell ref="G53:H53"/>
    <mergeCell ref="F60:G60"/>
    <mergeCell ref="F61:G61"/>
    <mergeCell ref="G65:H65"/>
    <mergeCell ref="F82:G82"/>
    <mergeCell ref="F83:G83"/>
    <mergeCell ref="G90:H90"/>
    <mergeCell ref="C93:I93"/>
    <mergeCell ref="F72:G72"/>
    <mergeCell ref="F73:G73"/>
    <mergeCell ref="G77:H77"/>
    <mergeCell ref="C14:F14"/>
    <mergeCell ref="G14:H14"/>
    <mergeCell ref="I14:J14"/>
    <mergeCell ref="K14:L14"/>
    <mergeCell ref="C15:F15"/>
    <mergeCell ref="G15:H15"/>
    <mergeCell ref="I15:J15"/>
    <mergeCell ref="K15:L15"/>
    <mergeCell ref="B4:K4"/>
    <mergeCell ref="G13:H13"/>
    <mergeCell ref="I13:J13"/>
    <mergeCell ref="C7:I7"/>
    <mergeCell ref="G10:H10"/>
    <mergeCell ref="I10:J10"/>
    <mergeCell ref="C11:F11"/>
    <mergeCell ref="G11:H11"/>
    <mergeCell ref="I11:J11"/>
    <mergeCell ref="K11:L11"/>
    <mergeCell ref="C12:F12"/>
    <mergeCell ref="G12:H12"/>
    <mergeCell ref="C8:I8"/>
    <mergeCell ref="G86:H86"/>
    <mergeCell ref="J86:K86"/>
    <mergeCell ref="G88:H88"/>
    <mergeCell ref="J88:K88"/>
    <mergeCell ref="I12:J12"/>
    <mergeCell ref="K12:L12"/>
    <mergeCell ref="C13:F13"/>
    <mergeCell ref="K13:L13"/>
    <mergeCell ref="A19:L19"/>
    <mergeCell ref="F27:G27"/>
    <mergeCell ref="F28:G28"/>
    <mergeCell ref="I16:J16"/>
    <mergeCell ref="K16:L16"/>
    <mergeCell ref="C17:F17"/>
    <mergeCell ref="G17:H17"/>
    <mergeCell ref="C16:F16"/>
    <mergeCell ref="G16:H16"/>
    <mergeCell ref="C92:I92"/>
    <mergeCell ref="J92:K92"/>
    <mergeCell ref="J90:K90"/>
    <mergeCell ref="A91:F91"/>
    <mergeCell ref="G91:H91"/>
    <mergeCell ref="J91:K91"/>
    <mergeCell ref="I17:J17"/>
    <mergeCell ref="K17:L17"/>
    <mergeCell ref="F37:G37"/>
    <mergeCell ref="F38:G38"/>
    <mergeCell ref="G41:H41"/>
    <mergeCell ref="J41:K41"/>
    <mergeCell ref="J65:K65"/>
    <mergeCell ref="J77:K77"/>
    <mergeCell ref="J93:K93"/>
    <mergeCell ref="C94:I94"/>
    <mergeCell ref="J94:K94"/>
    <mergeCell ref="G30:H30"/>
    <mergeCell ref="J30:K30"/>
    <mergeCell ref="F49:G49"/>
    <mergeCell ref="F48:G48"/>
    <mergeCell ref="J53:K53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03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5"/>
      <c r="B2" s="25"/>
      <c r="C2" s="25"/>
      <c r="D2" s="25"/>
      <c r="E2" s="86" t="s">
        <v>1899</v>
      </c>
      <c r="F2" s="86"/>
      <c r="G2" s="86"/>
      <c r="H2" s="86"/>
    </row>
    <row r="3" spans="1:31" ht="14.25" x14ac:dyDescent="0.2">
      <c r="A3" s="12"/>
      <c r="B3" s="12"/>
      <c r="C3" s="12"/>
      <c r="D3" s="12"/>
      <c r="E3" s="86" t="s">
        <v>1900</v>
      </c>
      <c r="F3" s="86"/>
      <c r="G3" s="86"/>
      <c r="H3" s="86"/>
    </row>
    <row r="4" spans="1:31" ht="14.25" x14ac:dyDescent="0.2">
      <c r="A4" s="12"/>
      <c r="B4" s="12"/>
      <c r="C4" s="12"/>
      <c r="D4" s="12"/>
      <c r="E4" s="86" t="s">
        <v>1901</v>
      </c>
      <c r="F4" s="86"/>
      <c r="G4" s="86"/>
      <c r="H4" s="86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87" t="s">
        <v>1902</v>
      </c>
      <c r="H6" s="88"/>
    </row>
    <row r="7" spans="1:31" ht="14.25" x14ac:dyDescent="0.2">
      <c r="A7" s="12"/>
      <c r="B7" s="12"/>
      <c r="C7" s="12"/>
      <c r="D7" s="12"/>
      <c r="E7" s="12"/>
      <c r="F7" s="11" t="s">
        <v>1903</v>
      </c>
      <c r="G7" s="89" t="s">
        <v>1904</v>
      </c>
      <c r="H7" s="88"/>
    </row>
    <row r="8" spans="1:31" ht="14.25" x14ac:dyDescent="0.2">
      <c r="A8" s="12"/>
      <c r="B8" s="12"/>
      <c r="C8" s="12"/>
      <c r="D8" s="12"/>
      <c r="E8" s="12"/>
      <c r="F8" s="12"/>
      <c r="G8" s="87" t="str">
        <f>IF(Source!AT15 &lt;&gt; "", Source!AT15, "")</f>
        <v/>
      </c>
      <c r="H8" s="88"/>
    </row>
    <row r="9" spans="1:31" ht="14.25" x14ac:dyDescent="0.2">
      <c r="A9" s="12" t="s">
        <v>1905</v>
      </c>
      <c r="B9" s="12"/>
      <c r="C9" s="92" t="str">
        <f>IF(Source!BA15 &lt;&gt; "", Source!BA15, IF(Source!AU15 &lt;&gt; "", Source!AU15, ""))</f>
        <v/>
      </c>
      <c r="D9" s="92"/>
      <c r="E9" s="92"/>
      <c r="F9" s="11" t="s">
        <v>1906</v>
      </c>
      <c r="G9" s="90"/>
      <c r="H9" s="91"/>
    </row>
    <row r="10" spans="1:31" ht="14.25" x14ac:dyDescent="0.2">
      <c r="A10" s="12"/>
      <c r="B10" s="12"/>
      <c r="C10" s="93" t="s">
        <v>1907</v>
      </c>
      <c r="D10" s="93"/>
      <c r="E10" s="93"/>
      <c r="F10" s="12"/>
      <c r="G10" s="87" t="str">
        <f>IF(Source!AK15 &lt;&gt; "", Source!AK15, "")</f>
        <v/>
      </c>
      <c r="H10" s="88"/>
    </row>
    <row r="11" spans="1:31" ht="14.25" x14ac:dyDescent="0.2">
      <c r="A11" s="12" t="s">
        <v>1908</v>
      </c>
      <c r="B11" s="12"/>
      <c r="C11" s="92" t="str">
        <f>IF(Source!AX12&lt;&gt; "", Source!AX12, IF(Source!AJ12 &lt;&gt; "", Source!AJ12, ""))</f>
        <v/>
      </c>
      <c r="D11" s="92"/>
      <c r="E11" s="92"/>
      <c r="F11" s="11" t="s">
        <v>1906</v>
      </c>
      <c r="G11" s="90"/>
      <c r="H11" s="91"/>
    </row>
    <row r="12" spans="1:31" ht="14.25" x14ac:dyDescent="0.2">
      <c r="A12" s="12"/>
      <c r="B12" s="12"/>
      <c r="C12" s="93" t="s">
        <v>1907</v>
      </c>
      <c r="D12" s="93"/>
      <c r="E12" s="93"/>
      <c r="F12" s="12"/>
      <c r="G12" s="87" t="str">
        <f>IF(Source!AO15 &lt;&gt; "", Source!AO15, "")</f>
        <v/>
      </c>
      <c r="H12" s="88"/>
    </row>
    <row r="13" spans="1:31" ht="14.25" x14ac:dyDescent="0.2">
      <c r="A13" s="12" t="s">
        <v>1909</v>
      </c>
      <c r="B13" s="12"/>
      <c r="C13" s="92" t="str">
        <f>IF(Source!AY12&lt;&gt; "", Source!AY12, IF(Source!AN12 &lt;&gt; "", Source!AN12, ""))</f>
        <v/>
      </c>
      <c r="D13" s="92"/>
      <c r="E13" s="92"/>
      <c r="F13" s="11" t="s">
        <v>1906</v>
      </c>
      <c r="G13" s="90"/>
      <c r="H13" s="91"/>
    </row>
    <row r="14" spans="1:31" ht="14.25" x14ac:dyDescent="0.2">
      <c r="A14" s="12"/>
      <c r="B14" s="12"/>
      <c r="C14" s="93" t="s">
        <v>1907</v>
      </c>
      <c r="D14" s="93"/>
      <c r="E14" s="93"/>
      <c r="F14" s="12"/>
      <c r="G14" s="87" t="str">
        <f>IF(Source!CO15 &lt;&gt; "", Source!CO15, "")</f>
        <v/>
      </c>
      <c r="H14" s="88"/>
    </row>
    <row r="15" spans="1:31" ht="14.25" x14ac:dyDescent="0.2">
      <c r="A15" s="12" t="s">
        <v>1910</v>
      </c>
      <c r="B15" s="12"/>
      <c r="C15" s="92" t="s">
        <v>5</v>
      </c>
      <c r="D15" s="92"/>
      <c r="E15" s="92"/>
      <c r="F15" s="12"/>
      <c r="G15" s="90"/>
      <c r="H15" s="91"/>
      <c r="AE15" s="26" t="s">
        <v>5</v>
      </c>
    </row>
    <row r="16" spans="1:31" ht="14.25" x14ac:dyDescent="0.2">
      <c r="A16" s="12"/>
      <c r="B16" s="12"/>
      <c r="C16" s="93" t="s">
        <v>1911</v>
      </c>
      <c r="D16" s="93"/>
      <c r="E16" s="93"/>
      <c r="F16" s="12"/>
      <c r="G16" s="87" t="str">
        <f>IF(Source!CP15 &lt;&gt; "", Source!CP15, "")</f>
        <v/>
      </c>
      <c r="H16" s="88"/>
    </row>
    <row r="17" spans="1:31" ht="14.25" x14ac:dyDescent="0.2">
      <c r="A17" s="12" t="s">
        <v>1912</v>
      </c>
      <c r="B17" s="12"/>
      <c r="C17" s="92" t="str">
        <f>IF(Source!G12&lt;&gt;"Новый объект", Source!G12, "")</f>
        <v>Капитальный ремонт общежития №2 НВПК НИЯУ МИФИ</v>
      </c>
      <c r="D17" s="92"/>
      <c r="E17" s="92"/>
      <c r="F17" s="12"/>
      <c r="G17" s="94"/>
      <c r="H17" s="95"/>
      <c r="AE17" s="26" t="str">
        <f>IF(Source!G12&lt;&gt;"Новый объект", Source!G12, "")</f>
        <v>Капитальный ремонт общежития №2 НВПК НИЯУ МИФИ</v>
      </c>
    </row>
    <row r="18" spans="1:31" ht="14.25" x14ac:dyDescent="0.2">
      <c r="A18" s="12"/>
      <c r="B18" s="12"/>
      <c r="C18" s="93" t="s">
        <v>1913</v>
      </c>
      <c r="D18" s="93"/>
      <c r="E18" s="93"/>
      <c r="F18" s="12"/>
      <c r="G18" s="12"/>
      <c r="H18" s="12"/>
    </row>
    <row r="19" spans="1:31" ht="14.25" x14ac:dyDescent="0.2">
      <c r="A19" s="12"/>
      <c r="B19" s="12"/>
      <c r="C19" s="12"/>
      <c r="D19" s="78" t="s">
        <v>1914</v>
      </c>
      <c r="E19" s="78"/>
      <c r="F19" s="104"/>
      <c r="G19" s="87" t="str">
        <f>IF(Source!CQ15 &lt;&gt; "", Source!CQ15, "")</f>
        <v/>
      </c>
      <c r="H19" s="88"/>
    </row>
    <row r="20" spans="1:31" ht="14.25" x14ac:dyDescent="0.2">
      <c r="A20" s="12"/>
      <c r="B20" s="12"/>
      <c r="C20" s="12"/>
      <c r="D20" s="78" t="s">
        <v>1915</v>
      </c>
      <c r="E20" s="104"/>
      <c r="F20" s="46" t="s">
        <v>1916</v>
      </c>
      <c r="G20" s="87" t="str">
        <f>IF(Source!CR15 &lt;&gt; "", Source!CR15, "")</f>
        <v/>
      </c>
      <c r="H20" s="88"/>
    </row>
    <row r="21" spans="1:31" ht="14.25" x14ac:dyDescent="0.2">
      <c r="A21" s="12"/>
      <c r="B21" s="12"/>
      <c r="C21" s="12"/>
      <c r="D21" s="12"/>
      <c r="E21" s="12"/>
      <c r="F21" s="18" t="s">
        <v>1917</v>
      </c>
      <c r="G21" s="105" t="str">
        <f>IF(Source!CS15 &lt;&gt; 0, Source!CS15, "")</f>
        <v/>
      </c>
      <c r="H21" s="106"/>
    </row>
    <row r="22" spans="1:31" ht="14.25" x14ac:dyDescent="0.2">
      <c r="A22" s="12"/>
      <c r="B22" s="12"/>
      <c r="C22" s="12"/>
      <c r="D22" s="12"/>
      <c r="E22" s="12"/>
      <c r="F22" s="11" t="s">
        <v>1918</v>
      </c>
      <c r="G22" s="96" t="str">
        <f>IF(Source!CT15 &lt;&gt; "", Source!CT15, "")</f>
        <v/>
      </c>
      <c r="H22" s="97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8" t="s">
        <v>1919</v>
      </c>
      <c r="E24" s="100" t="s">
        <v>1920</v>
      </c>
      <c r="F24" s="100" t="s">
        <v>1921</v>
      </c>
      <c r="G24" s="102"/>
      <c r="H24" s="12"/>
    </row>
    <row r="25" spans="1:31" ht="14.25" x14ac:dyDescent="0.2">
      <c r="A25" s="12"/>
      <c r="B25" s="12"/>
      <c r="C25" s="12"/>
      <c r="D25" s="99"/>
      <c r="E25" s="101"/>
      <c r="F25" s="47" t="s">
        <v>1922</v>
      </c>
      <c r="G25" s="48" t="s">
        <v>1923</v>
      </c>
      <c r="H25" s="12"/>
    </row>
    <row r="26" spans="1:31" ht="14.25" x14ac:dyDescent="0.2">
      <c r="A26" s="12"/>
      <c r="B26" s="12"/>
      <c r="C26" s="12"/>
      <c r="D26" s="49" t="str">
        <f>IF(Source!CN15 &lt;&gt; "", Source!CN15, "")</f>
        <v/>
      </c>
      <c r="E26" s="50">
        <v>43160.616284722222</v>
      </c>
      <c r="F26" s="49"/>
      <c r="G26" s="51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103" t="s">
        <v>1924</v>
      </c>
      <c r="B28" s="103"/>
      <c r="C28" s="103"/>
      <c r="D28" s="103"/>
      <c r="E28" s="103"/>
      <c r="F28" s="103"/>
      <c r="G28" s="103"/>
      <c r="H28" s="103"/>
    </row>
    <row r="29" spans="1:31" ht="18" x14ac:dyDescent="0.25">
      <c r="A29" s="103" t="s">
        <v>1925</v>
      </c>
      <c r="B29" s="103"/>
      <c r="C29" s="103"/>
      <c r="D29" s="103"/>
      <c r="E29" s="103"/>
      <c r="F29" s="103"/>
      <c r="G29" s="103"/>
      <c r="H29" s="103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1926</v>
      </c>
      <c r="B31" s="12"/>
      <c r="C31" s="12"/>
      <c r="D31" s="12"/>
      <c r="E31" s="12"/>
      <c r="F31" s="109">
        <f>(Source!F530/1000)</f>
        <v>5410.3515499999994</v>
      </c>
      <c r="G31" s="109"/>
      <c r="H31" s="12" t="s">
        <v>1927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110" t="s">
        <v>1928</v>
      </c>
      <c r="B33" s="110"/>
      <c r="C33" s="110" t="s">
        <v>1929</v>
      </c>
      <c r="D33" s="110" t="s">
        <v>1930</v>
      </c>
      <c r="E33" s="110" t="s">
        <v>1931</v>
      </c>
      <c r="F33" s="110" t="s">
        <v>1932</v>
      </c>
      <c r="G33" s="110"/>
      <c r="H33" s="110"/>
    </row>
    <row r="34" spans="1:28" ht="57" x14ac:dyDescent="0.2">
      <c r="A34" s="17" t="s">
        <v>1933</v>
      </c>
      <c r="B34" s="17" t="s">
        <v>1934</v>
      </c>
      <c r="C34" s="110"/>
      <c r="D34" s="110"/>
      <c r="E34" s="110"/>
      <c r="F34" s="17" t="s">
        <v>1935</v>
      </c>
      <c r="G34" s="17" t="s">
        <v>1936</v>
      </c>
      <c r="H34" s="17" t="s">
        <v>1937</v>
      </c>
    </row>
    <row r="35" spans="1:28" ht="14.25" x14ac:dyDescent="0.2">
      <c r="A35" s="17">
        <v>1</v>
      </c>
      <c r="B35" s="17">
        <v>2</v>
      </c>
      <c r="C35" s="17">
        <v>3</v>
      </c>
      <c r="D35" s="17">
        <v>4</v>
      </c>
      <c r="E35" s="17">
        <v>5</v>
      </c>
      <c r="F35" s="17">
        <v>6</v>
      </c>
      <c r="G35" s="17">
        <v>7</v>
      </c>
      <c r="H35" s="17">
        <v>8</v>
      </c>
    </row>
    <row r="37" spans="1:28" ht="16.5" x14ac:dyDescent="0.25">
      <c r="A37" s="107" t="str">
        <f>CONCATENATE("Локальная смета: ",IF(Source!G20&lt;&gt;"Новая локальная смета", Source!G20, ""))</f>
        <v xml:space="preserve">Локальная смета: </v>
      </c>
      <c r="B37" s="107"/>
      <c r="C37" s="107"/>
      <c r="D37" s="107"/>
      <c r="E37" s="107"/>
      <c r="F37" s="107"/>
      <c r="G37" s="107"/>
      <c r="H37" s="107"/>
    </row>
    <row r="39" spans="1:28" ht="16.5" x14ac:dyDescent="0.25">
      <c r="A39" s="107" t="str">
        <f>CONCATENATE("Раздел: ",IF(Source!G24&lt;&gt;"Новый раздел", Source!G24, ""))</f>
        <v>Раздел: Общестроительные работы</v>
      </c>
      <c r="B39" s="107"/>
      <c r="C39" s="107"/>
      <c r="D39" s="107"/>
      <c r="E39" s="107"/>
      <c r="F39" s="107"/>
      <c r="G39" s="107"/>
      <c r="H39" s="107"/>
    </row>
    <row r="40" spans="1:28" ht="42.75" x14ac:dyDescent="0.2">
      <c r="A40" s="42">
        <v>1</v>
      </c>
      <c r="B40" s="42" t="str">
        <f>Source!E28</f>
        <v>1</v>
      </c>
      <c r="C40" s="42" t="str">
        <f>Source!G28</f>
        <v>Разборка деревянных заполнений проемов оконных с подоконными досками</v>
      </c>
      <c r="D40" s="42" t="str">
        <f>Source!F28</f>
        <v>46-04-012-01</v>
      </c>
      <c r="E40" s="28" t="str">
        <f>Source!H28</f>
        <v>100 м2</v>
      </c>
      <c r="F40" s="12">
        <f>Source!I28</f>
        <v>0.26079999999999998</v>
      </c>
      <c r="G40" s="20">
        <f>Source!AB28</f>
        <v>1767.24</v>
      </c>
      <c r="H40" s="20">
        <f>Source!O28</f>
        <v>3244.71</v>
      </c>
      <c r="T40">
        <f>Source!O28+Source!X28+Source!Y28</f>
        <v>8002.52</v>
      </c>
      <c r="U40">
        <f>Source!P28</f>
        <v>0</v>
      </c>
      <c r="V40">
        <f>Source!S28</f>
        <v>2800.48</v>
      </c>
      <c r="W40">
        <f>Source!Q28</f>
        <v>444.23</v>
      </c>
      <c r="X40">
        <f>Source!R28</f>
        <v>191.85</v>
      </c>
      <c r="Y40">
        <f>Source!U28</f>
        <v>49.171231999999996</v>
      </c>
      <c r="Z40">
        <f>Source!V28</f>
        <v>2.0185919999999999</v>
      </c>
      <c r="AA40">
        <f>Source!X28</f>
        <v>2962.41</v>
      </c>
      <c r="AB40">
        <f>Source!Y28</f>
        <v>1795.4</v>
      </c>
    </row>
    <row r="41" spans="1:28" ht="14.25" x14ac:dyDescent="0.2">
      <c r="C41" s="21" t="str">
        <f>"Объем: "&amp;Source!I28&amp;"=26,08/"&amp;"100"</f>
        <v>Объем: 0,2608=26,08/100</v>
      </c>
      <c r="F41" s="12"/>
      <c r="G41" s="12"/>
      <c r="H41" s="12"/>
    </row>
    <row r="42" spans="1:28" x14ac:dyDescent="0.2">
      <c r="C42" s="21" t="s">
        <v>1938</v>
      </c>
      <c r="D42" s="21">
        <f>Source!BA28</f>
        <v>7.04</v>
      </c>
    </row>
    <row r="43" spans="1:28" x14ac:dyDescent="0.2">
      <c r="C43" s="21" t="s">
        <v>1939</v>
      </c>
      <c r="D43" s="21">
        <f>Source!BB28</f>
        <v>7.04</v>
      </c>
    </row>
    <row r="44" spans="1:28" x14ac:dyDescent="0.2">
      <c r="C44" s="21" t="s">
        <v>1940</v>
      </c>
      <c r="D44" s="21">
        <f>Source!BC28</f>
        <v>7.04</v>
      </c>
    </row>
    <row r="45" spans="1:28" x14ac:dyDescent="0.2">
      <c r="C45" s="21" t="s">
        <v>1941</v>
      </c>
      <c r="D45" s="21">
        <f>Source!BS28</f>
        <v>7.04</v>
      </c>
    </row>
    <row r="46" spans="1:28" x14ac:dyDescent="0.2">
      <c r="C46" s="9" t="s">
        <v>1942</v>
      </c>
      <c r="D46" s="30"/>
      <c r="E46" s="30"/>
      <c r="F46" s="30">
        <f>Source!BZ28</f>
        <v>110</v>
      </c>
      <c r="G46" s="52">
        <f>(Source!AF28+Source!AE28)*Source!FX28/100</f>
        <v>1613.4821999999999</v>
      </c>
      <c r="H46" s="52">
        <f>Source!X28</f>
        <v>2962.41</v>
      </c>
    </row>
    <row r="47" spans="1:28" x14ac:dyDescent="0.2">
      <c r="C47" s="9" t="s">
        <v>1943</v>
      </c>
      <c r="D47" s="30"/>
      <c r="E47" s="30"/>
      <c r="F47" s="30"/>
      <c r="G47" s="30" t="str">
        <f>CONCATENATE(Source!DL28,Source!FT28, "=", Source!FX28, "%")</f>
        <v>*0,9=99%</v>
      </c>
      <c r="H47" s="30" t="str">
        <f>CONCATENATE(Source!AT28)</f>
        <v>99</v>
      </c>
    </row>
    <row r="48" spans="1:28" x14ac:dyDescent="0.2">
      <c r="C48" s="9" t="s">
        <v>1944</v>
      </c>
      <c r="D48" s="30"/>
      <c r="E48" s="30"/>
      <c r="F48" s="30">
        <f>Source!CA28</f>
        <v>70</v>
      </c>
      <c r="G48" s="52">
        <f>(Source!AF28+Source!AE28)*Source!FY28/100</f>
        <v>969.71910000000003</v>
      </c>
      <c r="H48" s="52">
        <f>Source!Y28</f>
        <v>1795.4</v>
      </c>
    </row>
    <row r="49" spans="1:28" x14ac:dyDescent="0.2">
      <c r="C49" s="9" t="s">
        <v>1945</v>
      </c>
      <c r="D49" s="30"/>
      <c r="E49" s="30"/>
      <c r="F49" s="30"/>
      <c r="G49" s="30" t="str">
        <f>CONCATENATE(Source!DM28,Source!FU28, "=", Source!FY28, "%")</f>
        <v>*0,85=59,5%</v>
      </c>
      <c r="H49" s="30" t="str">
        <f>CONCATENATE(Source!AU28)</f>
        <v>60</v>
      </c>
    </row>
    <row r="50" spans="1:28" x14ac:dyDescent="0.2">
      <c r="C50" s="9" t="s">
        <v>1946</v>
      </c>
      <c r="D50" s="30"/>
      <c r="E50" s="30"/>
      <c r="F50" s="30"/>
      <c r="G50" s="52">
        <f>((Source!AF28+Source!AE28)*Source!FX28/100)+((Source!AF28+Source!AE28)*Source!FY28/100)+Source!AB28</f>
        <v>4350.4412999999995</v>
      </c>
      <c r="H50" s="52">
        <f>Source!O28+Source!X28+Source!Y28</f>
        <v>8002.52</v>
      </c>
    </row>
    <row r="51" spans="1:28" ht="42.75" x14ac:dyDescent="0.2">
      <c r="A51" s="42">
        <v>2</v>
      </c>
      <c r="B51" s="42" t="str">
        <f>Source!E29</f>
        <v>2</v>
      </c>
      <c r="C51" s="42" t="str">
        <f>Source!G29</f>
        <v>Разборка мелких покрытий и обделок из листовой стали поясков, сандриков, желобов, отливов, свесов и т.п.</v>
      </c>
      <c r="D51" s="42" t="str">
        <f>Source!F29</f>
        <v>58-3-1</v>
      </c>
      <c r="E51" s="28" t="str">
        <f>Source!H29</f>
        <v>100 м</v>
      </c>
      <c r="F51" s="12">
        <f>Source!I29</f>
        <v>0.29920000000000002</v>
      </c>
      <c r="G51" s="20">
        <f>Source!AB29</f>
        <v>71.180000000000007</v>
      </c>
      <c r="H51" s="20">
        <f>Source!O29</f>
        <v>149.93</v>
      </c>
      <c r="T51">
        <f>Source!O29+Source!X29+Source!Y29</f>
        <v>371.2</v>
      </c>
      <c r="U51">
        <f>Source!P29</f>
        <v>0</v>
      </c>
      <c r="V51">
        <f>Source!S29</f>
        <v>149.51</v>
      </c>
      <c r="W51">
        <f>Source!Q29</f>
        <v>0.42</v>
      </c>
      <c r="X51">
        <f>Source!R29</f>
        <v>0</v>
      </c>
      <c r="Y51">
        <f>Source!U29</f>
        <v>2.7227200000000003</v>
      </c>
      <c r="Z51">
        <f>Source!V29</f>
        <v>0</v>
      </c>
      <c r="AA51">
        <f>Source!X29</f>
        <v>124.09</v>
      </c>
      <c r="AB51">
        <f>Source!Y29</f>
        <v>97.18</v>
      </c>
    </row>
    <row r="52" spans="1:28" ht="14.25" x14ac:dyDescent="0.2">
      <c r="C52" s="21" t="str">
        <f>"Объем: "&amp;Source!I29&amp;"=29,92/"&amp;"100"</f>
        <v>Объем: 0,2992=29,92/100</v>
      </c>
      <c r="F52" s="12"/>
      <c r="G52" s="12"/>
      <c r="H52" s="12"/>
    </row>
    <row r="53" spans="1:28" x14ac:dyDescent="0.2">
      <c r="C53" s="21" t="s">
        <v>1938</v>
      </c>
      <c r="D53" s="21">
        <f>Source!BA29</f>
        <v>7.04</v>
      </c>
    </row>
    <row r="54" spans="1:28" x14ac:dyDescent="0.2">
      <c r="C54" s="21" t="s">
        <v>1939</v>
      </c>
      <c r="D54" s="21">
        <f>Source!BB29</f>
        <v>7.04</v>
      </c>
    </row>
    <row r="55" spans="1:28" x14ac:dyDescent="0.2">
      <c r="C55" s="21" t="s">
        <v>1940</v>
      </c>
      <c r="D55" s="21">
        <f>Source!BC29</f>
        <v>7.04</v>
      </c>
    </row>
    <row r="56" spans="1:28" x14ac:dyDescent="0.2">
      <c r="C56" s="21" t="s">
        <v>1941</v>
      </c>
      <c r="D56" s="21">
        <f>Source!BS29</f>
        <v>7.04</v>
      </c>
    </row>
    <row r="57" spans="1:28" x14ac:dyDescent="0.2">
      <c r="C57" s="9" t="s">
        <v>1942</v>
      </c>
      <c r="D57" s="30"/>
      <c r="E57" s="30"/>
      <c r="F57" s="30">
        <f>Source!BZ29</f>
        <v>83</v>
      </c>
      <c r="G57" s="52">
        <f>(Source!AF29+Source!AE29)*Source!FX29/100</f>
        <v>58.913400000000003</v>
      </c>
      <c r="H57" s="52">
        <f>Source!X29</f>
        <v>124.09</v>
      </c>
    </row>
    <row r="58" spans="1:28" x14ac:dyDescent="0.2">
      <c r="C58" s="9" t="s">
        <v>1944</v>
      </c>
      <c r="D58" s="30"/>
      <c r="E58" s="30"/>
      <c r="F58" s="30">
        <f>Source!CA29</f>
        <v>65</v>
      </c>
      <c r="G58" s="52">
        <f>(Source!AF29+Source!AE29)*Source!FY29/100</f>
        <v>46.137</v>
      </c>
      <c r="H58" s="52">
        <f>Source!Y29</f>
        <v>97.18</v>
      </c>
    </row>
    <row r="59" spans="1:28" x14ac:dyDescent="0.2">
      <c r="C59" s="9" t="s">
        <v>1946</v>
      </c>
      <c r="D59" s="30"/>
      <c r="E59" s="30"/>
      <c r="F59" s="30"/>
      <c r="G59" s="52">
        <f>((Source!AF29+Source!AE29)*Source!FX29/100)+((Source!AF29+Source!AE29)*Source!FY29/100)+Source!AB29</f>
        <v>176.2304</v>
      </c>
      <c r="H59" s="52">
        <f>Source!O29+Source!X29+Source!Y29</f>
        <v>371.2</v>
      </c>
    </row>
    <row r="60" spans="1:28" ht="28.5" x14ac:dyDescent="0.2">
      <c r="A60" s="42">
        <v>3</v>
      </c>
      <c r="B60" s="42" t="str">
        <f>Source!E30</f>
        <v>3</v>
      </c>
      <c r="C60" s="42" t="str">
        <f>Source!G30</f>
        <v>Разборка деревянных заполнений проемов дверных и воротных</v>
      </c>
      <c r="D60" s="42" t="str">
        <f>Source!F30</f>
        <v>46-04-012-03</v>
      </c>
      <c r="E60" s="28" t="str">
        <f>Source!H30</f>
        <v>100 м2</v>
      </c>
      <c r="F60" s="12">
        <f>Source!I30</f>
        <v>1.1963999999999999</v>
      </c>
      <c r="G60" s="20">
        <f>Source!AB30</f>
        <v>1082.58</v>
      </c>
      <c r="H60" s="20">
        <f>Source!O30</f>
        <v>9118.2000000000007</v>
      </c>
      <c r="T60">
        <f>Source!O30+Source!X30+Source!Y30</f>
        <v>21775.27</v>
      </c>
      <c r="U60">
        <f>Source!P30</f>
        <v>0</v>
      </c>
      <c r="V60">
        <f>Source!S30</f>
        <v>7080.34</v>
      </c>
      <c r="W60">
        <f>Source!Q30</f>
        <v>2037.86</v>
      </c>
      <c r="X60">
        <f>Source!R30</f>
        <v>880.08</v>
      </c>
      <c r="Y60">
        <f>Source!U30</f>
        <v>124.31792399999999</v>
      </c>
      <c r="Z60">
        <f>Source!V30</f>
        <v>9.2601359999999993</v>
      </c>
      <c r="AA60">
        <f>Source!X30</f>
        <v>7880.82</v>
      </c>
      <c r="AB60">
        <f>Source!Y30</f>
        <v>4776.25</v>
      </c>
    </row>
    <row r="61" spans="1:28" ht="14.25" x14ac:dyDescent="0.2">
      <c r="C61" s="21" t="str">
        <f>"Объем: "&amp;Source!I30&amp;"=119,64/"&amp;"100"</f>
        <v>Объем: 1,1964=119,64/100</v>
      </c>
      <c r="F61" s="12"/>
      <c r="G61" s="12"/>
      <c r="H61" s="12"/>
    </row>
    <row r="62" spans="1:28" x14ac:dyDescent="0.2">
      <c r="C62" s="21" t="s">
        <v>1938</v>
      </c>
      <c r="D62" s="21">
        <f>Source!BA30</f>
        <v>7.04</v>
      </c>
    </row>
    <row r="63" spans="1:28" x14ac:dyDescent="0.2">
      <c r="C63" s="21" t="s">
        <v>1939</v>
      </c>
      <c r="D63" s="21">
        <f>Source!BB30</f>
        <v>7.04</v>
      </c>
    </row>
    <row r="64" spans="1:28" x14ac:dyDescent="0.2">
      <c r="C64" s="21" t="s">
        <v>1940</v>
      </c>
      <c r="D64" s="21">
        <f>Source!BC30</f>
        <v>7.04</v>
      </c>
    </row>
    <row r="65" spans="1:28" x14ac:dyDescent="0.2">
      <c r="C65" s="21" t="s">
        <v>1941</v>
      </c>
      <c r="D65" s="21">
        <f>Source!BS30</f>
        <v>7.04</v>
      </c>
    </row>
    <row r="66" spans="1:28" x14ac:dyDescent="0.2">
      <c r="C66" s="9" t="s">
        <v>1942</v>
      </c>
      <c r="D66" s="30"/>
      <c r="E66" s="30"/>
      <c r="F66" s="30">
        <f>Source!BZ30</f>
        <v>110</v>
      </c>
      <c r="G66" s="52">
        <f>(Source!AF30+Source!AE30)*Source!FX30/100</f>
        <v>935.66880000000003</v>
      </c>
      <c r="H66" s="52">
        <f>Source!X30</f>
        <v>7880.82</v>
      </c>
    </row>
    <row r="67" spans="1:28" x14ac:dyDescent="0.2">
      <c r="C67" s="9" t="s">
        <v>1943</v>
      </c>
      <c r="D67" s="30"/>
      <c r="E67" s="30"/>
      <c r="F67" s="30"/>
      <c r="G67" s="30" t="str">
        <f>CONCATENATE(Source!DL30,Source!FT30, "=", Source!FX30, "%")</f>
        <v>*0,9=99%</v>
      </c>
      <c r="H67" s="30" t="str">
        <f>CONCATENATE(Source!AT30)</f>
        <v>99</v>
      </c>
    </row>
    <row r="68" spans="1:28" x14ac:dyDescent="0.2">
      <c r="C68" s="9" t="s">
        <v>1944</v>
      </c>
      <c r="D68" s="30"/>
      <c r="E68" s="30"/>
      <c r="F68" s="30">
        <f>Source!CA30</f>
        <v>70</v>
      </c>
      <c r="G68" s="52">
        <f>(Source!AF30+Source!AE30)*Source!FY30/100</f>
        <v>562.34640000000002</v>
      </c>
      <c r="H68" s="52">
        <f>Source!Y30</f>
        <v>4776.25</v>
      </c>
    </row>
    <row r="69" spans="1:28" x14ac:dyDescent="0.2">
      <c r="C69" s="9" t="s">
        <v>1945</v>
      </c>
      <c r="D69" s="30"/>
      <c r="E69" s="30"/>
      <c r="F69" s="30"/>
      <c r="G69" s="30" t="str">
        <f>CONCATENATE(Source!DM30,Source!FU30, "=", Source!FY30, "%")</f>
        <v>*0,85=59,5%</v>
      </c>
      <c r="H69" s="30" t="str">
        <f>CONCATENATE(Source!AU30)</f>
        <v>60</v>
      </c>
    </row>
    <row r="70" spans="1:28" x14ac:dyDescent="0.2">
      <c r="C70" s="9" t="s">
        <v>1946</v>
      </c>
      <c r="D70" s="30"/>
      <c r="E70" s="30"/>
      <c r="F70" s="30"/>
      <c r="G70" s="52">
        <f>((Source!AF30+Source!AE30)*Source!FX30/100)+((Source!AF30+Source!AE30)*Source!FY30/100)+Source!AB30</f>
        <v>2580.5951999999997</v>
      </c>
      <c r="H70" s="52">
        <f>Source!O30+Source!X30+Source!Y30</f>
        <v>21775.27</v>
      </c>
    </row>
    <row r="71" spans="1:28" ht="28.5" x14ac:dyDescent="0.2">
      <c r="A71" s="42">
        <v>4</v>
      </c>
      <c r="B71" s="42" t="str">
        <f>Source!E31</f>
        <v>4</v>
      </c>
      <c r="C71" s="42" t="str">
        <f>Source!G31</f>
        <v>Разборка деревянных встроенных шкафов</v>
      </c>
      <c r="D71" s="42" t="str">
        <f>Source!F31</f>
        <v>10-01-059-01</v>
      </c>
      <c r="E71" s="28" t="str">
        <f>Source!H31</f>
        <v>100 ШТ</v>
      </c>
      <c r="F71" s="12">
        <f>Source!I31</f>
        <v>0.04</v>
      </c>
      <c r="G71" s="20">
        <f>Source!AB31</f>
        <v>655.27</v>
      </c>
      <c r="H71" s="20">
        <f>Source!O31</f>
        <v>184.53</v>
      </c>
      <c r="T71">
        <f>Source!O31+Source!X31+Source!Y31</f>
        <v>420.53</v>
      </c>
      <c r="U71">
        <f>Source!P31</f>
        <v>0</v>
      </c>
      <c r="V71">
        <f>Source!S31</f>
        <v>135.78</v>
      </c>
      <c r="W71">
        <f>Source!Q31</f>
        <v>48.75</v>
      </c>
      <c r="X71">
        <f>Source!R31</f>
        <v>11.72</v>
      </c>
      <c r="Y71">
        <f>Source!U31</f>
        <v>2.4048000000000003</v>
      </c>
      <c r="Z71">
        <f>Source!V31</f>
        <v>0.13440000000000002</v>
      </c>
      <c r="AA71">
        <f>Source!X31</f>
        <v>156.35</v>
      </c>
      <c r="AB71">
        <f>Source!Y31</f>
        <v>79.650000000000006</v>
      </c>
    </row>
    <row r="72" spans="1:28" ht="14.25" x14ac:dyDescent="0.2">
      <c r="C72" s="21" t="str">
        <f>"Объем: "&amp;Source!I31&amp;"=4/"&amp;"100"</f>
        <v>Объем: 0,04=4/100</v>
      </c>
      <c r="F72" s="12"/>
      <c r="G72" s="12"/>
      <c r="H72" s="12"/>
    </row>
    <row r="73" spans="1:28" x14ac:dyDescent="0.2">
      <c r="C73" s="21" t="s">
        <v>1938</v>
      </c>
      <c r="D73" s="21">
        <f>Source!BA31</f>
        <v>7.04</v>
      </c>
    </row>
    <row r="74" spans="1:28" x14ac:dyDescent="0.2">
      <c r="C74" s="21" t="s">
        <v>1939</v>
      </c>
      <c r="D74" s="21">
        <f>Source!BB31</f>
        <v>7.04</v>
      </c>
    </row>
    <row r="75" spans="1:28" x14ac:dyDescent="0.2">
      <c r="C75" s="21" t="s">
        <v>1940</v>
      </c>
      <c r="D75" s="21">
        <f>Source!BC31</f>
        <v>7.04</v>
      </c>
    </row>
    <row r="76" spans="1:28" x14ac:dyDescent="0.2">
      <c r="C76" s="21" t="s">
        <v>1941</v>
      </c>
      <c r="D76" s="21">
        <f>Source!BS31</f>
        <v>7.04</v>
      </c>
    </row>
    <row r="77" spans="1:28" x14ac:dyDescent="0.2">
      <c r="C77" s="21" t="s">
        <v>1947</v>
      </c>
      <c r="D77" s="108" t="s">
        <v>42</v>
      </c>
      <c r="E77" s="108"/>
      <c r="F77" s="108"/>
      <c r="G77" s="108"/>
      <c r="H77" s="108"/>
    </row>
    <row r="78" spans="1:28" x14ac:dyDescent="0.2">
      <c r="C78" s="21" t="s">
        <v>1948</v>
      </c>
      <c r="D78" s="108" t="s">
        <v>43</v>
      </c>
      <c r="E78" s="108"/>
      <c r="F78" s="108"/>
      <c r="G78" s="108"/>
      <c r="H78" s="108"/>
    </row>
    <row r="79" spans="1:28" x14ac:dyDescent="0.2">
      <c r="C79" s="21" t="s">
        <v>1949</v>
      </c>
      <c r="D79" s="108" t="s">
        <v>43</v>
      </c>
      <c r="E79" s="108"/>
      <c r="F79" s="108"/>
      <c r="G79" s="108"/>
      <c r="H79" s="108"/>
    </row>
    <row r="80" spans="1:28" x14ac:dyDescent="0.2">
      <c r="C80" s="21" t="s">
        <v>1950</v>
      </c>
      <c r="D80" s="108" t="s">
        <v>43</v>
      </c>
      <c r="E80" s="108"/>
      <c r="F80" s="108"/>
      <c r="G80" s="108"/>
      <c r="H80" s="108"/>
    </row>
    <row r="81" spans="1:28" x14ac:dyDescent="0.2">
      <c r="C81" s="21" t="s">
        <v>1951</v>
      </c>
      <c r="D81" s="108" t="s">
        <v>43</v>
      </c>
      <c r="E81" s="108"/>
      <c r="F81" s="108"/>
      <c r="G81" s="108"/>
      <c r="H81" s="108"/>
    </row>
    <row r="82" spans="1:28" x14ac:dyDescent="0.2">
      <c r="C82" s="21" t="s">
        <v>1952</v>
      </c>
      <c r="D82" s="108" t="s">
        <v>43</v>
      </c>
      <c r="E82" s="108"/>
      <c r="F82" s="108"/>
      <c r="G82" s="108"/>
      <c r="H82" s="108"/>
    </row>
    <row r="83" spans="1:28" x14ac:dyDescent="0.2">
      <c r="C83" s="9" t="s">
        <v>1942</v>
      </c>
      <c r="D83" s="30"/>
      <c r="E83" s="30"/>
      <c r="F83" s="30">
        <f>Source!BZ31</f>
        <v>118</v>
      </c>
      <c r="G83" s="52">
        <f>(Source!AF31+Source!AE31)*Source!FX31/100</f>
        <v>556.24374</v>
      </c>
      <c r="H83" s="52">
        <f>Source!X31</f>
        <v>156.35</v>
      </c>
    </row>
    <row r="84" spans="1:28" x14ac:dyDescent="0.2">
      <c r="C84" s="9" t="s">
        <v>1943</v>
      </c>
      <c r="D84" s="30"/>
      <c r="E84" s="30"/>
      <c r="F84" s="30"/>
      <c r="G84" s="30" t="str">
        <f>CONCATENATE(Source!DL31,Source!FT31, "=", Source!FX31, "%")</f>
        <v>*0,9=106,2%</v>
      </c>
      <c r="H84" s="30" t="str">
        <f>CONCATENATE(Source!AT31)</f>
        <v>106</v>
      </c>
    </row>
    <row r="85" spans="1:28" x14ac:dyDescent="0.2">
      <c r="C85" s="9" t="s">
        <v>1944</v>
      </c>
      <c r="D85" s="30"/>
      <c r="E85" s="30"/>
      <c r="F85" s="30">
        <f>Source!CA31</f>
        <v>63</v>
      </c>
      <c r="G85" s="52">
        <f>(Source!AF31+Source!AE31)*Source!FY31/100</f>
        <v>280.47883499999995</v>
      </c>
      <c r="H85" s="52">
        <f>Source!Y31</f>
        <v>79.650000000000006</v>
      </c>
    </row>
    <row r="86" spans="1:28" x14ac:dyDescent="0.2">
      <c r="C86" s="9" t="s">
        <v>1945</v>
      </c>
      <c r="D86" s="30"/>
      <c r="E86" s="30"/>
      <c r="F86" s="30"/>
      <c r="G86" s="30" t="str">
        <f>CONCATENATE(Source!DM31,Source!FU31, "=", Source!FY31, "%")</f>
        <v>*0,85=53,55%</v>
      </c>
      <c r="H86" s="30" t="str">
        <f>CONCATENATE(Source!AU31)</f>
        <v>54</v>
      </c>
    </row>
    <row r="87" spans="1:28" x14ac:dyDescent="0.2">
      <c r="C87" s="9" t="s">
        <v>1946</v>
      </c>
      <c r="D87" s="30"/>
      <c r="E87" s="30"/>
      <c r="F87" s="30"/>
      <c r="G87" s="52">
        <f>((Source!AF31+Source!AE31)*Source!FX31/100)+((Source!AF31+Source!AE31)*Source!FY31/100)+Source!AB31</f>
        <v>1491.992575</v>
      </c>
      <c r="H87" s="52">
        <f>Source!O31+Source!X31+Source!Y31</f>
        <v>420.53</v>
      </c>
    </row>
    <row r="88" spans="1:28" ht="28.5" x14ac:dyDescent="0.2">
      <c r="A88" s="42">
        <v>5</v>
      </c>
      <c r="B88" s="42" t="str">
        <f>Source!E32</f>
        <v>5</v>
      </c>
      <c r="C88" s="42" t="str">
        <f>Source!G32</f>
        <v>Разборка оснований покрытия полов лаг из досок и брусков</v>
      </c>
      <c r="D88" s="42" t="str">
        <f>Source!F32</f>
        <v>57-1-2</v>
      </c>
      <c r="E88" s="28" t="str">
        <f>Source!H32</f>
        <v>100 м2</v>
      </c>
      <c r="F88" s="12">
        <f>Source!I32</f>
        <v>0.11899999999999999</v>
      </c>
      <c r="G88" s="20">
        <f>Source!AB32</f>
        <v>59.83</v>
      </c>
      <c r="H88" s="20">
        <f>Source!O32</f>
        <v>50.12</v>
      </c>
      <c r="T88">
        <f>Source!O32+Source!X32+Source!Y32</f>
        <v>124.3</v>
      </c>
      <c r="U88">
        <f>Source!P32</f>
        <v>0</v>
      </c>
      <c r="V88">
        <f>Source!S32</f>
        <v>50.12</v>
      </c>
      <c r="W88">
        <f>Source!Q32</f>
        <v>0</v>
      </c>
      <c r="X88">
        <f>Source!R32</f>
        <v>0</v>
      </c>
      <c r="Y88">
        <f>Source!U32</f>
        <v>0.91272999999999993</v>
      </c>
      <c r="Z88">
        <f>Source!V32</f>
        <v>0</v>
      </c>
      <c r="AA88">
        <f>Source!X32</f>
        <v>40.1</v>
      </c>
      <c r="AB88">
        <f>Source!Y32</f>
        <v>34.08</v>
      </c>
    </row>
    <row r="89" spans="1:28" ht="14.25" x14ac:dyDescent="0.2">
      <c r="C89" s="21" t="str">
        <f>"Объем: "&amp;Source!I32&amp;"=11,9/"&amp;"100"</f>
        <v>Объем: 0,119=11,9/100</v>
      </c>
      <c r="F89" s="12"/>
      <c r="G89" s="12"/>
      <c r="H89" s="12"/>
    </row>
    <row r="90" spans="1:28" x14ac:dyDescent="0.2">
      <c r="C90" s="21" t="s">
        <v>1938</v>
      </c>
      <c r="D90" s="21">
        <f>Source!BA32</f>
        <v>7.04</v>
      </c>
    </row>
    <row r="91" spans="1:28" x14ac:dyDescent="0.2">
      <c r="C91" s="21" t="s">
        <v>1939</v>
      </c>
      <c r="D91" s="21">
        <f>Source!BB32</f>
        <v>7.04</v>
      </c>
    </row>
    <row r="92" spans="1:28" x14ac:dyDescent="0.2">
      <c r="C92" s="21" t="s">
        <v>1940</v>
      </c>
      <c r="D92" s="21">
        <f>Source!BC32</f>
        <v>7.04</v>
      </c>
    </row>
    <row r="93" spans="1:28" x14ac:dyDescent="0.2">
      <c r="C93" s="21" t="s">
        <v>1941</v>
      </c>
      <c r="D93" s="21">
        <f>Source!BS32</f>
        <v>7.04</v>
      </c>
    </row>
    <row r="94" spans="1:28" x14ac:dyDescent="0.2">
      <c r="C94" s="9" t="s">
        <v>1942</v>
      </c>
      <c r="D94" s="30"/>
      <c r="E94" s="30"/>
      <c r="F94" s="30">
        <f>Source!BZ32</f>
        <v>80</v>
      </c>
      <c r="G94" s="52">
        <f>(Source!AF32+Source!AE32)*Source!FX32/100</f>
        <v>47.863999999999997</v>
      </c>
      <c r="H94" s="52">
        <f>Source!X32</f>
        <v>40.1</v>
      </c>
    </row>
    <row r="95" spans="1:28" x14ac:dyDescent="0.2">
      <c r="C95" s="9" t="s">
        <v>1944</v>
      </c>
      <c r="D95" s="30"/>
      <c r="E95" s="30"/>
      <c r="F95" s="30">
        <f>Source!CA32</f>
        <v>68</v>
      </c>
      <c r="G95" s="52">
        <f>(Source!AF32+Source!AE32)*Source!FY32/100</f>
        <v>40.684400000000004</v>
      </c>
      <c r="H95" s="52">
        <f>Source!Y32</f>
        <v>34.08</v>
      </c>
    </row>
    <row r="96" spans="1:28" x14ac:dyDescent="0.2">
      <c r="C96" s="9" t="s">
        <v>1946</v>
      </c>
      <c r="D96" s="30"/>
      <c r="E96" s="30"/>
      <c r="F96" s="30"/>
      <c r="G96" s="52">
        <f>((Source!AF32+Source!AE32)*Source!FX32/100)+((Source!AF32+Source!AE32)*Source!FY32/100)+Source!AB32</f>
        <v>148.3784</v>
      </c>
      <c r="H96" s="52">
        <f>Source!O32+Source!X32+Source!Y32</f>
        <v>124.3</v>
      </c>
    </row>
    <row r="97" spans="1:28" ht="28.5" x14ac:dyDescent="0.2">
      <c r="A97" s="42">
        <v>6</v>
      </c>
      <c r="B97" s="42" t="str">
        <f>Source!E33</f>
        <v>6</v>
      </c>
      <c r="C97" s="42" t="str">
        <f>Source!G33</f>
        <v>Разборка покрытий полов из линолеума и релина</v>
      </c>
      <c r="D97" s="42" t="str">
        <f>Source!F33</f>
        <v>57-2-1</v>
      </c>
      <c r="E97" s="28" t="str">
        <f>Source!H33</f>
        <v>100 м2</v>
      </c>
      <c r="F97" s="12">
        <f>Source!I33</f>
        <v>3.7639999999999998</v>
      </c>
      <c r="G97" s="20">
        <f>Source!AB33</f>
        <v>92.9</v>
      </c>
      <c r="H97" s="20">
        <f>Source!O33</f>
        <v>2461.71</v>
      </c>
      <c r="T97">
        <f>Source!O33+Source!X33+Source!Y33</f>
        <v>6014.85</v>
      </c>
      <c r="U97">
        <f>Source!P33</f>
        <v>0</v>
      </c>
      <c r="V97">
        <f>Source!S33</f>
        <v>2354.13</v>
      </c>
      <c r="W97">
        <f>Source!Q33</f>
        <v>107.58</v>
      </c>
      <c r="X97">
        <f>Source!R33</f>
        <v>46.64</v>
      </c>
      <c r="Y97">
        <f>Source!U33</f>
        <v>42.871960000000001</v>
      </c>
      <c r="Z97">
        <f>Source!V33</f>
        <v>0.48931999999999998</v>
      </c>
      <c r="AA97">
        <f>Source!X33</f>
        <v>1920.62</v>
      </c>
      <c r="AB97">
        <f>Source!Y33</f>
        <v>1632.52</v>
      </c>
    </row>
    <row r="98" spans="1:28" ht="14.25" x14ac:dyDescent="0.2">
      <c r="C98" s="21" t="str">
        <f>"Объем: "&amp;Source!I33&amp;"=376,4/"&amp;"100"</f>
        <v>Объем: 3,764=376,4/100</v>
      </c>
      <c r="F98" s="12"/>
      <c r="G98" s="12"/>
      <c r="H98" s="12"/>
    </row>
    <row r="99" spans="1:28" x14ac:dyDescent="0.2">
      <c r="C99" s="21" t="s">
        <v>1938</v>
      </c>
      <c r="D99" s="21">
        <f>Source!BA33</f>
        <v>7.04</v>
      </c>
    </row>
    <row r="100" spans="1:28" x14ac:dyDescent="0.2">
      <c r="C100" s="21" t="s">
        <v>1939</v>
      </c>
      <c r="D100" s="21">
        <f>Source!BB33</f>
        <v>7.04</v>
      </c>
    </row>
    <row r="101" spans="1:28" x14ac:dyDescent="0.2">
      <c r="C101" s="21" t="s">
        <v>1940</v>
      </c>
      <c r="D101" s="21">
        <f>Source!BC33</f>
        <v>7.04</v>
      </c>
    </row>
    <row r="102" spans="1:28" x14ac:dyDescent="0.2">
      <c r="C102" s="21" t="s">
        <v>1941</v>
      </c>
      <c r="D102" s="21">
        <f>Source!BS33</f>
        <v>7.04</v>
      </c>
    </row>
    <row r="103" spans="1:28" x14ac:dyDescent="0.2">
      <c r="C103" s="9" t="s">
        <v>1942</v>
      </c>
      <c r="D103" s="30"/>
      <c r="E103" s="30"/>
      <c r="F103" s="30">
        <f>Source!BZ33</f>
        <v>80</v>
      </c>
      <c r="G103" s="52">
        <f>(Source!AF33+Source!AE33)*Source!FX33/100</f>
        <v>72.48</v>
      </c>
      <c r="H103" s="52">
        <f>Source!X33</f>
        <v>1920.62</v>
      </c>
    </row>
    <row r="104" spans="1:28" x14ac:dyDescent="0.2">
      <c r="C104" s="9" t="s">
        <v>1944</v>
      </c>
      <c r="D104" s="30"/>
      <c r="E104" s="30"/>
      <c r="F104" s="30">
        <f>Source!CA33</f>
        <v>68</v>
      </c>
      <c r="G104" s="52">
        <f>(Source!AF33+Source!AE33)*Source!FY33/100</f>
        <v>61.608000000000004</v>
      </c>
      <c r="H104" s="52">
        <f>Source!Y33</f>
        <v>1632.52</v>
      </c>
    </row>
    <row r="105" spans="1:28" x14ac:dyDescent="0.2">
      <c r="C105" s="9" t="s">
        <v>1946</v>
      </c>
      <c r="D105" s="30"/>
      <c r="E105" s="30"/>
      <c r="F105" s="30"/>
      <c r="G105" s="52">
        <f>((Source!AF33+Source!AE33)*Source!FX33/100)+((Source!AF33+Source!AE33)*Source!FY33/100)+Source!AB33</f>
        <v>226.98800000000003</v>
      </c>
      <c r="H105" s="52">
        <f>Source!O33+Source!X33+Source!Y33</f>
        <v>6014.85</v>
      </c>
    </row>
    <row r="106" spans="1:28" ht="28.5" x14ac:dyDescent="0.2">
      <c r="A106" s="42">
        <v>7</v>
      </c>
      <c r="B106" s="42" t="str">
        <f>Source!E34</f>
        <v>7</v>
      </c>
      <c r="C106" s="42" t="str">
        <f>Source!G34</f>
        <v>Разборка покрытий полов из керамических плиток</v>
      </c>
      <c r="D106" s="42" t="str">
        <f>Source!F34</f>
        <v>57-2-3</v>
      </c>
      <c r="E106" s="28" t="str">
        <f>Source!H34</f>
        <v>100 м2</v>
      </c>
      <c r="F106" s="12">
        <f>Source!I34</f>
        <v>0.497</v>
      </c>
      <c r="G106" s="20">
        <f>Source!AB34</f>
        <v>641</v>
      </c>
      <c r="H106" s="20">
        <f>Source!O34</f>
        <v>2242.7800000000002</v>
      </c>
      <c r="T106">
        <f>Source!O34+Source!X34+Source!Y34</f>
        <v>5429.7000000000007</v>
      </c>
      <c r="U106">
        <f>Source!P34</f>
        <v>0</v>
      </c>
      <c r="V106">
        <f>Source!S34</f>
        <v>2085.3000000000002</v>
      </c>
      <c r="W106">
        <f>Source!Q34</f>
        <v>157.47999999999999</v>
      </c>
      <c r="X106">
        <f>Source!R34</f>
        <v>68.02</v>
      </c>
      <c r="Y106">
        <f>Source!U34</f>
        <v>34.725390000000004</v>
      </c>
      <c r="Z106">
        <f>Source!V34</f>
        <v>0.71567999999999998</v>
      </c>
      <c r="AA106">
        <f>Source!X34</f>
        <v>1722.66</v>
      </c>
      <c r="AB106">
        <f>Source!Y34</f>
        <v>1464.26</v>
      </c>
    </row>
    <row r="107" spans="1:28" ht="14.25" x14ac:dyDescent="0.2">
      <c r="C107" s="21" t="str">
        <f>"Объем: "&amp;Source!I34&amp;"=49,7/"&amp;"100"</f>
        <v>Объем: 0,497=49,7/100</v>
      </c>
      <c r="F107" s="12"/>
      <c r="G107" s="12"/>
      <c r="H107" s="12"/>
    </row>
    <row r="108" spans="1:28" x14ac:dyDescent="0.2">
      <c r="C108" s="21" t="s">
        <v>1938</v>
      </c>
      <c r="D108" s="21">
        <f>Source!BA34</f>
        <v>7.04</v>
      </c>
    </row>
    <row r="109" spans="1:28" x14ac:dyDescent="0.2">
      <c r="C109" s="21" t="s">
        <v>1939</v>
      </c>
      <c r="D109" s="21">
        <f>Source!BB34</f>
        <v>7.04</v>
      </c>
    </row>
    <row r="110" spans="1:28" x14ac:dyDescent="0.2">
      <c r="C110" s="21" t="s">
        <v>1940</v>
      </c>
      <c r="D110" s="21">
        <f>Source!BC34</f>
        <v>7.04</v>
      </c>
    </row>
    <row r="111" spans="1:28" x14ac:dyDescent="0.2">
      <c r="C111" s="21" t="s">
        <v>1941</v>
      </c>
      <c r="D111" s="21">
        <f>Source!BS34</f>
        <v>7.04</v>
      </c>
    </row>
    <row r="112" spans="1:28" x14ac:dyDescent="0.2">
      <c r="C112" s="9" t="s">
        <v>1942</v>
      </c>
      <c r="D112" s="30"/>
      <c r="E112" s="30"/>
      <c r="F112" s="30">
        <f>Source!BZ34</f>
        <v>80</v>
      </c>
      <c r="G112" s="52">
        <f>(Source!AF34+Source!AE34)*Source!FX34/100</f>
        <v>492.34400000000011</v>
      </c>
      <c r="H112" s="52">
        <f>Source!X34</f>
        <v>1722.66</v>
      </c>
    </row>
    <row r="113" spans="1:28" x14ac:dyDescent="0.2">
      <c r="C113" s="9" t="s">
        <v>1944</v>
      </c>
      <c r="D113" s="30"/>
      <c r="E113" s="30"/>
      <c r="F113" s="30">
        <f>Source!CA34</f>
        <v>68</v>
      </c>
      <c r="G113" s="52">
        <f>(Source!AF34+Source!AE34)*Source!FY34/100</f>
        <v>418.49240000000003</v>
      </c>
      <c r="H113" s="52">
        <f>Source!Y34</f>
        <v>1464.26</v>
      </c>
    </row>
    <row r="114" spans="1:28" x14ac:dyDescent="0.2">
      <c r="C114" s="9" t="s">
        <v>1946</v>
      </c>
      <c r="D114" s="30"/>
      <c r="E114" s="30"/>
      <c r="F114" s="30"/>
      <c r="G114" s="52">
        <f>((Source!AF34+Source!AE34)*Source!FX34/100)+((Source!AF34+Source!AE34)*Source!FY34/100)+Source!AB34</f>
        <v>1551.8364000000001</v>
      </c>
      <c r="H114" s="52">
        <f>Source!O34+Source!X34+Source!Y34</f>
        <v>5429.7000000000007</v>
      </c>
    </row>
    <row r="115" spans="1:28" ht="28.5" x14ac:dyDescent="0.2">
      <c r="A115" s="42">
        <v>8</v>
      </c>
      <c r="B115" s="42" t="str">
        <f>Source!E35</f>
        <v>8</v>
      </c>
      <c r="C115" s="42" t="str">
        <f>Source!G35</f>
        <v>Разборка покрытий полов цементных толщиной 45 мм</v>
      </c>
      <c r="D115" s="42" t="str">
        <f>Source!F35</f>
        <v>57-2-4</v>
      </c>
      <c r="E115" s="28" t="str">
        <f>Source!H35</f>
        <v>100 м2</v>
      </c>
      <c r="F115" s="12">
        <f>Source!I35</f>
        <v>0.497</v>
      </c>
      <c r="G115" s="20">
        <f>Source!AB35</f>
        <v>1687.56</v>
      </c>
      <c r="H115" s="20">
        <f>Source!O35</f>
        <v>5904.57</v>
      </c>
      <c r="T115">
        <f>Source!O35+Source!X35+Source!Y35</f>
        <v>10942.27</v>
      </c>
      <c r="U115">
        <f>Source!P35</f>
        <v>0</v>
      </c>
      <c r="V115">
        <f>Source!S35</f>
        <v>3318.83</v>
      </c>
      <c r="W115">
        <f>Source!Q35</f>
        <v>2585.7399999999998</v>
      </c>
      <c r="X115">
        <f>Source!R35</f>
        <v>85.02</v>
      </c>
      <c r="Y115">
        <f>Source!U35</f>
        <v>55.266400000000004</v>
      </c>
      <c r="Z115">
        <f>Source!V35</f>
        <v>0.89460000000000006</v>
      </c>
      <c r="AA115">
        <f>Source!X35</f>
        <v>2723.08</v>
      </c>
      <c r="AB115">
        <f>Source!Y35</f>
        <v>2314.62</v>
      </c>
    </row>
    <row r="116" spans="1:28" ht="14.25" x14ac:dyDescent="0.2">
      <c r="C116" s="21" t="str">
        <f>"Объем: "&amp;Source!I35&amp;"=49,7/"&amp;"100"</f>
        <v>Объем: 0,497=49,7/100</v>
      </c>
      <c r="F116" s="12"/>
      <c r="G116" s="12"/>
      <c r="H116" s="12"/>
    </row>
    <row r="117" spans="1:28" x14ac:dyDescent="0.2">
      <c r="C117" s="21" t="s">
        <v>1938</v>
      </c>
      <c r="D117" s="21">
        <f>Source!BA35</f>
        <v>7.04</v>
      </c>
    </row>
    <row r="118" spans="1:28" x14ac:dyDescent="0.2">
      <c r="C118" s="21" t="s">
        <v>1939</v>
      </c>
      <c r="D118" s="21">
        <f>Source!BB35</f>
        <v>7.04</v>
      </c>
    </row>
    <row r="119" spans="1:28" x14ac:dyDescent="0.2">
      <c r="C119" s="21" t="s">
        <v>1940</v>
      </c>
      <c r="D119" s="21">
        <f>Source!BC35</f>
        <v>7.04</v>
      </c>
    </row>
    <row r="120" spans="1:28" x14ac:dyDescent="0.2">
      <c r="C120" s="21" t="s">
        <v>1941</v>
      </c>
      <c r="D120" s="21">
        <f>Source!BS35</f>
        <v>7.04</v>
      </c>
    </row>
    <row r="121" spans="1:28" x14ac:dyDescent="0.2">
      <c r="C121" s="9" t="s">
        <v>1942</v>
      </c>
      <c r="D121" s="30"/>
      <c r="E121" s="30"/>
      <c r="F121" s="30">
        <f>Source!BZ35</f>
        <v>80</v>
      </c>
      <c r="G121" s="52">
        <f>(Source!AF35+Source!AE35)*Source!FX35/100</f>
        <v>778.27199999999993</v>
      </c>
      <c r="H121" s="52">
        <f>Source!X35</f>
        <v>2723.08</v>
      </c>
    </row>
    <row r="122" spans="1:28" x14ac:dyDescent="0.2">
      <c r="C122" s="9" t="s">
        <v>1944</v>
      </c>
      <c r="D122" s="30"/>
      <c r="E122" s="30"/>
      <c r="F122" s="30">
        <f>Source!CA35</f>
        <v>68</v>
      </c>
      <c r="G122" s="52">
        <f>(Source!AF35+Source!AE35)*Source!FY35/100</f>
        <v>661.5311999999999</v>
      </c>
      <c r="H122" s="52">
        <f>Source!Y35</f>
        <v>2314.62</v>
      </c>
    </row>
    <row r="123" spans="1:28" x14ac:dyDescent="0.2">
      <c r="C123" s="9" t="s">
        <v>1946</v>
      </c>
      <c r="D123" s="30"/>
      <c r="E123" s="30"/>
      <c r="F123" s="30"/>
      <c r="G123" s="52">
        <f>((Source!AF35+Source!AE35)*Source!FX35/100)+((Source!AF35+Source!AE35)*Source!FY35/100)+Source!AB35</f>
        <v>3127.3631999999998</v>
      </c>
      <c r="H123" s="52">
        <f>Source!O35+Source!X35+Source!Y35</f>
        <v>10942.27</v>
      </c>
    </row>
    <row r="124" spans="1:28" ht="28.5" x14ac:dyDescent="0.2">
      <c r="A124" s="42">
        <v>9</v>
      </c>
      <c r="B124" s="42" t="str">
        <f>Source!E36</f>
        <v>9</v>
      </c>
      <c r="C124" s="42" t="str">
        <f>Source!G36</f>
        <v>Разборка плинтусов цементных и из керамической плитки</v>
      </c>
      <c r="D124" s="42" t="str">
        <f>Source!F36</f>
        <v>57-3-2</v>
      </c>
      <c r="E124" s="28" t="str">
        <f>Source!H36</f>
        <v>100 м</v>
      </c>
      <c r="F124" s="12">
        <f>Source!I36</f>
        <v>0.87090000000000001</v>
      </c>
      <c r="G124" s="20">
        <f>Source!AB36</f>
        <v>111.38</v>
      </c>
      <c r="H124" s="20">
        <f>Source!O36</f>
        <v>682.89</v>
      </c>
      <c r="T124">
        <f>Source!O36+Source!X36+Source!Y36</f>
        <v>1693.5699999999997</v>
      </c>
      <c r="U124">
        <f>Source!P36</f>
        <v>0</v>
      </c>
      <c r="V124">
        <f>Source!S36</f>
        <v>682.89</v>
      </c>
      <c r="W124">
        <f>Source!Q36</f>
        <v>0</v>
      </c>
      <c r="X124">
        <f>Source!R36</f>
        <v>0</v>
      </c>
      <c r="Y124">
        <f>Source!U36</f>
        <v>12.436451999999999</v>
      </c>
      <c r="Z124">
        <f>Source!V36</f>
        <v>0</v>
      </c>
      <c r="AA124">
        <f>Source!X36</f>
        <v>546.30999999999995</v>
      </c>
      <c r="AB124">
        <f>Source!Y36</f>
        <v>464.37</v>
      </c>
    </row>
    <row r="125" spans="1:28" ht="14.25" x14ac:dyDescent="0.2">
      <c r="C125" s="21" t="str">
        <f>"Объем: "&amp;Source!I36&amp;"=87,09/"&amp;"100"</f>
        <v>Объем: 0,8709=87,09/100</v>
      </c>
      <c r="F125" s="12"/>
      <c r="G125" s="12"/>
      <c r="H125" s="12"/>
    </row>
    <row r="126" spans="1:28" x14ac:dyDescent="0.2">
      <c r="C126" s="21" t="s">
        <v>1938</v>
      </c>
      <c r="D126" s="21">
        <f>Source!BA36</f>
        <v>7.04</v>
      </c>
    </row>
    <row r="127" spans="1:28" x14ac:dyDescent="0.2">
      <c r="C127" s="21" t="s">
        <v>1939</v>
      </c>
      <c r="D127" s="21">
        <f>Source!BB36</f>
        <v>7.04</v>
      </c>
    </row>
    <row r="128" spans="1:28" x14ac:dyDescent="0.2">
      <c r="C128" s="21" t="s">
        <v>1940</v>
      </c>
      <c r="D128" s="21">
        <f>Source!BC36</f>
        <v>7.04</v>
      </c>
    </row>
    <row r="129" spans="1:28" x14ac:dyDescent="0.2">
      <c r="C129" s="21" t="s">
        <v>1941</v>
      </c>
      <c r="D129" s="21">
        <f>Source!BS36</f>
        <v>7.04</v>
      </c>
    </row>
    <row r="130" spans="1:28" x14ac:dyDescent="0.2">
      <c r="C130" s="9" t="s">
        <v>1942</v>
      </c>
      <c r="D130" s="30"/>
      <c r="E130" s="30"/>
      <c r="F130" s="30">
        <f>Source!BZ36</f>
        <v>80</v>
      </c>
      <c r="G130" s="52">
        <f>(Source!AF36+Source!AE36)*Source!FX36/100</f>
        <v>89.103999999999999</v>
      </c>
      <c r="H130" s="52">
        <f>Source!X36</f>
        <v>546.30999999999995</v>
      </c>
    </row>
    <row r="131" spans="1:28" x14ac:dyDescent="0.2">
      <c r="C131" s="9" t="s">
        <v>1944</v>
      </c>
      <c r="D131" s="30"/>
      <c r="E131" s="30"/>
      <c r="F131" s="30">
        <f>Source!CA36</f>
        <v>68</v>
      </c>
      <c r="G131" s="52">
        <f>(Source!AF36+Source!AE36)*Source!FY36/100</f>
        <v>75.738399999999999</v>
      </c>
      <c r="H131" s="52">
        <f>Source!Y36</f>
        <v>464.37</v>
      </c>
    </row>
    <row r="132" spans="1:28" x14ac:dyDescent="0.2">
      <c r="C132" s="9" t="s">
        <v>1946</v>
      </c>
      <c r="D132" s="30"/>
      <c r="E132" s="30"/>
      <c r="F132" s="30"/>
      <c r="G132" s="52">
        <f>((Source!AF36+Source!AE36)*Source!FX36/100)+((Source!AF36+Source!AE36)*Source!FY36/100)+Source!AB36</f>
        <v>276.22239999999999</v>
      </c>
      <c r="H132" s="52">
        <f>Source!O36+Source!X36+Source!Y36</f>
        <v>1693.5699999999997</v>
      </c>
    </row>
    <row r="133" spans="1:28" ht="28.5" x14ac:dyDescent="0.2">
      <c r="A133" s="42">
        <v>10</v>
      </c>
      <c r="B133" s="42" t="str">
        <f>Source!E37</f>
        <v>10</v>
      </c>
      <c r="C133" s="42" t="str">
        <f>Source!G37</f>
        <v>Разборка плинтусов деревянных и из пластмассовых материалов</v>
      </c>
      <c r="D133" s="42" t="str">
        <f>Source!F37</f>
        <v>57-3-1</v>
      </c>
      <c r="E133" s="28" t="str">
        <f>Source!H37</f>
        <v>100 м</v>
      </c>
      <c r="F133" s="12">
        <f>Source!I37</f>
        <v>3.3673999999999999</v>
      </c>
      <c r="G133" s="20">
        <f>Source!AB37</f>
        <v>29.41</v>
      </c>
      <c r="H133" s="20">
        <f>Source!O37</f>
        <v>697.21</v>
      </c>
      <c r="T133">
        <f>Source!O37+Source!X37+Source!Y37</f>
        <v>1729.08</v>
      </c>
      <c r="U133">
        <f>Source!P37</f>
        <v>0</v>
      </c>
      <c r="V133">
        <f>Source!S37</f>
        <v>697.21</v>
      </c>
      <c r="W133">
        <f>Source!Q37</f>
        <v>0</v>
      </c>
      <c r="X133">
        <f>Source!R37</f>
        <v>0</v>
      </c>
      <c r="Y133">
        <f>Source!U37</f>
        <v>12.695098</v>
      </c>
      <c r="Z133">
        <f>Source!V37</f>
        <v>0</v>
      </c>
      <c r="AA133">
        <f>Source!X37</f>
        <v>557.77</v>
      </c>
      <c r="AB133">
        <f>Source!Y37</f>
        <v>474.1</v>
      </c>
    </row>
    <row r="134" spans="1:28" ht="14.25" x14ac:dyDescent="0.2">
      <c r="C134" s="21" t="str">
        <f>"Объем: "&amp;Source!I37&amp;"=336,74/"&amp;"100"</f>
        <v>Объем: 3,3674=336,74/100</v>
      </c>
      <c r="F134" s="12"/>
      <c r="G134" s="12"/>
      <c r="H134" s="12"/>
    </row>
    <row r="135" spans="1:28" x14ac:dyDescent="0.2">
      <c r="C135" s="21" t="s">
        <v>1938</v>
      </c>
      <c r="D135" s="21">
        <f>Source!BA37</f>
        <v>7.04</v>
      </c>
    </row>
    <row r="136" spans="1:28" x14ac:dyDescent="0.2">
      <c r="C136" s="21" t="s">
        <v>1939</v>
      </c>
      <c r="D136" s="21">
        <f>Source!BB37</f>
        <v>7.04</v>
      </c>
    </row>
    <row r="137" spans="1:28" x14ac:dyDescent="0.2">
      <c r="C137" s="21" t="s">
        <v>1940</v>
      </c>
      <c r="D137" s="21">
        <f>Source!BC37</f>
        <v>7.04</v>
      </c>
    </row>
    <row r="138" spans="1:28" x14ac:dyDescent="0.2">
      <c r="C138" s="21" t="s">
        <v>1941</v>
      </c>
      <c r="D138" s="21">
        <f>Source!BS37</f>
        <v>7.04</v>
      </c>
    </row>
    <row r="139" spans="1:28" x14ac:dyDescent="0.2">
      <c r="C139" s="9" t="s">
        <v>1942</v>
      </c>
      <c r="D139" s="30"/>
      <c r="E139" s="30"/>
      <c r="F139" s="30">
        <f>Source!BZ37</f>
        <v>80</v>
      </c>
      <c r="G139" s="52">
        <f>(Source!AF37+Source!AE37)*Source!FX37/100</f>
        <v>23.528000000000002</v>
      </c>
      <c r="H139" s="52">
        <f>Source!X37</f>
        <v>557.77</v>
      </c>
    </row>
    <row r="140" spans="1:28" x14ac:dyDescent="0.2">
      <c r="C140" s="9" t="s">
        <v>1944</v>
      </c>
      <c r="D140" s="30"/>
      <c r="E140" s="30"/>
      <c r="F140" s="30">
        <f>Source!CA37</f>
        <v>68</v>
      </c>
      <c r="G140" s="52">
        <f>(Source!AF37+Source!AE37)*Source!FY37/100</f>
        <v>19.998800000000003</v>
      </c>
      <c r="H140" s="52">
        <f>Source!Y37</f>
        <v>474.1</v>
      </c>
    </row>
    <row r="141" spans="1:28" x14ac:dyDescent="0.2">
      <c r="C141" s="9" t="s">
        <v>1946</v>
      </c>
      <c r="D141" s="30"/>
      <c r="E141" s="30"/>
      <c r="F141" s="30"/>
      <c r="G141" s="52">
        <f>((Source!AF37+Source!AE37)*Source!FX37/100)+((Source!AF37+Source!AE37)*Source!FY37/100)+Source!AB37</f>
        <v>72.936800000000005</v>
      </c>
      <c r="H141" s="52">
        <f>Source!O37+Source!X37+Source!Y37</f>
        <v>1729.08</v>
      </c>
    </row>
    <row r="142" spans="1:28" ht="28.5" x14ac:dyDescent="0.2">
      <c r="A142" s="42">
        <v>11</v>
      </c>
      <c r="B142" s="42" t="str">
        <f>Source!E38</f>
        <v>11</v>
      </c>
      <c r="C142" s="42" t="str">
        <f>Source!G38</f>
        <v>Разборка облицовки стен из керамических глазурованных плиток</v>
      </c>
      <c r="D142" s="42" t="str">
        <f>Source!F38</f>
        <v>63-7-5</v>
      </c>
      <c r="E142" s="28" t="str">
        <f>Source!H38</f>
        <v>100 м2</v>
      </c>
      <c r="F142" s="12">
        <f>Source!I38</f>
        <v>1.1669</v>
      </c>
      <c r="G142" s="20">
        <f>Source!AB38</f>
        <v>654</v>
      </c>
      <c r="H142" s="20">
        <f>Source!O38</f>
        <v>5372.6</v>
      </c>
      <c r="T142">
        <f>Source!O38+Source!X38+Source!Y38</f>
        <v>11522.57</v>
      </c>
      <c r="U142">
        <f>Source!P38</f>
        <v>0</v>
      </c>
      <c r="V142">
        <f>Source!S38</f>
        <v>4803.63</v>
      </c>
      <c r="W142">
        <f>Source!Q38</f>
        <v>568.97</v>
      </c>
      <c r="X142">
        <f>Source!R38</f>
        <v>38.86</v>
      </c>
      <c r="Y142">
        <f>Source!U38</f>
        <v>86.700670000000002</v>
      </c>
      <c r="Z142">
        <f>Source!V38</f>
        <v>0.40841499999999997</v>
      </c>
      <c r="AA142">
        <f>Source!X38</f>
        <v>3728.72</v>
      </c>
      <c r="AB142">
        <f>Source!Y38</f>
        <v>2421.25</v>
      </c>
    </row>
    <row r="143" spans="1:28" ht="14.25" x14ac:dyDescent="0.2">
      <c r="C143" s="21" t="str">
        <f>"Объем: "&amp;Source!I38&amp;"=116,69/"&amp;"100"</f>
        <v>Объем: 1,1669=116,69/100</v>
      </c>
      <c r="F143" s="12"/>
      <c r="G143" s="12"/>
      <c r="H143" s="12"/>
    </row>
    <row r="144" spans="1:28" x14ac:dyDescent="0.2">
      <c r="C144" s="21" t="s">
        <v>1938</v>
      </c>
      <c r="D144" s="21">
        <f>Source!BA38</f>
        <v>7.04</v>
      </c>
    </row>
    <row r="145" spans="1:28" x14ac:dyDescent="0.2">
      <c r="C145" s="21" t="s">
        <v>1939</v>
      </c>
      <c r="D145" s="21">
        <f>Source!BB38</f>
        <v>7.04</v>
      </c>
    </row>
    <row r="146" spans="1:28" x14ac:dyDescent="0.2">
      <c r="C146" s="21" t="s">
        <v>1940</v>
      </c>
      <c r="D146" s="21">
        <f>Source!BC38</f>
        <v>7.04</v>
      </c>
    </row>
    <row r="147" spans="1:28" x14ac:dyDescent="0.2">
      <c r="C147" s="21" t="s">
        <v>1941</v>
      </c>
      <c r="D147" s="21">
        <f>Source!BS38</f>
        <v>7.04</v>
      </c>
    </row>
    <row r="148" spans="1:28" x14ac:dyDescent="0.2">
      <c r="C148" s="9" t="s">
        <v>1942</v>
      </c>
      <c r="D148" s="30"/>
      <c r="E148" s="30"/>
      <c r="F148" s="30">
        <f>Source!BZ38</f>
        <v>77</v>
      </c>
      <c r="G148" s="52">
        <f>(Source!AF38+Source!AE38)*Source!FX38/100</f>
        <v>453.89190000000002</v>
      </c>
      <c r="H148" s="52">
        <f>Source!X38</f>
        <v>3728.72</v>
      </c>
    </row>
    <row r="149" spans="1:28" x14ac:dyDescent="0.2">
      <c r="C149" s="9" t="s">
        <v>1944</v>
      </c>
      <c r="D149" s="30"/>
      <c r="E149" s="30"/>
      <c r="F149" s="30">
        <f>Source!CA38</f>
        <v>50</v>
      </c>
      <c r="G149" s="52">
        <f>(Source!AF38+Source!AE38)*Source!FY38/100</f>
        <v>294.73500000000001</v>
      </c>
      <c r="H149" s="52">
        <f>Source!Y38</f>
        <v>2421.25</v>
      </c>
    </row>
    <row r="150" spans="1:28" x14ac:dyDescent="0.2">
      <c r="C150" s="9" t="s">
        <v>1946</v>
      </c>
      <c r="D150" s="30"/>
      <c r="E150" s="30"/>
      <c r="F150" s="30"/>
      <c r="G150" s="52">
        <f>((Source!AF38+Source!AE38)*Source!FX38/100)+((Source!AF38+Source!AE38)*Source!FY38/100)+Source!AB38</f>
        <v>1402.6269</v>
      </c>
      <c r="H150" s="52">
        <f>Source!O38+Source!X38+Source!Y38</f>
        <v>11522.57</v>
      </c>
    </row>
    <row r="151" spans="1:28" ht="14.25" x14ac:dyDescent="0.2">
      <c r="A151" s="42">
        <v>12</v>
      </c>
      <c r="B151" s="42" t="str">
        <f>Source!E39</f>
        <v>12</v>
      </c>
      <c r="C151" s="42" t="str">
        <f>Source!G39</f>
        <v>Снятие обоев простых и улучшенных</v>
      </c>
      <c r="D151" s="42" t="str">
        <f>Source!F39</f>
        <v>63-5-1</v>
      </c>
      <c r="E151" s="28" t="str">
        <f>Source!H39</f>
        <v>100 м2</v>
      </c>
      <c r="F151" s="12">
        <f>Source!I39</f>
        <v>7.5229999999999997</v>
      </c>
      <c r="G151" s="20">
        <f>Source!AB39</f>
        <v>81.12</v>
      </c>
      <c r="H151" s="20">
        <f>Source!O39</f>
        <v>4296.2700000000004</v>
      </c>
      <c r="T151">
        <f>Source!O39+Source!X39+Source!Y39</f>
        <v>9752.5400000000009</v>
      </c>
      <c r="U151">
        <f>Source!P39</f>
        <v>0</v>
      </c>
      <c r="V151">
        <f>Source!S39</f>
        <v>4296.2700000000004</v>
      </c>
      <c r="W151">
        <f>Source!Q39</f>
        <v>0</v>
      </c>
      <c r="X151">
        <f>Source!R39</f>
        <v>0</v>
      </c>
      <c r="Y151">
        <f>Source!U39</f>
        <v>78.239199999999997</v>
      </c>
      <c r="Z151">
        <f>Source!V39</f>
        <v>0</v>
      </c>
      <c r="AA151">
        <f>Source!X39</f>
        <v>3308.13</v>
      </c>
      <c r="AB151">
        <f>Source!Y39</f>
        <v>2148.14</v>
      </c>
    </row>
    <row r="152" spans="1:28" ht="14.25" x14ac:dyDescent="0.2">
      <c r="C152" s="21" t="str">
        <f>"Объем: "&amp;Source!I39&amp;"=752,3/"&amp;"100"</f>
        <v>Объем: 7,523=752,3/100</v>
      </c>
      <c r="F152" s="12"/>
      <c r="G152" s="12"/>
      <c r="H152" s="12"/>
    </row>
    <row r="153" spans="1:28" x14ac:dyDescent="0.2">
      <c r="C153" s="21" t="s">
        <v>1938</v>
      </c>
      <c r="D153" s="21">
        <f>Source!BA39</f>
        <v>7.04</v>
      </c>
    </row>
    <row r="154" spans="1:28" x14ac:dyDescent="0.2">
      <c r="C154" s="21" t="s">
        <v>1939</v>
      </c>
      <c r="D154" s="21">
        <f>Source!BB39</f>
        <v>7.04</v>
      </c>
    </row>
    <row r="155" spans="1:28" x14ac:dyDescent="0.2">
      <c r="C155" s="21" t="s">
        <v>1940</v>
      </c>
      <c r="D155" s="21">
        <f>Source!BC39</f>
        <v>7.04</v>
      </c>
    </row>
    <row r="156" spans="1:28" x14ac:dyDescent="0.2">
      <c r="C156" s="21" t="s">
        <v>1941</v>
      </c>
      <c r="D156" s="21">
        <f>Source!BS39</f>
        <v>7.04</v>
      </c>
    </row>
    <row r="157" spans="1:28" x14ac:dyDescent="0.2">
      <c r="C157" s="9" t="s">
        <v>1942</v>
      </c>
      <c r="D157" s="30"/>
      <c r="E157" s="30"/>
      <c r="F157" s="30">
        <f>Source!BZ39</f>
        <v>77</v>
      </c>
      <c r="G157" s="52">
        <f>(Source!AF39+Source!AE39)*Source!FX39/100</f>
        <v>62.462400000000009</v>
      </c>
      <c r="H157" s="52">
        <f>Source!X39</f>
        <v>3308.13</v>
      </c>
    </row>
    <row r="158" spans="1:28" x14ac:dyDescent="0.2">
      <c r="C158" s="9" t="s">
        <v>1944</v>
      </c>
      <c r="D158" s="30"/>
      <c r="E158" s="30"/>
      <c r="F158" s="30">
        <f>Source!CA39</f>
        <v>50</v>
      </c>
      <c r="G158" s="52">
        <f>(Source!AF39+Source!AE39)*Source!FY39/100</f>
        <v>40.56</v>
      </c>
      <c r="H158" s="52">
        <f>Source!Y39</f>
        <v>2148.14</v>
      </c>
    </row>
    <row r="159" spans="1:28" x14ac:dyDescent="0.2">
      <c r="C159" s="9" t="s">
        <v>1946</v>
      </c>
      <c r="D159" s="30"/>
      <c r="E159" s="30"/>
      <c r="F159" s="30"/>
      <c r="G159" s="52">
        <f>((Source!AF39+Source!AE39)*Source!FX39/100)+((Source!AF39+Source!AE39)*Source!FY39/100)+Source!AB39</f>
        <v>184.14240000000001</v>
      </c>
      <c r="H159" s="52">
        <f>Source!O39+Source!X39+Source!Y39</f>
        <v>9752.5400000000009</v>
      </c>
    </row>
    <row r="160" spans="1:28" ht="28.5" x14ac:dyDescent="0.2">
      <c r="A160" s="42">
        <v>13</v>
      </c>
      <c r="B160" s="42" t="str">
        <f>Source!E40</f>
        <v>13</v>
      </c>
      <c r="C160" s="42" t="str">
        <f>Source!G40</f>
        <v>Отбивка штукатурки с поверхностей стен и потолков кирпичных</v>
      </c>
      <c r="D160" s="42" t="str">
        <f>Source!F40</f>
        <v>46-02-009-02</v>
      </c>
      <c r="E160" s="28" t="str">
        <f>Source!H40</f>
        <v>100 м2</v>
      </c>
      <c r="F160" s="12">
        <f>Source!I40</f>
        <v>2.0291999999999999</v>
      </c>
      <c r="G160" s="20">
        <f>Source!AB40</f>
        <v>178</v>
      </c>
      <c r="H160" s="20">
        <f>Source!O40</f>
        <v>2542.83</v>
      </c>
      <c r="T160">
        <f>Source!O40+Source!X40+Source!Y40</f>
        <v>6585.9299999999994</v>
      </c>
      <c r="U160">
        <f>Source!P40</f>
        <v>0</v>
      </c>
      <c r="V160">
        <f>Source!S40</f>
        <v>2542.83</v>
      </c>
      <c r="W160">
        <f>Source!Q40</f>
        <v>0</v>
      </c>
      <c r="X160">
        <f>Source!R40</f>
        <v>0</v>
      </c>
      <c r="Y160">
        <f>Source!U40</f>
        <v>46.306343999999996</v>
      </c>
      <c r="Z160">
        <f>Source!V40</f>
        <v>0</v>
      </c>
      <c r="AA160">
        <f>Source!X40</f>
        <v>2517.4</v>
      </c>
      <c r="AB160">
        <f>Source!Y40</f>
        <v>1525.7</v>
      </c>
    </row>
    <row r="161" spans="1:28" ht="14.25" x14ac:dyDescent="0.2">
      <c r="C161" s="21" t="str">
        <f>"Объем: "&amp;Source!I40&amp;"=202,92/"&amp;"100"</f>
        <v>Объем: 2,0292=202,92/100</v>
      </c>
      <c r="F161" s="12"/>
      <c r="G161" s="12"/>
      <c r="H161" s="12"/>
    </row>
    <row r="162" spans="1:28" x14ac:dyDescent="0.2">
      <c r="C162" s="21" t="s">
        <v>1938</v>
      </c>
      <c r="D162" s="21">
        <f>Source!BA40</f>
        <v>7.04</v>
      </c>
    </row>
    <row r="163" spans="1:28" x14ac:dyDescent="0.2">
      <c r="C163" s="21" t="s">
        <v>1939</v>
      </c>
      <c r="D163" s="21">
        <f>Source!BB40</f>
        <v>7.04</v>
      </c>
    </row>
    <row r="164" spans="1:28" x14ac:dyDescent="0.2">
      <c r="C164" s="21" t="s">
        <v>1940</v>
      </c>
      <c r="D164" s="21">
        <f>Source!BC40</f>
        <v>7.04</v>
      </c>
    </row>
    <row r="165" spans="1:28" x14ac:dyDescent="0.2">
      <c r="C165" s="21" t="s">
        <v>1941</v>
      </c>
      <c r="D165" s="21">
        <f>Source!BS40</f>
        <v>7.04</v>
      </c>
    </row>
    <row r="166" spans="1:28" x14ac:dyDescent="0.2">
      <c r="C166" s="9" t="s">
        <v>1942</v>
      </c>
      <c r="D166" s="30"/>
      <c r="E166" s="30"/>
      <c r="F166" s="30">
        <f>Source!BZ40</f>
        <v>110</v>
      </c>
      <c r="G166" s="52">
        <f>(Source!AF40+Source!AE40)*Source!FX40/100</f>
        <v>176.22</v>
      </c>
      <c r="H166" s="52">
        <f>Source!X40</f>
        <v>2517.4</v>
      </c>
    </row>
    <row r="167" spans="1:28" x14ac:dyDescent="0.2">
      <c r="C167" s="9" t="s">
        <v>1943</v>
      </c>
      <c r="D167" s="30"/>
      <c r="E167" s="30"/>
      <c r="F167" s="30"/>
      <c r="G167" s="30" t="str">
        <f>CONCATENATE(Source!DL40,Source!FT40, "=", Source!FX40, "%")</f>
        <v>*0,9=99%</v>
      </c>
      <c r="H167" s="30" t="str">
        <f>CONCATENATE(Source!AT40)</f>
        <v>99</v>
      </c>
    </row>
    <row r="168" spans="1:28" x14ac:dyDescent="0.2">
      <c r="C168" s="9" t="s">
        <v>1944</v>
      </c>
      <c r="D168" s="30"/>
      <c r="E168" s="30"/>
      <c r="F168" s="30">
        <f>Source!CA40</f>
        <v>70</v>
      </c>
      <c r="G168" s="52">
        <f>(Source!AF40+Source!AE40)*Source!FY40/100</f>
        <v>105.91</v>
      </c>
      <c r="H168" s="52">
        <f>Source!Y40</f>
        <v>1525.7</v>
      </c>
    </row>
    <row r="169" spans="1:28" x14ac:dyDescent="0.2">
      <c r="C169" s="9" t="s">
        <v>1945</v>
      </c>
      <c r="D169" s="30"/>
      <c r="E169" s="30"/>
      <c r="F169" s="30"/>
      <c r="G169" s="30" t="str">
        <f>CONCATENATE(Source!DM40,Source!FU40, "=", Source!FY40, "%")</f>
        <v>*0,85=59,5%</v>
      </c>
      <c r="H169" s="30" t="str">
        <f>CONCATENATE(Source!AU40)</f>
        <v>60</v>
      </c>
    </row>
    <row r="170" spans="1:28" x14ac:dyDescent="0.2">
      <c r="C170" s="9" t="s">
        <v>1946</v>
      </c>
      <c r="D170" s="30"/>
      <c r="E170" s="30"/>
      <c r="F170" s="30"/>
      <c r="G170" s="52">
        <f>((Source!AF40+Source!AE40)*Source!FX40/100)+((Source!AF40+Source!AE40)*Source!FY40/100)+Source!AB40</f>
        <v>460.13</v>
      </c>
      <c r="H170" s="52">
        <f>Source!O40+Source!X40+Source!Y40</f>
        <v>6585.9299999999994</v>
      </c>
    </row>
    <row r="171" spans="1:28" ht="57" x14ac:dyDescent="0.2">
      <c r="A171" s="42">
        <v>14</v>
      </c>
      <c r="B171" s="42" t="str">
        <f>Source!E41</f>
        <v>14</v>
      </c>
      <c r="C171" s="42" t="str">
        <f>Source!G41</f>
        <v>Установка блоков из ПВХ в наружных и внутренних дверных проемах в каменных стенах площадью проема более 3 м2</v>
      </c>
      <c r="D171" s="42" t="str">
        <f>Source!F41</f>
        <v>10-01-047-02</v>
      </c>
      <c r="E171" s="28" t="str">
        <f>Source!H41</f>
        <v>100 м2</v>
      </c>
      <c r="F171" s="12">
        <f>Source!I41</f>
        <v>6.5000000000000002E-2</v>
      </c>
      <c r="G171" s="20">
        <f>Source!AB41</f>
        <v>9574.5</v>
      </c>
      <c r="H171" s="20">
        <f>Source!O41</f>
        <v>4381.29</v>
      </c>
      <c r="T171">
        <f>Source!O41+Source!X41+Source!Y41</f>
        <v>5344.8099999999995</v>
      </c>
      <c r="U171">
        <f>Source!P41</f>
        <v>3663.31</v>
      </c>
      <c r="V171">
        <f>Source!S41</f>
        <v>574.5</v>
      </c>
      <c r="W171">
        <f>Source!Q41</f>
        <v>143.47999999999999</v>
      </c>
      <c r="X171">
        <f>Source!R41</f>
        <v>27.7</v>
      </c>
      <c r="Y171">
        <f>Source!U41</f>
        <v>9.337022499999998</v>
      </c>
      <c r="Z171">
        <f>Source!V41</f>
        <v>0.33231250000000001</v>
      </c>
      <c r="AA171">
        <f>Source!X41</f>
        <v>638.33000000000004</v>
      </c>
      <c r="AB171">
        <f>Source!Y41</f>
        <v>325.19</v>
      </c>
    </row>
    <row r="172" spans="1:28" ht="14.25" x14ac:dyDescent="0.2">
      <c r="C172" s="21" t="str">
        <f>"Объем: "&amp;Source!I41&amp;"=6,5/"&amp;"100"</f>
        <v>Объем: 0,065=6,5/100</v>
      </c>
      <c r="F172" s="12"/>
      <c r="G172" s="12"/>
      <c r="H172" s="12"/>
    </row>
    <row r="173" spans="1:28" x14ac:dyDescent="0.2">
      <c r="C173" s="21" t="s">
        <v>1938</v>
      </c>
      <c r="D173" s="21">
        <f>Source!BA41</f>
        <v>7.04</v>
      </c>
    </row>
    <row r="174" spans="1:28" x14ac:dyDescent="0.2">
      <c r="C174" s="21" t="s">
        <v>1939</v>
      </c>
      <c r="D174" s="21">
        <f>Source!BB41</f>
        <v>7.04</v>
      </c>
    </row>
    <row r="175" spans="1:28" x14ac:dyDescent="0.2">
      <c r="C175" s="21" t="s">
        <v>1940</v>
      </c>
      <c r="D175" s="21">
        <f>Source!BC41</f>
        <v>7.04</v>
      </c>
    </row>
    <row r="176" spans="1:28" x14ac:dyDescent="0.2">
      <c r="C176" s="21" t="s">
        <v>1941</v>
      </c>
      <c r="D176" s="21">
        <f>Source!BS41</f>
        <v>7.04</v>
      </c>
    </row>
    <row r="177" spans="1:28" x14ac:dyDescent="0.2">
      <c r="C177" s="21" t="s">
        <v>1948</v>
      </c>
      <c r="D177" s="108" t="s">
        <v>91</v>
      </c>
      <c r="E177" s="108"/>
      <c r="F177" s="108"/>
      <c r="G177" s="108"/>
      <c r="H177" s="108"/>
    </row>
    <row r="178" spans="1:28" x14ac:dyDescent="0.2">
      <c r="C178" s="21" t="s">
        <v>1949</v>
      </c>
      <c r="D178" s="108" t="s">
        <v>91</v>
      </c>
      <c r="E178" s="108"/>
      <c r="F178" s="108"/>
      <c r="G178" s="108"/>
      <c r="H178" s="108"/>
    </row>
    <row r="179" spans="1:28" x14ac:dyDescent="0.2">
      <c r="C179" s="21" t="s">
        <v>1950</v>
      </c>
      <c r="D179" s="108" t="s">
        <v>92</v>
      </c>
      <c r="E179" s="108"/>
      <c r="F179" s="108"/>
      <c r="G179" s="108"/>
      <c r="H179" s="108"/>
    </row>
    <row r="180" spans="1:28" x14ac:dyDescent="0.2">
      <c r="C180" s="21" t="s">
        <v>1951</v>
      </c>
      <c r="D180" s="108" t="s">
        <v>92</v>
      </c>
      <c r="E180" s="108"/>
      <c r="F180" s="108"/>
      <c r="G180" s="108"/>
      <c r="H180" s="108"/>
    </row>
    <row r="181" spans="1:28" x14ac:dyDescent="0.2">
      <c r="C181" s="21" t="s">
        <v>1952</v>
      </c>
      <c r="D181" s="108" t="s">
        <v>91</v>
      </c>
      <c r="E181" s="108"/>
      <c r="F181" s="108"/>
      <c r="G181" s="108"/>
      <c r="H181" s="108"/>
    </row>
    <row r="182" spans="1:28" x14ac:dyDescent="0.2">
      <c r="C182" s="9" t="s">
        <v>1942</v>
      </c>
      <c r="D182" s="30"/>
      <c r="E182" s="30"/>
      <c r="F182" s="30">
        <f>Source!BZ41</f>
        <v>118</v>
      </c>
      <c r="G182" s="52">
        <f>(Source!AF41+Source!AE41)*Source!FX41/100</f>
        <v>1397.6026200000001</v>
      </c>
      <c r="H182" s="52">
        <f>Source!X41</f>
        <v>638.33000000000004</v>
      </c>
    </row>
    <row r="183" spans="1:28" x14ac:dyDescent="0.2">
      <c r="C183" s="9" t="s">
        <v>1943</v>
      </c>
      <c r="D183" s="30"/>
      <c r="E183" s="30"/>
      <c r="F183" s="30"/>
      <c r="G183" s="30" t="str">
        <f>CONCATENATE(Source!DL41,Source!FT41, "=", Source!FX41, "%")</f>
        <v>*0,9=106,2%</v>
      </c>
      <c r="H183" s="30" t="str">
        <f>CONCATENATE(Source!AT41)</f>
        <v>106</v>
      </c>
    </row>
    <row r="184" spans="1:28" x14ac:dyDescent="0.2">
      <c r="C184" s="9" t="s">
        <v>1944</v>
      </c>
      <c r="D184" s="30"/>
      <c r="E184" s="30"/>
      <c r="F184" s="30">
        <f>Source!CA41</f>
        <v>63</v>
      </c>
      <c r="G184" s="52">
        <f>(Source!AF41+Source!AE41)*Source!FY41/100</f>
        <v>704.72335499999997</v>
      </c>
      <c r="H184" s="52">
        <f>Source!Y41</f>
        <v>325.19</v>
      </c>
    </row>
    <row r="185" spans="1:28" x14ac:dyDescent="0.2">
      <c r="C185" s="9" t="s">
        <v>1945</v>
      </c>
      <c r="D185" s="30"/>
      <c r="E185" s="30"/>
      <c r="F185" s="30"/>
      <c r="G185" s="30" t="str">
        <f>CONCATENATE(Source!DM41,Source!FU41, "=", Source!FY41, "%")</f>
        <v>*0,85=53,55%</v>
      </c>
      <c r="H185" s="30" t="str">
        <f>CONCATENATE(Source!AU41)</f>
        <v>54</v>
      </c>
    </row>
    <row r="186" spans="1:28" x14ac:dyDescent="0.2">
      <c r="C186" s="9" t="s">
        <v>1946</v>
      </c>
      <c r="D186" s="30"/>
      <c r="E186" s="30"/>
      <c r="F186" s="30"/>
      <c r="G186" s="52">
        <f>((Source!AF41+Source!AE41)*Source!FX41/100)+((Source!AF41+Source!AE41)*Source!FY41/100)+Source!AB41</f>
        <v>11676.825975</v>
      </c>
      <c r="H186" s="52">
        <f>Source!O41+Source!X41+Source!Y41</f>
        <v>5344.8099999999995</v>
      </c>
    </row>
    <row r="187" spans="1:28" ht="85.5" x14ac:dyDescent="0.2">
      <c r="A187" s="42">
        <v>15</v>
      </c>
      <c r="B187" s="42" t="str">
        <f>Source!E42</f>
        <v>14,1</v>
      </c>
      <c r="C187" s="42" t="str">
        <f>Source!G42</f>
        <v>Блоки дверные внутренние светлые (со светопрозрачным заполнением верхней части и глухим заполнением нижней части полотна) (ГОСТ 30970-2002), распашные , размером 2600х2500 мм в комплекте</v>
      </c>
      <c r="D187" s="42" t="str">
        <f>Source!F42</f>
        <v>11.3.01.05-0003</v>
      </c>
      <c r="E187" s="28" t="str">
        <f>Source!H42</f>
        <v>м2</v>
      </c>
      <c r="F187" s="12">
        <f>Source!I42</f>
        <v>6.5</v>
      </c>
      <c r="G187" s="20">
        <f>Source!AB42</f>
        <v>1428.35</v>
      </c>
      <c r="H187" s="20">
        <f>Source!O42</f>
        <v>65361.3</v>
      </c>
      <c r="T187">
        <f>Source!O42+Source!X42+Source!Y42</f>
        <v>65361.3</v>
      </c>
      <c r="U187">
        <f>Source!P42</f>
        <v>65361.3</v>
      </c>
      <c r="V187">
        <f>Source!S42</f>
        <v>0</v>
      </c>
      <c r="W187">
        <f>Source!Q42</f>
        <v>0</v>
      </c>
      <c r="X187">
        <f>Source!R42</f>
        <v>0</v>
      </c>
      <c r="Y187">
        <f>Source!U42</f>
        <v>0</v>
      </c>
      <c r="Z187">
        <f>Source!V42</f>
        <v>0</v>
      </c>
      <c r="AA187">
        <f>Source!X42</f>
        <v>0</v>
      </c>
      <c r="AB187">
        <f>Source!Y42</f>
        <v>0</v>
      </c>
    </row>
    <row r="188" spans="1:28" ht="14.25" x14ac:dyDescent="0.2">
      <c r="C188" s="21" t="s">
        <v>1940</v>
      </c>
      <c r="D188" s="21">
        <f>Source!BC42</f>
        <v>7.04</v>
      </c>
      <c r="F188" s="12"/>
      <c r="G188" s="12"/>
      <c r="H188" s="12"/>
    </row>
    <row r="189" spans="1:28" ht="42.75" x14ac:dyDescent="0.2">
      <c r="A189" s="42">
        <v>16</v>
      </c>
      <c r="B189" s="42" t="str">
        <f>Source!E43</f>
        <v>15</v>
      </c>
      <c r="C189" s="42" t="str">
        <f>Source!G43</f>
        <v>Установка блоков из ПВХ в наружных и внутренних дверных проемах балконных в каменных стенах</v>
      </c>
      <c r="D189" s="42" t="str">
        <f>Source!F43</f>
        <v>10-01-047-03</v>
      </c>
      <c r="E189" s="28" t="str">
        <f>Source!H43</f>
        <v>100 м2</v>
      </c>
      <c r="F189" s="12">
        <f>Source!I43</f>
        <v>0.42159999999999997</v>
      </c>
      <c r="G189" s="20">
        <f>Source!AB43</f>
        <v>16127.22</v>
      </c>
      <c r="H189" s="20">
        <f>Source!O43</f>
        <v>47866.62</v>
      </c>
      <c r="T189">
        <f>Source!O43+Source!X43+Source!Y43</f>
        <v>57302.540000000008</v>
      </c>
      <c r="U189">
        <f>Source!P43</f>
        <v>41308.33</v>
      </c>
      <c r="V189">
        <f>Source!S43</f>
        <v>5708.03</v>
      </c>
      <c r="W189">
        <f>Source!Q43</f>
        <v>850.26</v>
      </c>
      <c r="X189">
        <f>Source!R43</f>
        <v>189.42</v>
      </c>
      <c r="Y189">
        <f>Source!U43</f>
        <v>92.768863999999994</v>
      </c>
      <c r="Z189">
        <f>Source!V43</f>
        <v>2.204968</v>
      </c>
      <c r="AA189">
        <f>Source!X43</f>
        <v>6251.3</v>
      </c>
      <c r="AB189">
        <f>Source!Y43</f>
        <v>3184.62</v>
      </c>
    </row>
    <row r="190" spans="1:28" ht="14.25" x14ac:dyDescent="0.2">
      <c r="C190" s="21" t="str">
        <f>"Объем: "&amp;Source!I43&amp;"=42,16/"&amp;"100"</f>
        <v>Объем: 0,4216=42,16/100</v>
      </c>
      <c r="F190" s="12"/>
      <c r="G190" s="12"/>
      <c r="H190" s="12"/>
    </row>
    <row r="191" spans="1:28" x14ac:dyDescent="0.2">
      <c r="C191" s="21" t="s">
        <v>1938</v>
      </c>
      <c r="D191" s="21">
        <f>Source!BA43</f>
        <v>7.04</v>
      </c>
    </row>
    <row r="192" spans="1:28" x14ac:dyDescent="0.2">
      <c r="C192" s="21" t="s">
        <v>1939</v>
      </c>
      <c r="D192" s="21">
        <f>Source!BB43</f>
        <v>7.04</v>
      </c>
    </row>
    <row r="193" spans="1:28" x14ac:dyDescent="0.2">
      <c r="C193" s="21" t="s">
        <v>1940</v>
      </c>
      <c r="D193" s="21">
        <f>Source!BC43</f>
        <v>7.04</v>
      </c>
    </row>
    <row r="194" spans="1:28" x14ac:dyDescent="0.2">
      <c r="C194" s="21" t="s">
        <v>1941</v>
      </c>
      <c r="D194" s="21">
        <f>Source!BS43</f>
        <v>7.04</v>
      </c>
    </row>
    <row r="195" spans="1:28" x14ac:dyDescent="0.2">
      <c r="C195" s="9" t="s">
        <v>1942</v>
      </c>
      <c r="D195" s="30"/>
      <c r="E195" s="30"/>
      <c r="F195" s="30">
        <f>Source!BZ43</f>
        <v>118</v>
      </c>
      <c r="G195" s="52">
        <f>(Source!AF43+Source!AE43)*Source!FX43/100</f>
        <v>2110.1621399999999</v>
      </c>
      <c r="H195" s="52">
        <f>Source!X43</f>
        <v>6251.3</v>
      </c>
    </row>
    <row r="196" spans="1:28" x14ac:dyDescent="0.2">
      <c r="C196" s="9" t="s">
        <v>1943</v>
      </c>
      <c r="D196" s="30"/>
      <c r="E196" s="30"/>
      <c r="F196" s="30"/>
      <c r="G196" s="30" t="str">
        <f>CONCATENATE(Source!DL43,Source!FT43, "=", Source!FX43, "%")</f>
        <v>*0,9=106,2%</v>
      </c>
      <c r="H196" s="30" t="str">
        <f>CONCATENATE(Source!AT43)</f>
        <v>106</v>
      </c>
    </row>
    <row r="197" spans="1:28" x14ac:dyDescent="0.2">
      <c r="C197" s="9" t="s">
        <v>1944</v>
      </c>
      <c r="D197" s="30"/>
      <c r="E197" s="30"/>
      <c r="F197" s="30">
        <f>Source!CA43</f>
        <v>63</v>
      </c>
      <c r="G197" s="52">
        <f>(Source!AF43+Source!AE43)*Source!FY43/100</f>
        <v>1064.0224349999999</v>
      </c>
      <c r="H197" s="52">
        <f>Source!Y43</f>
        <v>3184.62</v>
      </c>
    </row>
    <row r="198" spans="1:28" x14ac:dyDescent="0.2">
      <c r="C198" s="9" t="s">
        <v>1945</v>
      </c>
      <c r="D198" s="30"/>
      <c r="E198" s="30"/>
      <c r="F198" s="30"/>
      <c r="G198" s="30" t="str">
        <f>CONCATENATE(Source!DM43,Source!FU43, "=", Source!FY43, "%")</f>
        <v>*0,85=53,55%</v>
      </c>
      <c r="H198" s="30" t="str">
        <f>CONCATENATE(Source!AU43)</f>
        <v>54</v>
      </c>
    </row>
    <row r="199" spans="1:28" x14ac:dyDescent="0.2">
      <c r="C199" s="9" t="s">
        <v>1946</v>
      </c>
      <c r="D199" s="30"/>
      <c r="E199" s="30"/>
      <c r="F199" s="30"/>
      <c r="G199" s="52">
        <f>((Source!AF43+Source!AE43)*Source!FX43/100)+((Source!AF43+Source!AE43)*Source!FY43/100)+Source!AB43</f>
        <v>19301.404575</v>
      </c>
      <c r="H199" s="52">
        <f>Source!O43+Source!X43+Source!Y43</f>
        <v>57302.540000000008</v>
      </c>
    </row>
    <row r="200" spans="1:28" ht="99.75" x14ac:dyDescent="0.2">
      <c r="A200" s="42">
        <v>17</v>
      </c>
      <c r="B200" s="42" t="str">
        <f>Source!E44</f>
        <v>15,1</v>
      </c>
      <c r="C200" s="42" t="str">
        <f>Source!G44</f>
        <v>Дверь балконная пластиковая, поворотная, двухстворчатая ,комбинированная со светопрозрачным заполненим верхней части и глухим нижней части с двухкамерным стеклопакетом (32 мм), площадью более 1,5 м2 (1360х2200 мм)</v>
      </c>
      <c r="D200" s="42" t="str">
        <f>Source!F44</f>
        <v>11.3.01.03-0007</v>
      </c>
      <c r="E200" s="28" t="str">
        <f>Source!H44</f>
        <v>м2</v>
      </c>
      <c r="F200" s="12">
        <f>Source!I44</f>
        <v>36</v>
      </c>
      <c r="G200" s="20">
        <f>Source!AB44</f>
        <v>1004.79</v>
      </c>
      <c r="H200" s="20">
        <f>Source!O44</f>
        <v>254653.98</v>
      </c>
      <c r="T200">
        <f>Source!O44+Source!X44+Source!Y44</f>
        <v>254653.98</v>
      </c>
      <c r="U200">
        <f>Source!P44</f>
        <v>254653.98</v>
      </c>
      <c r="V200">
        <f>Source!S44</f>
        <v>0</v>
      </c>
      <c r="W200">
        <f>Source!Q44</f>
        <v>0</v>
      </c>
      <c r="X200">
        <f>Source!R44</f>
        <v>0</v>
      </c>
      <c r="Y200">
        <f>Source!U44</f>
        <v>0</v>
      </c>
      <c r="Z200">
        <f>Source!V44</f>
        <v>0</v>
      </c>
      <c r="AA200">
        <f>Source!X44</f>
        <v>0</v>
      </c>
      <c r="AB200">
        <f>Source!Y44</f>
        <v>0</v>
      </c>
    </row>
    <row r="201" spans="1:28" ht="14.25" x14ac:dyDescent="0.2">
      <c r="C201" s="21" t="s">
        <v>1940</v>
      </c>
      <c r="D201" s="21">
        <f>Source!BC44</f>
        <v>7.04</v>
      </c>
      <c r="F201" s="12"/>
      <c r="G201" s="12"/>
      <c r="H201" s="12"/>
    </row>
    <row r="202" spans="1:28" ht="71.25" x14ac:dyDescent="0.2">
      <c r="A202" s="42">
        <v>18</v>
      </c>
      <c r="B202" s="42" t="str">
        <f>Source!E45</f>
        <v>15,2</v>
      </c>
      <c r="C202" s="42" t="str">
        <f>Source!G45</f>
        <v>Блоки балконные дверные однопольные комбинированные с листовым стеклом и стеклопакетами БП СП 22-7,5, площадь 1,57 м2 (ГОСТ 30674-99) размер 700х2200 мм</v>
      </c>
      <c r="D202" s="42" t="str">
        <f>Source!F45</f>
        <v>11.2.01.02-0012</v>
      </c>
      <c r="E202" s="28" t="str">
        <f>Source!H45</f>
        <v>шт.</v>
      </c>
      <c r="F202" s="12">
        <f>Source!I45</f>
        <v>4</v>
      </c>
      <c r="G202" s="20">
        <f>Source!AB45</f>
        <v>2825.21</v>
      </c>
      <c r="H202" s="20">
        <f>Source!O45</f>
        <v>79557.91</v>
      </c>
      <c r="T202">
        <f>Source!O45+Source!X45+Source!Y45</f>
        <v>79557.91</v>
      </c>
      <c r="U202">
        <f>Source!P45</f>
        <v>79557.91</v>
      </c>
      <c r="V202">
        <f>Source!S45</f>
        <v>0</v>
      </c>
      <c r="W202">
        <f>Source!Q45</f>
        <v>0</v>
      </c>
      <c r="X202">
        <f>Source!R45</f>
        <v>0</v>
      </c>
      <c r="Y202">
        <f>Source!U45</f>
        <v>0</v>
      </c>
      <c r="Z202">
        <f>Source!V45</f>
        <v>0</v>
      </c>
      <c r="AA202">
        <f>Source!X45</f>
        <v>0</v>
      </c>
      <c r="AB202">
        <f>Source!Y45</f>
        <v>0</v>
      </c>
    </row>
    <row r="203" spans="1:28" ht="14.25" x14ac:dyDescent="0.2">
      <c r="C203" s="21" t="s">
        <v>1940</v>
      </c>
      <c r="D203" s="21">
        <f>Source!BC45</f>
        <v>7.04</v>
      </c>
      <c r="F203" s="12"/>
      <c r="G203" s="12"/>
      <c r="H203" s="12"/>
    </row>
    <row r="204" spans="1:28" ht="57" x14ac:dyDescent="0.2">
      <c r="A204" s="42">
        <v>19</v>
      </c>
      <c r="B204" s="42" t="str">
        <f>Source!E46</f>
        <v>16</v>
      </c>
      <c r="C204" s="42" t="str">
        <f>Source!G46</f>
        <v>Установка в жилых и общественных зданиях оконных блоков из ПВХ профилей глухих с площадью проема более 2 м2</v>
      </c>
      <c r="D204" s="42" t="str">
        <f>Source!F46</f>
        <v>10-01-034-02</v>
      </c>
      <c r="E204" s="28" t="str">
        <f>Source!H46</f>
        <v>100 м2</v>
      </c>
      <c r="F204" s="12">
        <f>Source!I46</f>
        <v>8.9599999999999999E-2</v>
      </c>
      <c r="G204" s="20">
        <f>Source!AB46</f>
        <v>9559.6200000000008</v>
      </c>
      <c r="H204" s="20">
        <f>Source!O46</f>
        <v>6030.06</v>
      </c>
      <c r="T204">
        <f>Source!O46+Source!X46+Source!Y46</f>
        <v>7487.64</v>
      </c>
      <c r="U204">
        <f>Source!P46</f>
        <v>4957.5200000000004</v>
      </c>
      <c r="V204">
        <f>Source!S46</f>
        <v>871.31</v>
      </c>
      <c r="W204">
        <f>Source!Q46</f>
        <v>201.23</v>
      </c>
      <c r="X204">
        <f>Source!R46</f>
        <v>39.68</v>
      </c>
      <c r="Y204">
        <f>Source!U46</f>
        <v>14.1607872</v>
      </c>
      <c r="Z204">
        <f>Source!V46</f>
        <v>0.47376000000000007</v>
      </c>
      <c r="AA204">
        <f>Source!X46</f>
        <v>965.65</v>
      </c>
      <c r="AB204">
        <f>Source!Y46</f>
        <v>491.93</v>
      </c>
    </row>
    <row r="205" spans="1:28" ht="14.25" x14ac:dyDescent="0.2">
      <c r="C205" s="21" t="str">
        <f>"Объем: "&amp;Source!I46&amp;"=8,96/"&amp;"100"</f>
        <v>Объем: 0,0896=8,96/100</v>
      </c>
      <c r="F205" s="12"/>
      <c r="G205" s="12"/>
      <c r="H205" s="12"/>
    </row>
    <row r="206" spans="1:28" x14ac:dyDescent="0.2">
      <c r="C206" s="21" t="s">
        <v>1938</v>
      </c>
      <c r="D206" s="21">
        <f>Source!BA46</f>
        <v>7.04</v>
      </c>
    </row>
    <row r="207" spans="1:28" x14ac:dyDescent="0.2">
      <c r="C207" s="21" t="s">
        <v>1939</v>
      </c>
      <c r="D207" s="21">
        <f>Source!BB46</f>
        <v>7.04</v>
      </c>
    </row>
    <row r="208" spans="1:28" x14ac:dyDescent="0.2">
      <c r="C208" s="21" t="s">
        <v>1940</v>
      </c>
      <c r="D208" s="21">
        <f>Source!BC46</f>
        <v>7.04</v>
      </c>
    </row>
    <row r="209" spans="1:28" x14ac:dyDescent="0.2">
      <c r="C209" s="21" t="s">
        <v>1941</v>
      </c>
      <c r="D209" s="21">
        <f>Source!BS46</f>
        <v>7.04</v>
      </c>
    </row>
    <row r="210" spans="1:28" x14ac:dyDescent="0.2">
      <c r="C210" s="21" t="s">
        <v>1948</v>
      </c>
      <c r="D210" s="108" t="s">
        <v>91</v>
      </c>
      <c r="E210" s="108"/>
      <c r="F210" s="108"/>
      <c r="G210" s="108"/>
      <c r="H210" s="108"/>
    </row>
    <row r="211" spans="1:28" x14ac:dyDescent="0.2">
      <c r="C211" s="21" t="s">
        <v>1949</v>
      </c>
      <c r="D211" s="108" t="s">
        <v>91</v>
      </c>
      <c r="E211" s="108"/>
      <c r="F211" s="108"/>
      <c r="G211" s="108"/>
      <c r="H211" s="108"/>
    </row>
    <row r="212" spans="1:28" x14ac:dyDescent="0.2">
      <c r="C212" s="21" t="s">
        <v>1950</v>
      </c>
      <c r="D212" s="108" t="s">
        <v>92</v>
      </c>
      <c r="E212" s="108"/>
      <c r="F212" s="108"/>
      <c r="G212" s="108"/>
      <c r="H212" s="108"/>
    </row>
    <row r="213" spans="1:28" x14ac:dyDescent="0.2">
      <c r="C213" s="21" t="s">
        <v>1951</v>
      </c>
      <c r="D213" s="108" t="s">
        <v>92</v>
      </c>
      <c r="E213" s="108"/>
      <c r="F213" s="108"/>
      <c r="G213" s="108"/>
      <c r="H213" s="108"/>
    </row>
    <row r="214" spans="1:28" x14ac:dyDescent="0.2">
      <c r="C214" s="21" t="s">
        <v>1952</v>
      </c>
      <c r="D214" s="108" t="s">
        <v>91</v>
      </c>
      <c r="E214" s="108"/>
      <c r="F214" s="108"/>
      <c r="G214" s="108"/>
      <c r="H214" s="108"/>
    </row>
    <row r="215" spans="1:28" x14ac:dyDescent="0.2">
      <c r="C215" s="9" t="s">
        <v>1942</v>
      </c>
      <c r="D215" s="30"/>
      <c r="E215" s="30"/>
      <c r="F215" s="30">
        <f>Source!BZ46</f>
        <v>118</v>
      </c>
      <c r="G215" s="52">
        <f>(Source!AF46+Source!AE46)*Source!FX46/100</f>
        <v>1533.7510200000002</v>
      </c>
      <c r="H215" s="52">
        <f>Source!X46</f>
        <v>965.65</v>
      </c>
    </row>
    <row r="216" spans="1:28" x14ac:dyDescent="0.2">
      <c r="C216" s="9" t="s">
        <v>1943</v>
      </c>
      <c r="D216" s="30"/>
      <c r="E216" s="30"/>
      <c r="F216" s="30"/>
      <c r="G216" s="30" t="str">
        <f>CONCATENATE(Source!DL46,Source!FT46, "=", Source!FX46, "%")</f>
        <v>*0,9=106,2%</v>
      </c>
      <c r="H216" s="30" t="str">
        <f>CONCATENATE(Source!AT46)</f>
        <v>106</v>
      </c>
    </row>
    <row r="217" spans="1:28" x14ac:dyDescent="0.2">
      <c r="C217" s="9" t="s">
        <v>1944</v>
      </c>
      <c r="D217" s="30"/>
      <c r="E217" s="30"/>
      <c r="F217" s="30">
        <f>Source!CA46</f>
        <v>63</v>
      </c>
      <c r="G217" s="52">
        <f>(Source!AF46+Source!AE46)*Source!FY46/100</f>
        <v>773.37445500000001</v>
      </c>
      <c r="H217" s="52">
        <f>Source!Y46</f>
        <v>491.93</v>
      </c>
    </row>
    <row r="218" spans="1:28" x14ac:dyDescent="0.2">
      <c r="C218" s="9" t="s">
        <v>1945</v>
      </c>
      <c r="D218" s="30"/>
      <c r="E218" s="30"/>
      <c r="F218" s="30"/>
      <c r="G218" s="30" t="str">
        <f>CONCATENATE(Source!DM46,Source!FU46, "=", Source!FY46, "%")</f>
        <v>*0,85=53,55%</v>
      </c>
      <c r="H218" s="30" t="str">
        <f>CONCATENATE(Source!AU46)</f>
        <v>54</v>
      </c>
    </row>
    <row r="219" spans="1:28" x14ac:dyDescent="0.2">
      <c r="C219" s="9" t="s">
        <v>1946</v>
      </c>
      <c r="D219" s="30"/>
      <c r="E219" s="30"/>
      <c r="F219" s="30"/>
      <c r="G219" s="52">
        <f>((Source!AF46+Source!AE46)*Source!FX46/100)+((Source!AF46+Source!AE46)*Source!FY46/100)+Source!AB46</f>
        <v>11866.745475000002</v>
      </c>
      <c r="H219" s="52">
        <f>Source!O46+Source!X46+Source!Y46</f>
        <v>7487.64</v>
      </c>
    </row>
    <row r="220" spans="1:28" ht="57" x14ac:dyDescent="0.2">
      <c r="A220" s="42">
        <v>20</v>
      </c>
      <c r="B220" s="42" t="str">
        <f>Source!E47</f>
        <v>16,1</v>
      </c>
      <c r="C220" s="42" t="str">
        <f>Source!G47</f>
        <v>Блок оконный пластиковый глухой, одностворчатый с двухкамерным стеклопакетом (32 мм), площадью более 2 м2</v>
      </c>
      <c r="D220" s="42" t="str">
        <f>Source!F47</f>
        <v>11.3.02.02-0001</v>
      </c>
      <c r="E220" s="28" t="str">
        <f>Source!H47</f>
        <v>м2</v>
      </c>
      <c r="F220" s="12">
        <f>Source!I47</f>
        <v>8.9600000000000009</v>
      </c>
      <c r="G220" s="20">
        <f>Source!AB47</f>
        <v>1650.14</v>
      </c>
      <c r="H220" s="20">
        <f>Source!O47</f>
        <v>104088.19</v>
      </c>
      <c r="T220">
        <f>Source!O47+Source!X47+Source!Y47</f>
        <v>104088.19</v>
      </c>
      <c r="U220">
        <f>Source!P47</f>
        <v>104088.19</v>
      </c>
      <c r="V220">
        <f>Source!S47</f>
        <v>0</v>
      </c>
      <c r="W220">
        <f>Source!Q47</f>
        <v>0</v>
      </c>
      <c r="X220">
        <f>Source!R47</f>
        <v>0</v>
      </c>
      <c r="Y220">
        <f>Source!U47</f>
        <v>0</v>
      </c>
      <c r="Z220">
        <f>Source!V47</f>
        <v>0</v>
      </c>
      <c r="AA220">
        <f>Source!X47</f>
        <v>0</v>
      </c>
      <c r="AB220">
        <f>Source!Y47</f>
        <v>0</v>
      </c>
    </row>
    <row r="221" spans="1:28" ht="14.25" x14ac:dyDescent="0.2">
      <c r="C221" s="21" t="s">
        <v>1940</v>
      </c>
      <c r="D221" s="21">
        <f>Source!BC47</f>
        <v>7.04</v>
      </c>
      <c r="F221" s="12"/>
      <c r="G221" s="12"/>
      <c r="H221" s="12"/>
    </row>
    <row r="222" spans="1:28" ht="71.25" x14ac:dyDescent="0.2">
      <c r="A222" s="42">
        <v>21</v>
      </c>
      <c r="B222" s="42" t="str">
        <f>Source!E48</f>
        <v>17</v>
      </c>
      <c r="C222" s="42" t="str">
        <f>Source!G48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222" s="42" t="str">
        <f>Source!F48</f>
        <v>10-01-034-06</v>
      </c>
      <c r="E222" s="28" t="str">
        <f>Source!H48</f>
        <v>100 м2</v>
      </c>
      <c r="F222" s="12">
        <f>Source!I48</f>
        <v>0.17119999999999999</v>
      </c>
      <c r="G222" s="20">
        <f>Source!AB48</f>
        <v>10081.99</v>
      </c>
      <c r="H222" s="20">
        <f>Source!O48</f>
        <v>12151.3</v>
      </c>
      <c r="T222">
        <f>Source!O48+Source!X48+Source!Y48</f>
        <v>15096.98</v>
      </c>
      <c r="U222">
        <f>Source!P48</f>
        <v>10001.57</v>
      </c>
      <c r="V222">
        <f>Source!S48</f>
        <v>1765.24</v>
      </c>
      <c r="W222">
        <f>Source!Q48</f>
        <v>384.49</v>
      </c>
      <c r="X222">
        <f>Source!R48</f>
        <v>75.81</v>
      </c>
      <c r="Y222">
        <f>Source!U48</f>
        <v>28.689353599999993</v>
      </c>
      <c r="Z222">
        <f>Source!V48</f>
        <v>0.90522000000000002</v>
      </c>
      <c r="AA222">
        <f>Source!X48</f>
        <v>1951.51</v>
      </c>
      <c r="AB222">
        <f>Source!Y48</f>
        <v>994.17</v>
      </c>
    </row>
    <row r="223" spans="1:28" ht="14.25" x14ac:dyDescent="0.2">
      <c r="C223" s="21" t="str">
        <f>"Объем: "&amp;Source!I48&amp;"=17,12/"&amp;"100"</f>
        <v>Объем: 0,1712=17,12/100</v>
      </c>
      <c r="F223" s="12"/>
      <c r="G223" s="12"/>
      <c r="H223" s="12"/>
    </row>
    <row r="224" spans="1:28" x14ac:dyDescent="0.2">
      <c r="C224" s="21" t="s">
        <v>1938</v>
      </c>
      <c r="D224" s="21">
        <f>Source!BA48</f>
        <v>7.04</v>
      </c>
    </row>
    <row r="225" spans="1:28" x14ac:dyDescent="0.2">
      <c r="C225" s="21" t="s">
        <v>1939</v>
      </c>
      <c r="D225" s="21">
        <f>Source!BB48</f>
        <v>7.04</v>
      </c>
    </row>
    <row r="226" spans="1:28" x14ac:dyDescent="0.2">
      <c r="C226" s="21" t="s">
        <v>1940</v>
      </c>
      <c r="D226" s="21">
        <f>Source!BC48</f>
        <v>7.04</v>
      </c>
    </row>
    <row r="227" spans="1:28" x14ac:dyDescent="0.2">
      <c r="C227" s="21" t="s">
        <v>1941</v>
      </c>
      <c r="D227" s="21">
        <f>Source!BS48</f>
        <v>7.04</v>
      </c>
    </row>
    <row r="228" spans="1:28" x14ac:dyDescent="0.2">
      <c r="C228" s="21" t="s">
        <v>1948</v>
      </c>
      <c r="D228" s="108" t="s">
        <v>91</v>
      </c>
      <c r="E228" s="108"/>
      <c r="F228" s="108"/>
      <c r="G228" s="108"/>
      <c r="H228" s="108"/>
    </row>
    <row r="229" spans="1:28" x14ac:dyDescent="0.2">
      <c r="C229" s="21" t="s">
        <v>1949</v>
      </c>
      <c r="D229" s="108" t="s">
        <v>91</v>
      </c>
      <c r="E229" s="108"/>
      <c r="F229" s="108"/>
      <c r="G229" s="108"/>
      <c r="H229" s="108"/>
    </row>
    <row r="230" spans="1:28" x14ac:dyDescent="0.2">
      <c r="C230" s="21" t="s">
        <v>1950</v>
      </c>
      <c r="D230" s="108" t="s">
        <v>92</v>
      </c>
      <c r="E230" s="108"/>
      <c r="F230" s="108"/>
      <c r="G230" s="108"/>
      <c r="H230" s="108"/>
    </row>
    <row r="231" spans="1:28" x14ac:dyDescent="0.2">
      <c r="C231" s="21" t="s">
        <v>1951</v>
      </c>
      <c r="D231" s="108" t="s">
        <v>92</v>
      </c>
      <c r="E231" s="108"/>
      <c r="F231" s="108"/>
      <c r="G231" s="108"/>
      <c r="H231" s="108"/>
    </row>
    <row r="232" spans="1:28" x14ac:dyDescent="0.2">
      <c r="C232" s="21" t="s">
        <v>1952</v>
      </c>
      <c r="D232" s="108" t="s">
        <v>91</v>
      </c>
      <c r="E232" s="108"/>
      <c r="F232" s="108"/>
      <c r="G232" s="108"/>
      <c r="H232" s="108"/>
    </row>
    <row r="233" spans="1:28" x14ac:dyDescent="0.2">
      <c r="C233" s="9" t="s">
        <v>1942</v>
      </c>
      <c r="D233" s="30"/>
      <c r="E233" s="30"/>
      <c r="F233" s="30">
        <f>Source!BZ48</f>
        <v>118</v>
      </c>
      <c r="G233" s="52">
        <f>(Source!AF48+Source!AE48)*Source!FX48/100</f>
        <v>1622.2368600000002</v>
      </c>
      <c r="H233" s="52">
        <f>Source!X48</f>
        <v>1951.51</v>
      </c>
    </row>
    <row r="234" spans="1:28" x14ac:dyDescent="0.2">
      <c r="C234" s="9" t="s">
        <v>1943</v>
      </c>
      <c r="D234" s="30"/>
      <c r="E234" s="30"/>
      <c r="F234" s="30"/>
      <c r="G234" s="30" t="str">
        <f>CONCATENATE(Source!DL48,Source!FT48, "=", Source!FX48, "%")</f>
        <v>*0,9=106,2%</v>
      </c>
      <c r="H234" s="30" t="str">
        <f>CONCATENATE(Source!AT48)</f>
        <v>106</v>
      </c>
    </row>
    <row r="235" spans="1:28" x14ac:dyDescent="0.2">
      <c r="C235" s="9" t="s">
        <v>1944</v>
      </c>
      <c r="D235" s="30"/>
      <c r="E235" s="30"/>
      <c r="F235" s="30">
        <f>Source!CA48</f>
        <v>63</v>
      </c>
      <c r="G235" s="52">
        <f>(Source!AF48+Source!AE48)*Source!FY48/100</f>
        <v>817.99231500000008</v>
      </c>
      <c r="H235" s="52">
        <f>Source!Y48</f>
        <v>994.17</v>
      </c>
    </row>
    <row r="236" spans="1:28" x14ac:dyDescent="0.2">
      <c r="C236" s="9" t="s">
        <v>1945</v>
      </c>
      <c r="D236" s="30"/>
      <c r="E236" s="30"/>
      <c r="F236" s="30"/>
      <c r="G236" s="30" t="str">
        <f>CONCATENATE(Source!DM48,Source!FU48, "=", Source!FY48, "%")</f>
        <v>*0,85=53,55%</v>
      </c>
      <c r="H236" s="30" t="str">
        <f>CONCATENATE(Source!AU48)</f>
        <v>54</v>
      </c>
    </row>
    <row r="237" spans="1:28" x14ac:dyDescent="0.2">
      <c r="C237" s="9" t="s">
        <v>1946</v>
      </c>
      <c r="D237" s="30"/>
      <c r="E237" s="30"/>
      <c r="F237" s="30"/>
      <c r="G237" s="52">
        <f>((Source!AF48+Source!AE48)*Source!FX48/100)+((Source!AF48+Source!AE48)*Source!FY48/100)+Source!AB48</f>
        <v>12522.219175</v>
      </c>
      <c r="H237" s="52">
        <f>Source!O48+Source!X48+Source!Y48</f>
        <v>15096.98</v>
      </c>
    </row>
    <row r="238" spans="1:28" ht="71.25" x14ac:dyDescent="0.2">
      <c r="A238" s="42">
        <v>22</v>
      </c>
      <c r="B238" s="42" t="str">
        <f>Source!E49</f>
        <v>17,1</v>
      </c>
      <c r="C238" s="42" t="str">
        <f>Source!G49</f>
        <v>Блок оконный пластиковый двустворчатый, с глухой и поворотно-откидной створкой, двухкамерным стеклопакетом (32 мм), площадью до 2,5 м2</v>
      </c>
      <c r="D238" s="42" t="str">
        <f>Source!F49</f>
        <v>11.3.02.01-0017</v>
      </c>
      <c r="E238" s="28" t="str">
        <f>Source!H49</f>
        <v>м2</v>
      </c>
      <c r="F238" s="12">
        <f>Source!I49</f>
        <v>17.12</v>
      </c>
      <c r="G238" s="20">
        <f>Source!AB49</f>
        <v>2948.32</v>
      </c>
      <c r="H238" s="20">
        <f>Source!O49</f>
        <v>355345.68</v>
      </c>
      <c r="T238">
        <f>Source!O49+Source!X49+Source!Y49</f>
        <v>355345.68</v>
      </c>
      <c r="U238">
        <f>Source!P49</f>
        <v>355345.68</v>
      </c>
      <c r="V238">
        <f>Source!S49</f>
        <v>0</v>
      </c>
      <c r="W238">
        <f>Source!Q49</f>
        <v>0</v>
      </c>
      <c r="X238">
        <f>Source!R49</f>
        <v>0</v>
      </c>
      <c r="Y238">
        <f>Source!U49</f>
        <v>0</v>
      </c>
      <c r="Z238">
        <f>Source!V49</f>
        <v>0</v>
      </c>
      <c r="AA238">
        <f>Source!X49</f>
        <v>0</v>
      </c>
      <c r="AB238">
        <f>Source!Y49</f>
        <v>0</v>
      </c>
    </row>
    <row r="239" spans="1:28" ht="14.25" x14ac:dyDescent="0.2">
      <c r="C239" s="21" t="s">
        <v>1940</v>
      </c>
      <c r="D239" s="21">
        <f>Source!BC49</f>
        <v>7.04</v>
      </c>
      <c r="F239" s="12"/>
      <c r="G239" s="12"/>
      <c r="H239" s="12"/>
    </row>
    <row r="240" spans="1:28" ht="28.5" x14ac:dyDescent="0.2">
      <c r="A240" s="42">
        <v>23</v>
      </c>
      <c r="B240" s="42" t="str">
        <f>Source!E50</f>
        <v>18</v>
      </c>
      <c r="C240" s="42" t="str">
        <f>Source!G50</f>
        <v>Установка подоконных досок из ПВХ в каменных стенах толщиной до 0,51 м</v>
      </c>
      <c r="D240" s="42" t="str">
        <f>Source!F50</f>
        <v>10-01-035-01</v>
      </c>
      <c r="E240" s="28" t="str">
        <f>Source!H50</f>
        <v>100 м</v>
      </c>
      <c r="F240" s="12">
        <f>Source!I50</f>
        <v>0.17519999999999999</v>
      </c>
      <c r="G240" s="20">
        <f>Source!AB50</f>
        <v>4213.95</v>
      </c>
      <c r="H240" s="20">
        <f>Source!O50</f>
        <v>5197.5200000000004</v>
      </c>
      <c r="T240">
        <f>Source!O50+Source!X50+Source!Y50</f>
        <v>5613.3600000000006</v>
      </c>
      <c r="U240">
        <f>Source!P50</f>
        <v>4924.01</v>
      </c>
      <c r="V240">
        <f>Source!S50</f>
        <v>256.38</v>
      </c>
      <c r="W240">
        <f>Source!Q50</f>
        <v>17.13</v>
      </c>
      <c r="X240">
        <f>Source!R50</f>
        <v>3.52</v>
      </c>
      <c r="Y240">
        <f>Source!U50</f>
        <v>4.2693611999999996</v>
      </c>
      <c r="Z240">
        <f>Source!V50</f>
        <v>4.1609999999999994E-2</v>
      </c>
      <c r="AA240">
        <f>Source!X50</f>
        <v>275.49</v>
      </c>
      <c r="AB240">
        <f>Source!Y50</f>
        <v>140.35</v>
      </c>
    </row>
    <row r="241" spans="1:28" ht="14.25" x14ac:dyDescent="0.2">
      <c r="C241" s="21" t="str">
        <f>"Объем: "&amp;Source!I50&amp;"=17,52/"&amp;"100"</f>
        <v>Объем: 0,1752=17,52/100</v>
      </c>
      <c r="F241" s="12"/>
      <c r="G241" s="12"/>
      <c r="H241" s="12"/>
    </row>
    <row r="242" spans="1:28" x14ac:dyDescent="0.2">
      <c r="C242" s="21" t="s">
        <v>1938</v>
      </c>
      <c r="D242" s="21">
        <f>Source!BA50</f>
        <v>7.04</v>
      </c>
    </row>
    <row r="243" spans="1:28" x14ac:dyDescent="0.2">
      <c r="C243" s="21" t="s">
        <v>1939</v>
      </c>
      <c r="D243" s="21">
        <f>Source!BB50</f>
        <v>7.04</v>
      </c>
    </row>
    <row r="244" spans="1:28" x14ac:dyDescent="0.2">
      <c r="C244" s="21" t="s">
        <v>1940</v>
      </c>
      <c r="D244" s="21">
        <f>Source!BC50</f>
        <v>7.04</v>
      </c>
    </row>
    <row r="245" spans="1:28" x14ac:dyDescent="0.2">
      <c r="C245" s="21" t="s">
        <v>1941</v>
      </c>
      <c r="D245" s="21">
        <f>Source!BS50</f>
        <v>7.04</v>
      </c>
    </row>
    <row r="246" spans="1:28" x14ac:dyDescent="0.2">
      <c r="C246" s="21" t="s">
        <v>1948</v>
      </c>
      <c r="D246" s="108" t="s">
        <v>91</v>
      </c>
      <c r="E246" s="108"/>
      <c r="F246" s="108"/>
      <c r="G246" s="108"/>
      <c r="H246" s="108"/>
    </row>
    <row r="247" spans="1:28" x14ac:dyDescent="0.2">
      <c r="C247" s="21" t="s">
        <v>1949</v>
      </c>
      <c r="D247" s="108" t="s">
        <v>91</v>
      </c>
      <c r="E247" s="108"/>
      <c r="F247" s="108"/>
      <c r="G247" s="108"/>
      <c r="H247" s="108"/>
    </row>
    <row r="248" spans="1:28" x14ac:dyDescent="0.2">
      <c r="C248" s="21" t="s">
        <v>1950</v>
      </c>
      <c r="D248" s="108" t="s">
        <v>92</v>
      </c>
      <c r="E248" s="108"/>
      <c r="F248" s="108"/>
      <c r="G248" s="108"/>
      <c r="H248" s="108"/>
    </row>
    <row r="249" spans="1:28" x14ac:dyDescent="0.2">
      <c r="C249" s="21" t="s">
        <v>1951</v>
      </c>
      <c r="D249" s="108" t="s">
        <v>92</v>
      </c>
      <c r="E249" s="108"/>
      <c r="F249" s="108"/>
      <c r="G249" s="108"/>
      <c r="H249" s="108"/>
    </row>
    <row r="250" spans="1:28" x14ac:dyDescent="0.2">
      <c r="C250" s="21" t="s">
        <v>1952</v>
      </c>
      <c r="D250" s="108" t="s">
        <v>91</v>
      </c>
      <c r="E250" s="108"/>
      <c r="F250" s="108"/>
      <c r="G250" s="108"/>
      <c r="H250" s="108"/>
    </row>
    <row r="251" spans="1:28" x14ac:dyDescent="0.2">
      <c r="C251" s="9" t="s">
        <v>1942</v>
      </c>
      <c r="D251" s="30"/>
      <c r="E251" s="30"/>
      <c r="F251" s="30">
        <f>Source!BZ50</f>
        <v>118</v>
      </c>
      <c r="G251" s="52">
        <f>(Source!AF50+Source!AE50)*Source!FX50/100</f>
        <v>223.77402000000001</v>
      </c>
      <c r="H251" s="52">
        <f>Source!X50</f>
        <v>275.49</v>
      </c>
    </row>
    <row r="252" spans="1:28" x14ac:dyDescent="0.2">
      <c r="C252" s="9" t="s">
        <v>1943</v>
      </c>
      <c r="D252" s="30"/>
      <c r="E252" s="30"/>
      <c r="F252" s="30"/>
      <c r="G252" s="30" t="str">
        <f>CONCATENATE(Source!DL50,Source!FT50, "=", Source!FX50, "%")</f>
        <v>*0,9=106,2%</v>
      </c>
      <c r="H252" s="30" t="str">
        <f>CONCATENATE(Source!AT50)</f>
        <v>106</v>
      </c>
    </row>
    <row r="253" spans="1:28" x14ac:dyDescent="0.2">
      <c r="C253" s="9" t="s">
        <v>1944</v>
      </c>
      <c r="D253" s="30"/>
      <c r="E253" s="30"/>
      <c r="F253" s="30">
        <f>Source!CA50</f>
        <v>63</v>
      </c>
      <c r="G253" s="52">
        <f>(Source!AF50+Source!AE50)*Source!FY50/100</f>
        <v>112.835205</v>
      </c>
      <c r="H253" s="52">
        <f>Source!Y50</f>
        <v>140.35</v>
      </c>
    </row>
    <row r="254" spans="1:28" x14ac:dyDescent="0.2">
      <c r="C254" s="9" t="s">
        <v>1945</v>
      </c>
      <c r="D254" s="30"/>
      <c r="E254" s="30"/>
      <c r="F254" s="30"/>
      <c r="G254" s="30" t="str">
        <f>CONCATENATE(Source!DM50,Source!FU50, "=", Source!FY50, "%")</f>
        <v>*0,85=53,55%</v>
      </c>
      <c r="H254" s="30" t="str">
        <f>CONCATENATE(Source!AU50)</f>
        <v>54</v>
      </c>
    </row>
    <row r="255" spans="1:28" x14ac:dyDescent="0.2">
      <c r="C255" s="9" t="s">
        <v>1946</v>
      </c>
      <c r="D255" s="30"/>
      <c r="E255" s="30"/>
      <c r="F255" s="30"/>
      <c r="G255" s="52">
        <f>((Source!AF50+Source!AE50)*Source!FX50/100)+((Source!AF50+Source!AE50)*Source!FY50/100)+Source!AB50</f>
        <v>4550.559225</v>
      </c>
      <c r="H255" s="52">
        <f>Source!O50+Source!X50+Source!Y50</f>
        <v>5613.3600000000006</v>
      </c>
    </row>
    <row r="256" spans="1:28" ht="28.5" x14ac:dyDescent="0.2">
      <c r="A256" s="42">
        <v>24</v>
      </c>
      <c r="B256" s="42" t="str">
        <f>Source!E51</f>
        <v>18,1</v>
      </c>
      <c r="C256" s="42" t="str">
        <f>Source!G51</f>
        <v>Доски подоконные ПВХ, шириной 350 мм</v>
      </c>
      <c r="D256" s="42" t="str">
        <f>Source!F51</f>
        <v>11.3.03.01-0006</v>
      </c>
      <c r="E256" s="28" t="str">
        <f>Source!H51</f>
        <v>м</v>
      </c>
      <c r="F256" s="12">
        <f>Source!I51</f>
        <v>17.52</v>
      </c>
      <c r="G256" s="20">
        <f>Source!AB51</f>
        <v>46.61</v>
      </c>
      <c r="H256" s="20">
        <f>Source!O51</f>
        <v>5748.91</v>
      </c>
      <c r="T256">
        <f>Source!O51+Source!X51+Source!Y51</f>
        <v>5748.91</v>
      </c>
      <c r="U256">
        <f>Source!P51</f>
        <v>5748.91</v>
      </c>
      <c r="V256">
        <f>Source!S51</f>
        <v>0</v>
      </c>
      <c r="W256">
        <f>Source!Q51</f>
        <v>0</v>
      </c>
      <c r="X256">
        <f>Source!R51</f>
        <v>0</v>
      </c>
      <c r="Y256">
        <f>Source!U51</f>
        <v>0</v>
      </c>
      <c r="Z256">
        <f>Source!V51</f>
        <v>0</v>
      </c>
      <c r="AA256">
        <f>Source!X51</f>
        <v>0</v>
      </c>
      <c r="AB256">
        <f>Source!Y51</f>
        <v>0</v>
      </c>
    </row>
    <row r="257" spans="1:28" ht="14.25" x14ac:dyDescent="0.2">
      <c r="C257" s="21" t="s">
        <v>1940</v>
      </c>
      <c r="D257" s="21">
        <f>Source!BC51</f>
        <v>7.04</v>
      </c>
      <c r="F257" s="12"/>
      <c r="G257" s="12"/>
      <c r="H257" s="12"/>
    </row>
    <row r="258" spans="1:28" ht="42.75" x14ac:dyDescent="0.2">
      <c r="A258" s="42">
        <v>25</v>
      </c>
      <c r="B258" s="42" t="str">
        <f>Source!E52</f>
        <v>19</v>
      </c>
      <c r="C258" s="42" t="str">
        <f>Source!G52</f>
        <v>Устройство мелких покрытий (брандмауэры, парапеты, свесы и т.п.) из листовой оцинкованной стали</v>
      </c>
      <c r="D258" s="42" t="str">
        <f>Source!F52</f>
        <v>12-01-010-01</v>
      </c>
      <c r="E258" s="28" t="str">
        <f>Source!H52</f>
        <v>100 м2</v>
      </c>
      <c r="F258" s="12">
        <f>Source!I52</f>
        <v>7.2999999999999995E-2</v>
      </c>
      <c r="G258" s="20">
        <f>Source!AB52</f>
        <v>10023.950000000001</v>
      </c>
      <c r="H258" s="20">
        <f>Source!O52</f>
        <v>5151.5200000000004</v>
      </c>
      <c r="T258">
        <f>Source!O52+Source!X52+Source!Y52</f>
        <v>6081.71</v>
      </c>
      <c r="U258">
        <f>Source!P52</f>
        <v>4569.05</v>
      </c>
      <c r="V258">
        <f>Source!S52</f>
        <v>568.41</v>
      </c>
      <c r="W258">
        <f>Source!Q52</f>
        <v>14.06</v>
      </c>
      <c r="X258">
        <f>Source!R52</f>
        <v>2.2599999999999998</v>
      </c>
      <c r="Y258">
        <f>Source!U52</f>
        <v>9.4653624999999995</v>
      </c>
      <c r="Z258">
        <f>Source!V52</f>
        <v>2.46375E-2</v>
      </c>
      <c r="AA258">
        <f>Source!X52</f>
        <v>616.32000000000005</v>
      </c>
      <c r="AB258">
        <f>Source!Y52</f>
        <v>313.87</v>
      </c>
    </row>
    <row r="259" spans="1:28" ht="14.25" x14ac:dyDescent="0.2">
      <c r="C259" s="21" t="str">
        <f>"Объем: "&amp;Source!I52&amp;"=7,3/"&amp;"100"</f>
        <v>Объем: 0,073=7,3/100</v>
      </c>
      <c r="F259" s="12"/>
      <c r="G259" s="12"/>
      <c r="H259" s="12"/>
    </row>
    <row r="260" spans="1:28" x14ac:dyDescent="0.2">
      <c r="C260" s="21" t="s">
        <v>1938</v>
      </c>
      <c r="D260" s="21">
        <f>Source!BA52</f>
        <v>7.04</v>
      </c>
    </row>
    <row r="261" spans="1:28" x14ac:dyDescent="0.2">
      <c r="C261" s="21" t="s">
        <v>1939</v>
      </c>
      <c r="D261" s="21">
        <f>Source!BB52</f>
        <v>7.04</v>
      </c>
    </row>
    <row r="262" spans="1:28" x14ac:dyDescent="0.2">
      <c r="C262" s="21" t="s">
        <v>1940</v>
      </c>
      <c r="D262" s="21">
        <f>Source!BC52</f>
        <v>7.04</v>
      </c>
    </row>
    <row r="263" spans="1:28" x14ac:dyDescent="0.2">
      <c r="C263" s="21" t="s">
        <v>1941</v>
      </c>
      <c r="D263" s="21">
        <f>Source!BS52</f>
        <v>7.04</v>
      </c>
    </row>
    <row r="264" spans="1:28" x14ac:dyDescent="0.2">
      <c r="C264" s="21" t="s">
        <v>1948</v>
      </c>
      <c r="D264" s="108" t="s">
        <v>91</v>
      </c>
      <c r="E264" s="108"/>
      <c r="F264" s="108"/>
      <c r="G264" s="108"/>
      <c r="H264" s="108"/>
    </row>
    <row r="265" spans="1:28" x14ac:dyDescent="0.2">
      <c r="C265" s="21" t="s">
        <v>1949</v>
      </c>
      <c r="D265" s="108" t="s">
        <v>91</v>
      </c>
      <c r="E265" s="108"/>
      <c r="F265" s="108"/>
      <c r="G265" s="108"/>
      <c r="H265" s="108"/>
    </row>
    <row r="266" spans="1:28" x14ac:dyDescent="0.2">
      <c r="C266" s="21" t="s">
        <v>1950</v>
      </c>
      <c r="D266" s="108" t="s">
        <v>92</v>
      </c>
      <c r="E266" s="108"/>
      <c r="F266" s="108"/>
      <c r="G266" s="108"/>
      <c r="H266" s="108"/>
    </row>
    <row r="267" spans="1:28" x14ac:dyDescent="0.2">
      <c r="C267" s="21" t="s">
        <v>1951</v>
      </c>
      <c r="D267" s="108" t="s">
        <v>92</v>
      </c>
      <c r="E267" s="108"/>
      <c r="F267" s="108"/>
      <c r="G267" s="108"/>
      <c r="H267" s="108"/>
    </row>
    <row r="268" spans="1:28" x14ac:dyDescent="0.2">
      <c r="C268" s="21" t="s">
        <v>1952</v>
      </c>
      <c r="D268" s="108" t="s">
        <v>91</v>
      </c>
      <c r="E268" s="108"/>
      <c r="F268" s="108"/>
      <c r="G268" s="108"/>
      <c r="H268" s="108"/>
    </row>
    <row r="269" spans="1:28" x14ac:dyDescent="0.2">
      <c r="C269" s="9" t="s">
        <v>1942</v>
      </c>
      <c r="D269" s="30"/>
      <c r="E269" s="30"/>
      <c r="F269" s="30">
        <f>Source!BZ52</f>
        <v>120</v>
      </c>
      <c r="G269" s="52">
        <f>(Source!AF52+Source!AE52)*Source!FX52/100</f>
        <v>1199.2428000000002</v>
      </c>
      <c r="H269" s="52">
        <f>Source!X52</f>
        <v>616.32000000000005</v>
      </c>
    </row>
    <row r="270" spans="1:28" x14ac:dyDescent="0.2">
      <c r="C270" s="9" t="s">
        <v>1943</v>
      </c>
      <c r="D270" s="30"/>
      <c r="E270" s="30"/>
      <c r="F270" s="30"/>
      <c r="G270" s="30" t="str">
        <f>CONCATENATE(Source!DL52,Source!FT52, "=", Source!FX52, "%")</f>
        <v>*0,9=108%</v>
      </c>
      <c r="H270" s="30" t="str">
        <f>CONCATENATE(Source!AT52)</f>
        <v>108</v>
      </c>
    </row>
    <row r="271" spans="1:28" x14ac:dyDescent="0.2">
      <c r="C271" s="9" t="s">
        <v>1944</v>
      </c>
      <c r="D271" s="30"/>
      <c r="E271" s="30"/>
      <c r="F271" s="30">
        <f>Source!CA52</f>
        <v>65</v>
      </c>
      <c r="G271" s="52">
        <f>(Source!AF52+Source!AE52)*Source!FY52/100</f>
        <v>613.50152500000002</v>
      </c>
      <c r="H271" s="52">
        <f>Source!Y52</f>
        <v>313.87</v>
      </c>
    </row>
    <row r="272" spans="1:28" x14ac:dyDescent="0.2">
      <c r="C272" s="9" t="s">
        <v>1945</v>
      </c>
      <c r="D272" s="30"/>
      <c r="E272" s="30"/>
      <c r="F272" s="30"/>
      <c r="G272" s="30" t="str">
        <f>CONCATENATE(Source!DM52,Source!FU52, "=", Source!FY52, "%")</f>
        <v>*0,85=55,25%</v>
      </c>
      <c r="H272" s="30" t="str">
        <f>CONCATENATE(Source!AU52)</f>
        <v>55</v>
      </c>
    </row>
    <row r="273" spans="1:28" x14ac:dyDescent="0.2">
      <c r="C273" s="9" t="s">
        <v>1946</v>
      </c>
      <c r="D273" s="30"/>
      <c r="E273" s="30"/>
      <c r="F273" s="30"/>
      <c r="G273" s="52">
        <f>((Source!AF52+Source!AE52)*Source!FX52/100)+((Source!AF52+Source!AE52)*Source!FY52/100)+Source!AB52</f>
        <v>11836.694325</v>
      </c>
      <c r="H273" s="52">
        <f>Source!O52+Source!X52+Source!Y52</f>
        <v>6081.71</v>
      </c>
    </row>
    <row r="274" spans="1:28" ht="57" x14ac:dyDescent="0.2">
      <c r="A274" s="42">
        <v>26</v>
      </c>
      <c r="B274" s="42" t="str">
        <f>Source!E53</f>
        <v>20</v>
      </c>
      <c r="C274" s="42" t="str">
        <f>Source!G53</f>
        <v>Ремонт штукатурки откосов внутри здания по камню и бетону цементно-известковым раствором прямолинейных</v>
      </c>
      <c r="D274" s="42" t="str">
        <f>Source!F53</f>
        <v>61-7-1</v>
      </c>
      <c r="E274" s="28" t="str">
        <f>Source!H53</f>
        <v>100 м2</v>
      </c>
      <c r="F274" s="12">
        <f>Source!I53</f>
        <v>8.5999999999999993E-2</v>
      </c>
      <c r="G274" s="20">
        <f>Source!AB53</f>
        <v>5751.96</v>
      </c>
      <c r="H274" s="20">
        <f>Source!O53</f>
        <v>3482.46</v>
      </c>
      <c r="T274">
        <f>Source!O53+Source!X53+Source!Y53</f>
        <v>6178.2999999999993</v>
      </c>
      <c r="U274">
        <f>Source!P53</f>
        <v>1380.19</v>
      </c>
      <c r="V274">
        <f>Source!S53</f>
        <v>2080.3200000000002</v>
      </c>
      <c r="W274">
        <f>Source!Q53</f>
        <v>21.95</v>
      </c>
      <c r="X274">
        <f>Source!R53</f>
        <v>9.48</v>
      </c>
      <c r="Y274">
        <f>Source!U53</f>
        <v>32.943159999999999</v>
      </c>
      <c r="Z274">
        <f>Source!V53</f>
        <v>9.9759999999999988E-2</v>
      </c>
      <c r="AA274">
        <f>Source!X53</f>
        <v>1650.94</v>
      </c>
      <c r="AB274">
        <f>Source!Y53</f>
        <v>1044.9000000000001</v>
      </c>
    </row>
    <row r="275" spans="1:28" ht="14.25" x14ac:dyDescent="0.2">
      <c r="C275" s="21" t="str">
        <f>"Объем: "&amp;Source!I53&amp;"=8,6/"&amp;"100"</f>
        <v>Объем: 0,086=8,6/100</v>
      </c>
      <c r="F275" s="12"/>
      <c r="G275" s="12"/>
      <c r="H275" s="12"/>
    </row>
    <row r="276" spans="1:28" x14ac:dyDescent="0.2">
      <c r="C276" s="21" t="s">
        <v>1938</v>
      </c>
      <c r="D276" s="21">
        <f>Source!BA53</f>
        <v>7.04</v>
      </c>
    </row>
    <row r="277" spans="1:28" x14ac:dyDescent="0.2">
      <c r="C277" s="21" t="s">
        <v>1939</v>
      </c>
      <c r="D277" s="21">
        <f>Source!BB53</f>
        <v>7.04</v>
      </c>
    </row>
    <row r="278" spans="1:28" x14ac:dyDescent="0.2">
      <c r="C278" s="21" t="s">
        <v>1940</v>
      </c>
      <c r="D278" s="21">
        <f>Source!BC53</f>
        <v>7.04</v>
      </c>
    </row>
    <row r="279" spans="1:28" x14ac:dyDescent="0.2">
      <c r="C279" s="21" t="s">
        <v>1941</v>
      </c>
      <c r="D279" s="21">
        <f>Source!BS53</f>
        <v>7.04</v>
      </c>
    </row>
    <row r="280" spans="1:28" x14ac:dyDescent="0.2">
      <c r="C280" s="9" t="s">
        <v>1942</v>
      </c>
      <c r="D280" s="30"/>
      <c r="E280" s="30"/>
      <c r="F280" s="30">
        <f>Source!BZ53</f>
        <v>79</v>
      </c>
      <c r="G280" s="52">
        <f>(Source!AF53+Source!AE53)*Source!FX53/100</f>
        <v>2726.8509000000004</v>
      </c>
      <c r="H280" s="52">
        <f>Source!X53</f>
        <v>1650.94</v>
      </c>
    </row>
    <row r="281" spans="1:28" x14ac:dyDescent="0.2">
      <c r="C281" s="9" t="s">
        <v>1944</v>
      </c>
      <c r="D281" s="30"/>
      <c r="E281" s="30"/>
      <c r="F281" s="30">
        <f>Source!CA53</f>
        <v>50</v>
      </c>
      <c r="G281" s="52">
        <f>(Source!AF53+Source!AE53)*Source!FY53/100</f>
        <v>1725.855</v>
      </c>
      <c r="H281" s="52">
        <f>Source!Y53</f>
        <v>1044.9000000000001</v>
      </c>
    </row>
    <row r="282" spans="1:28" x14ac:dyDescent="0.2">
      <c r="C282" s="9" t="s">
        <v>1946</v>
      </c>
      <c r="D282" s="30"/>
      <c r="E282" s="30"/>
      <c r="F282" s="30"/>
      <c r="G282" s="52">
        <f>((Source!AF53+Source!AE53)*Source!FX53/100)+((Source!AF53+Source!AE53)*Source!FY53/100)+Source!AB53</f>
        <v>10204.6659</v>
      </c>
      <c r="H282" s="52">
        <f>Source!O53+Source!X53+Source!Y53</f>
        <v>6178.2999999999993</v>
      </c>
    </row>
    <row r="283" spans="1:28" ht="57" x14ac:dyDescent="0.2">
      <c r="A283" s="42">
        <v>27</v>
      </c>
      <c r="B283" s="42" t="str">
        <f>Source!E54</f>
        <v>21</v>
      </c>
      <c r="C283" s="42" t="str">
        <f>Source!G54</f>
        <v>Облицовка оконных и дверных откосов декоративным бумажно-слоистым пластиком или листами из синтетических материалов на клее</v>
      </c>
      <c r="D283" s="42" t="str">
        <f>Source!F54</f>
        <v>15-01-050-04</v>
      </c>
      <c r="E283" s="28" t="str">
        <f>Source!H54</f>
        <v>100 м2</v>
      </c>
      <c r="F283" s="12">
        <f>Source!I54</f>
        <v>0.57640000000000002</v>
      </c>
      <c r="G283" s="20">
        <f>Source!AB54</f>
        <v>1801.98</v>
      </c>
      <c r="H283" s="20">
        <f>Source!O54</f>
        <v>7312.18</v>
      </c>
      <c r="T283">
        <f>Source!O54+Source!X54+Source!Y54</f>
        <v>17488.27</v>
      </c>
      <c r="U283">
        <f>Source!P54</f>
        <v>1.46</v>
      </c>
      <c r="V283">
        <f>Source!S54</f>
        <v>7131.36</v>
      </c>
      <c r="W283">
        <f>Source!Q54</f>
        <v>179.36</v>
      </c>
      <c r="X283">
        <f>Source!R54</f>
        <v>34.9</v>
      </c>
      <c r="Y283">
        <f>Source!U54</f>
        <v>110.34630419999999</v>
      </c>
      <c r="Z283">
        <f>Source!V54</f>
        <v>0.41788999999999998</v>
      </c>
      <c r="AA283">
        <f>Source!X54</f>
        <v>6807.95</v>
      </c>
      <c r="AB283">
        <f>Source!Y54</f>
        <v>3368.14</v>
      </c>
    </row>
    <row r="284" spans="1:28" ht="14.25" x14ac:dyDescent="0.2">
      <c r="C284" s="21" t="str">
        <f>"Объем: "&amp;Source!I54&amp;"=57,64/"&amp;"100"</f>
        <v>Объем: 0,5764=57,64/100</v>
      </c>
      <c r="F284" s="12"/>
      <c r="G284" s="12"/>
      <c r="H284" s="12"/>
    </row>
    <row r="285" spans="1:28" x14ac:dyDescent="0.2">
      <c r="C285" s="21" t="s">
        <v>1938</v>
      </c>
      <c r="D285" s="21">
        <f>Source!BA54</f>
        <v>7.04</v>
      </c>
    </row>
    <row r="286" spans="1:28" x14ac:dyDescent="0.2">
      <c r="C286" s="21" t="s">
        <v>1939</v>
      </c>
      <c r="D286" s="21">
        <f>Source!BB54</f>
        <v>7.04</v>
      </c>
    </row>
    <row r="287" spans="1:28" x14ac:dyDescent="0.2">
      <c r="C287" s="21" t="s">
        <v>1940</v>
      </c>
      <c r="D287" s="21">
        <f>Source!BC54</f>
        <v>7.04</v>
      </c>
    </row>
    <row r="288" spans="1:28" x14ac:dyDescent="0.2">
      <c r="C288" s="21" t="s">
        <v>1941</v>
      </c>
      <c r="D288" s="21">
        <f>Source!BS54</f>
        <v>7.04</v>
      </c>
    </row>
    <row r="289" spans="1:28" x14ac:dyDescent="0.2">
      <c r="C289" s="21" t="s">
        <v>1948</v>
      </c>
      <c r="D289" s="108" t="s">
        <v>91</v>
      </c>
      <c r="E289" s="108"/>
      <c r="F289" s="108"/>
      <c r="G289" s="108"/>
      <c r="H289" s="108"/>
    </row>
    <row r="290" spans="1:28" x14ac:dyDescent="0.2">
      <c r="C290" s="21" t="s">
        <v>1949</v>
      </c>
      <c r="D290" s="108" t="s">
        <v>91</v>
      </c>
      <c r="E290" s="108"/>
      <c r="F290" s="108"/>
      <c r="G290" s="108"/>
      <c r="H290" s="108"/>
    </row>
    <row r="291" spans="1:28" x14ac:dyDescent="0.2">
      <c r="C291" s="21" t="s">
        <v>1950</v>
      </c>
      <c r="D291" s="108" t="s">
        <v>92</v>
      </c>
      <c r="E291" s="108"/>
      <c r="F291" s="108"/>
      <c r="G291" s="108"/>
      <c r="H291" s="108"/>
    </row>
    <row r="292" spans="1:28" x14ac:dyDescent="0.2">
      <c r="C292" s="21" t="s">
        <v>1951</v>
      </c>
      <c r="D292" s="108" t="s">
        <v>92</v>
      </c>
      <c r="E292" s="108"/>
      <c r="F292" s="108"/>
      <c r="G292" s="108"/>
      <c r="H292" s="108"/>
    </row>
    <row r="293" spans="1:28" x14ac:dyDescent="0.2">
      <c r="C293" s="21" t="s">
        <v>1952</v>
      </c>
      <c r="D293" s="108" t="s">
        <v>91</v>
      </c>
      <c r="E293" s="108"/>
      <c r="F293" s="108"/>
      <c r="G293" s="108"/>
      <c r="H293" s="108"/>
    </row>
    <row r="294" spans="1:28" x14ac:dyDescent="0.2">
      <c r="C294" s="9" t="s">
        <v>1942</v>
      </c>
      <c r="D294" s="30"/>
      <c r="E294" s="30"/>
      <c r="F294" s="30">
        <f>Source!BZ54</f>
        <v>105</v>
      </c>
      <c r="G294" s="52">
        <f>(Source!AF54+Source!AE54)*Source!FX54/100</f>
        <v>1668.8888999999999</v>
      </c>
      <c r="H294" s="52">
        <f>Source!X54</f>
        <v>6807.95</v>
      </c>
    </row>
    <row r="295" spans="1:28" x14ac:dyDescent="0.2">
      <c r="C295" s="9" t="s">
        <v>1943</v>
      </c>
      <c r="D295" s="30"/>
      <c r="E295" s="30"/>
      <c r="F295" s="30"/>
      <c r="G295" s="30" t="str">
        <f>CONCATENATE(Source!DL54,Source!FT54, "=", Source!FX54, "%")</f>
        <v>*0,9=94,5%</v>
      </c>
      <c r="H295" s="30" t="str">
        <f>CONCATENATE(Source!AT54)</f>
        <v>95</v>
      </c>
    </row>
    <row r="296" spans="1:28" x14ac:dyDescent="0.2">
      <c r="C296" s="9" t="s">
        <v>1944</v>
      </c>
      <c r="D296" s="30"/>
      <c r="E296" s="30"/>
      <c r="F296" s="30">
        <f>Source!CA54</f>
        <v>55</v>
      </c>
      <c r="G296" s="52">
        <f>(Source!AF54+Source!AE54)*Source!FY54/100</f>
        <v>825.61434999999994</v>
      </c>
      <c r="H296" s="52">
        <f>Source!Y54</f>
        <v>3368.14</v>
      </c>
    </row>
    <row r="297" spans="1:28" x14ac:dyDescent="0.2">
      <c r="C297" s="9" t="s">
        <v>1945</v>
      </c>
      <c r="D297" s="30"/>
      <c r="E297" s="30"/>
      <c r="F297" s="30"/>
      <c r="G297" s="30" t="str">
        <f>CONCATENATE(Source!DM54,Source!FU54, "=", Source!FY54, "%")</f>
        <v>*0,85=46,75%</v>
      </c>
      <c r="H297" s="30" t="str">
        <f>CONCATENATE(Source!AU54)</f>
        <v>47</v>
      </c>
    </row>
    <row r="298" spans="1:28" x14ac:dyDescent="0.2">
      <c r="C298" s="9" t="s">
        <v>1946</v>
      </c>
      <c r="D298" s="30"/>
      <c r="E298" s="30"/>
      <c r="F298" s="30"/>
      <c r="G298" s="52">
        <f>((Source!AF54+Source!AE54)*Source!FX54/100)+((Source!AF54+Source!AE54)*Source!FY54/100)+Source!AB54</f>
        <v>4296.4832499999993</v>
      </c>
      <c r="H298" s="52">
        <f>Source!O54+Source!X54+Source!Y54</f>
        <v>17488.27</v>
      </c>
    </row>
    <row r="299" spans="1:28" ht="85.5" x14ac:dyDescent="0.2">
      <c r="A299" s="42">
        <v>28</v>
      </c>
      <c r="B299" s="42" t="str">
        <f>Source!E55</f>
        <v>21,1</v>
      </c>
      <c r="C299" s="42" t="str">
        <f>Source!G55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299" s="42" t="str">
        <f>Source!F55</f>
        <v>11.3.03.05-0011</v>
      </c>
      <c r="E299" s="28" t="str">
        <f>Source!H55</f>
        <v>м2</v>
      </c>
      <c r="F299" s="12">
        <f>Source!I55</f>
        <v>60.522000000000006</v>
      </c>
      <c r="G299" s="20">
        <f>Source!AB55</f>
        <v>59.16</v>
      </c>
      <c r="H299" s="20">
        <f>Source!O55</f>
        <v>25206.59</v>
      </c>
      <c r="T299">
        <f>Source!O55+Source!X55+Source!Y55</f>
        <v>25206.59</v>
      </c>
      <c r="U299">
        <f>Source!P55</f>
        <v>25206.59</v>
      </c>
      <c r="V299">
        <f>Source!S55</f>
        <v>0</v>
      </c>
      <c r="W299">
        <f>Source!Q55</f>
        <v>0</v>
      </c>
      <c r="X299">
        <f>Source!R55</f>
        <v>0</v>
      </c>
      <c r="Y299">
        <f>Source!U55</f>
        <v>0</v>
      </c>
      <c r="Z299">
        <f>Source!V55</f>
        <v>0</v>
      </c>
      <c r="AA299">
        <f>Source!X55</f>
        <v>0</v>
      </c>
      <c r="AB299">
        <f>Source!Y55</f>
        <v>0</v>
      </c>
    </row>
    <row r="300" spans="1:28" ht="14.25" x14ac:dyDescent="0.2">
      <c r="C300" s="21" t="s">
        <v>1940</v>
      </c>
      <c r="D300" s="21">
        <f>Source!BC55</f>
        <v>7.04</v>
      </c>
      <c r="F300" s="12"/>
      <c r="G300" s="12"/>
      <c r="H300" s="12"/>
    </row>
    <row r="301" spans="1:28" ht="28.5" x14ac:dyDescent="0.2">
      <c r="A301" s="42">
        <v>29</v>
      </c>
      <c r="B301" s="42" t="str">
        <f>Source!E56</f>
        <v>21,2</v>
      </c>
      <c r="C301" s="42" t="str">
        <f>Source!G56</f>
        <v>Клеи жидкие гвозди универсальные TITEBOND</v>
      </c>
      <c r="D301" s="42" t="str">
        <f>Source!F56</f>
        <v>14.1.05.01-0003</v>
      </c>
      <c r="E301" s="28" t="str">
        <f>Source!H56</f>
        <v>кг</v>
      </c>
      <c r="F301" s="12">
        <f>Source!I56</f>
        <v>17.292000000000002</v>
      </c>
      <c r="G301" s="20">
        <f>Source!AB56</f>
        <v>43.1</v>
      </c>
      <c r="H301" s="20">
        <f>Source!O56</f>
        <v>5246.81</v>
      </c>
      <c r="T301">
        <f>Source!O56+Source!X56+Source!Y56</f>
        <v>5246.81</v>
      </c>
      <c r="U301">
        <f>Source!P56</f>
        <v>5246.81</v>
      </c>
      <c r="V301">
        <f>Source!S56</f>
        <v>0</v>
      </c>
      <c r="W301">
        <f>Source!Q56</f>
        <v>0</v>
      </c>
      <c r="X301">
        <f>Source!R56</f>
        <v>0</v>
      </c>
      <c r="Y301">
        <f>Source!U56</f>
        <v>0</v>
      </c>
      <c r="Z301">
        <f>Source!V56</f>
        <v>0</v>
      </c>
      <c r="AA301">
        <f>Source!X56</f>
        <v>0</v>
      </c>
      <c r="AB301">
        <f>Source!Y56</f>
        <v>0</v>
      </c>
    </row>
    <row r="302" spans="1:28" ht="14.25" x14ac:dyDescent="0.2">
      <c r="C302" s="21" t="s">
        <v>1940</v>
      </c>
      <c r="D302" s="21">
        <f>Source!BC56</f>
        <v>7.04</v>
      </c>
      <c r="F302" s="12"/>
      <c r="G302" s="12"/>
      <c r="H302" s="12"/>
    </row>
    <row r="303" spans="1:28" ht="28.5" x14ac:dyDescent="0.2">
      <c r="A303" s="42">
        <v>30</v>
      </c>
      <c r="B303" s="42" t="str">
        <f>Source!E57</f>
        <v>22</v>
      </c>
      <c r="C303" s="42" t="str">
        <f>Source!G57</f>
        <v>Установка уголков ПВХ на клее</v>
      </c>
      <c r="D303" s="42" t="str">
        <f>Source!F57</f>
        <v>10-01-036-01</v>
      </c>
      <c r="E303" s="28" t="str">
        <f>Source!H57</f>
        <v>100 м</v>
      </c>
      <c r="F303" s="12">
        <f>Source!I57</f>
        <v>1.444</v>
      </c>
      <c r="G303" s="20">
        <f>Source!AB57</f>
        <v>101.72</v>
      </c>
      <c r="H303" s="20">
        <f>Source!O57</f>
        <v>1034.06</v>
      </c>
      <c r="T303">
        <f>Source!O57+Source!X57+Source!Y57</f>
        <v>2103.0099999999998</v>
      </c>
      <c r="U303">
        <f>Source!P57</f>
        <v>365.97</v>
      </c>
      <c r="V303">
        <f>Source!S57</f>
        <v>668.09</v>
      </c>
      <c r="W303">
        <f>Source!Q57</f>
        <v>0</v>
      </c>
      <c r="X303">
        <f>Source!R57</f>
        <v>0</v>
      </c>
      <c r="Y303">
        <f>Source!U57</f>
        <v>11.126019999999999</v>
      </c>
      <c r="Z303">
        <f>Source!V57</f>
        <v>0</v>
      </c>
      <c r="AA303">
        <f>Source!X57</f>
        <v>708.18</v>
      </c>
      <c r="AB303">
        <f>Source!Y57</f>
        <v>360.77</v>
      </c>
    </row>
    <row r="304" spans="1:28" ht="14.25" x14ac:dyDescent="0.2">
      <c r="C304" s="21" t="str">
        <f>"Объем: "&amp;Source!I57&amp;"=144,4/"&amp;"100"</f>
        <v>Объем: 1,444=144,4/100</v>
      </c>
      <c r="F304" s="12"/>
      <c r="G304" s="12"/>
      <c r="H304" s="12"/>
    </row>
    <row r="305" spans="1:28" x14ac:dyDescent="0.2">
      <c r="C305" s="21" t="s">
        <v>1938</v>
      </c>
      <c r="D305" s="21">
        <f>Source!BA57</f>
        <v>7.04</v>
      </c>
    </row>
    <row r="306" spans="1:28" x14ac:dyDescent="0.2">
      <c r="C306" s="21" t="s">
        <v>1939</v>
      </c>
      <c r="D306" s="21">
        <f>Source!BB57</f>
        <v>7.04</v>
      </c>
    </row>
    <row r="307" spans="1:28" x14ac:dyDescent="0.2">
      <c r="C307" s="21" t="s">
        <v>1940</v>
      </c>
      <c r="D307" s="21">
        <f>Source!BC57</f>
        <v>7.04</v>
      </c>
    </row>
    <row r="308" spans="1:28" x14ac:dyDescent="0.2">
      <c r="C308" s="21" t="s">
        <v>1941</v>
      </c>
      <c r="D308" s="21">
        <f>Source!BS57</f>
        <v>7.04</v>
      </c>
    </row>
    <row r="309" spans="1:28" x14ac:dyDescent="0.2">
      <c r="C309" s="21" t="s">
        <v>1948</v>
      </c>
      <c r="D309" s="108" t="s">
        <v>91</v>
      </c>
      <c r="E309" s="108"/>
      <c r="F309" s="108"/>
      <c r="G309" s="108"/>
      <c r="H309" s="108"/>
    </row>
    <row r="310" spans="1:28" x14ac:dyDescent="0.2">
      <c r="C310" s="21" t="s">
        <v>1949</v>
      </c>
      <c r="D310" s="108" t="s">
        <v>91</v>
      </c>
      <c r="E310" s="108"/>
      <c r="F310" s="108"/>
      <c r="G310" s="108"/>
      <c r="H310" s="108"/>
    </row>
    <row r="311" spans="1:28" x14ac:dyDescent="0.2">
      <c r="C311" s="21" t="s">
        <v>1950</v>
      </c>
      <c r="D311" s="108" t="s">
        <v>92</v>
      </c>
      <c r="E311" s="108"/>
      <c r="F311" s="108"/>
      <c r="G311" s="108"/>
      <c r="H311" s="108"/>
    </row>
    <row r="312" spans="1:28" x14ac:dyDescent="0.2">
      <c r="C312" s="21" t="s">
        <v>1951</v>
      </c>
      <c r="D312" s="108" t="s">
        <v>92</v>
      </c>
      <c r="E312" s="108"/>
      <c r="F312" s="108"/>
      <c r="G312" s="108"/>
      <c r="H312" s="108"/>
    </row>
    <row r="313" spans="1:28" x14ac:dyDescent="0.2">
      <c r="C313" s="21" t="s">
        <v>1952</v>
      </c>
      <c r="D313" s="108" t="s">
        <v>91</v>
      </c>
      <c r="E313" s="108"/>
      <c r="F313" s="108"/>
      <c r="G313" s="108"/>
      <c r="H313" s="108"/>
    </row>
    <row r="314" spans="1:28" x14ac:dyDescent="0.2">
      <c r="C314" s="9" t="s">
        <v>1942</v>
      </c>
      <c r="D314" s="30"/>
      <c r="E314" s="30"/>
      <c r="F314" s="30">
        <f>Source!BZ57</f>
        <v>118</v>
      </c>
      <c r="G314" s="52">
        <f>(Source!AF57+Source!AE57)*Source!FX57/100</f>
        <v>69.794640000000001</v>
      </c>
      <c r="H314" s="52">
        <f>Source!X57</f>
        <v>708.18</v>
      </c>
    </row>
    <row r="315" spans="1:28" x14ac:dyDescent="0.2">
      <c r="C315" s="9" t="s">
        <v>1943</v>
      </c>
      <c r="D315" s="30"/>
      <c r="E315" s="30"/>
      <c r="F315" s="30"/>
      <c r="G315" s="30" t="str">
        <f>CONCATENATE(Source!DL57,Source!FT57, "=", Source!FX57, "%")</f>
        <v>*0,9=106,2%</v>
      </c>
      <c r="H315" s="30" t="str">
        <f>CONCATENATE(Source!AT57)</f>
        <v>106</v>
      </c>
    </row>
    <row r="316" spans="1:28" x14ac:dyDescent="0.2">
      <c r="C316" s="9" t="s">
        <v>1944</v>
      </c>
      <c r="D316" s="30"/>
      <c r="E316" s="30"/>
      <c r="F316" s="30">
        <f>Source!CA57</f>
        <v>63</v>
      </c>
      <c r="G316" s="52">
        <f>(Source!AF57+Source!AE57)*Source!FY57/100</f>
        <v>35.193059999999996</v>
      </c>
      <c r="H316" s="52">
        <f>Source!Y57</f>
        <v>360.77</v>
      </c>
    </row>
    <row r="317" spans="1:28" x14ac:dyDescent="0.2">
      <c r="C317" s="9" t="s">
        <v>1945</v>
      </c>
      <c r="D317" s="30"/>
      <c r="E317" s="30"/>
      <c r="F317" s="30"/>
      <c r="G317" s="30" t="str">
        <f>CONCATENATE(Source!DM57,Source!FU57, "=", Source!FY57, "%")</f>
        <v>*0,85=53,55%</v>
      </c>
      <c r="H317" s="30" t="str">
        <f>CONCATENATE(Source!AU57)</f>
        <v>54</v>
      </c>
    </row>
    <row r="318" spans="1:28" x14ac:dyDescent="0.2">
      <c r="C318" s="9" t="s">
        <v>1946</v>
      </c>
      <c r="D318" s="30"/>
      <c r="E318" s="30"/>
      <c r="F318" s="30"/>
      <c r="G318" s="52">
        <f>((Source!AF57+Source!AE57)*Source!FX57/100)+((Source!AF57+Source!AE57)*Source!FY57/100)+Source!AB57</f>
        <v>206.70769999999999</v>
      </c>
      <c r="H318" s="52">
        <f>Source!O57+Source!X57+Source!Y57</f>
        <v>2103.0099999999998</v>
      </c>
    </row>
    <row r="319" spans="1:28" ht="28.5" x14ac:dyDescent="0.2">
      <c r="A319" s="42">
        <v>31</v>
      </c>
      <c r="B319" s="42" t="str">
        <f>Source!E58</f>
        <v>22,1</v>
      </c>
      <c r="C319" s="42" t="str">
        <f>Source!G58</f>
        <v>Уголок ПВХ, размером 40х40 мм</v>
      </c>
      <c r="D319" s="42" t="str">
        <f>Source!F58</f>
        <v>11.3.03.13-0047</v>
      </c>
      <c r="E319" s="28" t="str">
        <f>Source!H58</f>
        <v>10 м</v>
      </c>
      <c r="F319" s="12">
        <f>Source!I58</f>
        <v>14.44</v>
      </c>
      <c r="G319" s="20">
        <f>Source!AB58</f>
        <v>44.3</v>
      </c>
      <c r="H319" s="20">
        <f>Source!O58</f>
        <v>4503.43</v>
      </c>
      <c r="T319">
        <f>Source!O58+Source!X58+Source!Y58</f>
        <v>4503.43</v>
      </c>
      <c r="U319">
        <f>Source!P58</f>
        <v>4503.43</v>
      </c>
      <c r="V319">
        <f>Source!S58</f>
        <v>0</v>
      </c>
      <c r="W319">
        <f>Source!Q58</f>
        <v>0</v>
      </c>
      <c r="X319">
        <f>Source!R58</f>
        <v>0</v>
      </c>
      <c r="Y319">
        <f>Source!U58</f>
        <v>0</v>
      </c>
      <c r="Z319">
        <f>Source!V58</f>
        <v>0</v>
      </c>
      <c r="AA319">
        <f>Source!X58</f>
        <v>0</v>
      </c>
      <c r="AB319">
        <f>Source!Y58</f>
        <v>0</v>
      </c>
    </row>
    <row r="320" spans="1:28" ht="14.25" x14ac:dyDescent="0.2">
      <c r="C320" s="21" t="s">
        <v>1940</v>
      </c>
      <c r="D320" s="21">
        <f>Source!BC58</f>
        <v>7.04</v>
      </c>
      <c r="F320" s="12"/>
      <c r="G320" s="12"/>
      <c r="H320" s="12"/>
    </row>
    <row r="321" spans="1:28" ht="57" x14ac:dyDescent="0.2">
      <c r="A321" s="42">
        <v>32</v>
      </c>
      <c r="B321" s="42" t="str">
        <f>Source!E59</f>
        <v>23</v>
      </c>
      <c r="C321" s="42" t="str">
        <f>Source!G59</f>
        <v>Окраска силикатными красками за 1 раз ранее окрашенных фасадов  и потолка лоджии по кирпичу с земли и лесов</v>
      </c>
      <c r="D321" s="42" t="str">
        <f>Source!F59</f>
        <v>62-23-4</v>
      </c>
      <c r="E321" s="28" t="str">
        <f>Source!H59</f>
        <v>100 м2</v>
      </c>
      <c r="F321" s="12">
        <f>Source!I59</f>
        <v>0.33600000000000002</v>
      </c>
      <c r="G321" s="20">
        <f>Source!AB59</f>
        <v>192.67</v>
      </c>
      <c r="H321" s="20">
        <f>Source!O59</f>
        <v>455.75</v>
      </c>
      <c r="T321">
        <f>Source!O59+Source!X59+Source!Y59</f>
        <v>918.37000000000012</v>
      </c>
      <c r="U321">
        <f>Source!P59</f>
        <v>94.36</v>
      </c>
      <c r="V321">
        <f>Source!S59</f>
        <v>354.77</v>
      </c>
      <c r="W321">
        <f>Source!Q59</f>
        <v>6.62</v>
      </c>
      <c r="X321">
        <f>Source!R59</f>
        <v>1.0900000000000001</v>
      </c>
      <c r="Y321">
        <f>Source!U59</f>
        <v>5.7657600000000002</v>
      </c>
      <c r="Z321">
        <f>Source!V59</f>
        <v>1.3440000000000001E-2</v>
      </c>
      <c r="AA321">
        <f>Source!X59</f>
        <v>284.69</v>
      </c>
      <c r="AB321">
        <f>Source!Y59</f>
        <v>177.93</v>
      </c>
    </row>
    <row r="322" spans="1:28" ht="14.25" x14ac:dyDescent="0.2">
      <c r="C322" s="21" t="str">
        <f>"Объем: "&amp;Source!I59&amp;"=33,6/"&amp;"100"</f>
        <v>Объем: 0,336=33,6/100</v>
      </c>
      <c r="F322" s="12"/>
      <c r="G322" s="12"/>
      <c r="H322" s="12"/>
    </row>
    <row r="323" spans="1:28" x14ac:dyDescent="0.2">
      <c r="C323" s="21" t="s">
        <v>1938</v>
      </c>
      <c r="D323" s="21">
        <f>Source!BA59</f>
        <v>7.04</v>
      </c>
    </row>
    <row r="324" spans="1:28" x14ac:dyDescent="0.2">
      <c r="C324" s="21" t="s">
        <v>1939</v>
      </c>
      <c r="D324" s="21">
        <f>Source!BB59</f>
        <v>7.04</v>
      </c>
    </row>
    <row r="325" spans="1:28" x14ac:dyDescent="0.2">
      <c r="C325" s="21" t="s">
        <v>1940</v>
      </c>
      <c r="D325" s="21">
        <f>Source!BC59</f>
        <v>7.04</v>
      </c>
    </row>
    <row r="326" spans="1:28" x14ac:dyDescent="0.2">
      <c r="C326" s="21" t="s">
        <v>1941</v>
      </c>
      <c r="D326" s="21">
        <f>Source!BS59</f>
        <v>7.04</v>
      </c>
    </row>
    <row r="327" spans="1:28" x14ac:dyDescent="0.2">
      <c r="C327" s="9" t="s">
        <v>1942</v>
      </c>
      <c r="D327" s="30"/>
      <c r="E327" s="30"/>
      <c r="F327" s="30">
        <f>Source!BZ59</f>
        <v>80</v>
      </c>
      <c r="G327" s="52">
        <f>(Source!AF59+Source!AE59)*Source!FX59/100</f>
        <v>120.352</v>
      </c>
      <c r="H327" s="52">
        <f>Source!X59</f>
        <v>284.69</v>
      </c>
    </row>
    <row r="328" spans="1:28" x14ac:dyDescent="0.2">
      <c r="C328" s="9" t="s">
        <v>1944</v>
      </c>
      <c r="D328" s="30"/>
      <c r="E328" s="30"/>
      <c r="F328" s="30">
        <f>Source!CA59</f>
        <v>50</v>
      </c>
      <c r="G328" s="52">
        <f>(Source!AF59+Source!AE59)*Source!FY59/100</f>
        <v>75.22</v>
      </c>
      <c r="H328" s="52">
        <f>Source!Y59</f>
        <v>177.93</v>
      </c>
    </row>
    <row r="329" spans="1:28" x14ac:dyDescent="0.2">
      <c r="C329" s="9" t="s">
        <v>1946</v>
      </c>
      <c r="D329" s="30"/>
      <c r="E329" s="30"/>
      <c r="F329" s="30"/>
      <c r="G329" s="52">
        <f>((Source!AF59+Source!AE59)*Source!FX59/100)+((Source!AF59+Source!AE59)*Source!FY59/100)+Source!AB59</f>
        <v>388.24199999999996</v>
      </c>
      <c r="H329" s="52">
        <f>Source!O59+Source!X59+Source!Y59</f>
        <v>918.37000000000012</v>
      </c>
    </row>
    <row r="330" spans="1:28" ht="14.25" x14ac:dyDescent="0.2">
      <c r="A330" s="42">
        <v>33</v>
      </c>
      <c r="B330" s="42" t="str">
        <f>Source!E60</f>
        <v>23,1</v>
      </c>
      <c r="C330" s="42" t="str">
        <f>Source!G60</f>
        <v>Краски силикатные</v>
      </c>
      <c r="D330" s="42" t="str">
        <f>Source!F60</f>
        <v>14.3.02.05</v>
      </c>
      <c r="E330" s="28" t="str">
        <f>Source!H60</f>
        <v>т</v>
      </c>
      <c r="F330" s="12">
        <f>Source!I60</f>
        <v>4.7039999999999998E-3</v>
      </c>
      <c r="G330" s="20">
        <f>Source!AB60</f>
        <v>0</v>
      </c>
      <c r="H330" s="20">
        <f>Source!O60</f>
        <v>0</v>
      </c>
      <c r="T330">
        <f>Source!O60+Source!X60+Source!Y60</f>
        <v>0</v>
      </c>
      <c r="U330">
        <f>Source!P60</f>
        <v>0</v>
      </c>
      <c r="V330">
        <f>Source!S60</f>
        <v>0</v>
      </c>
      <c r="W330">
        <f>Source!Q60</f>
        <v>0</v>
      </c>
      <c r="X330">
        <f>Source!R60</f>
        <v>0</v>
      </c>
      <c r="Y330">
        <f>Source!U60</f>
        <v>0</v>
      </c>
      <c r="Z330">
        <f>Source!V60</f>
        <v>0</v>
      </c>
      <c r="AA330">
        <f>Source!X60</f>
        <v>0</v>
      </c>
      <c r="AB330">
        <f>Source!Y60</f>
        <v>0</v>
      </c>
    </row>
    <row r="331" spans="1:28" ht="14.25" x14ac:dyDescent="0.2">
      <c r="C331" s="21" t="s">
        <v>1940</v>
      </c>
      <c r="D331" s="21">
        <f>Source!BC60</f>
        <v>7.04</v>
      </c>
      <c r="F331" s="12"/>
      <c r="G331" s="12"/>
      <c r="H331" s="12"/>
    </row>
    <row r="332" spans="1:28" ht="28.5" x14ac:dyDescent="0.2">
      <c r="A332" s="42">
        <v>34</v>
      </c>
      <c r="B332" s="42" t="str">
        <f>Source!E61</f>
        <v>23,2</v>
      </c>
      <c r="C332" s="42" t="str">
        <f>Source!G61</f>
        <v>Краска силикатная фасадная GERESIT CT</v>
      </c>
      <c r="D332" s="42" t="str">
        <f>Source!F61</f>
        <v>14.3.02.05-0102</v>
      </c>
      <c r="E332" s="28" t="str">
        <f>Source!H61</f>
        <v>кг</v>
      </c>
      <c r="F332" s="12">
        <f>Source!I61</f>
        <v>4.7039999999999997</v>
      </c>
      <c r="G332" s="20">
        <f>Source!AB61</f>
        <v>78.239999999999995</v>
      </c>
      <c r="H332" s="20">
        <f>Source!O61</f>
        <v>2591.0100000000002</v>
      </c>
      <c r="T332">
        <f>Source!O61+Source!X61+Source!Y61</f>
        <v>2591.0100000000002</v>
      </c>
      <c r="U332">
        <f>Source!P61</f>
        <v>2591.0100000000002</v>
      </c>
      <c r="V332">
        <f>Source!S61</f>
        <v>0</v>
      </c>
      <c r="W332">
        <f>Source!Q61</f>
        <v>0</v>
      </c>
      <c r="X332">
        <f>Source!R61</f>
        <v>0</v>
      </c>
      <c r="Y332">
        <f>Source!U61</f>
        <v>0</v>
      </c>
      <c r="Z332">
        <f>Source!V61</f>
        <v>0</v>
      </c>
      <c r="AA332">
        <f>Source!X61</f>
        <v>0</v>
      </c>
      <c r="AB332">
        <f>Source!Y61</f>
        <v>0</v>
      </c>
    </row>
    <row r="333" spans="1:28" ht="14.25" x14ac:dyDescent="0.2">
      <c r="C333" s="21" t="s">
        <v>1940</v>
      </c>
      <c r="D333" s="21">
        <f>Source!BC61</f>
        <v>7.04</v>
      </c>
      <c r="F333" s="12"/>
      <c r="G333" s="12"/>
      <c r="H333" s="12"/>
    </row>
    <row r="334" spans="1:28" ht="28.5" x14ac:dyDescent="0.2">
      <c r="A334" s="42">
        <v>35</v>
      </c>
      <c r="B334" s="42" t="str">
        <f>Source!E62</f>
        <v>24</v>
      </c>
      <c r="C334" s="42" t="str">
        <f>Source!G62</f>
        <v>Обрамление металлическим уголком ограждения балкона</v>
      </c>
      <c r="D334" s="42" t="str">
        <f>Source!F62</f>
        <v>09-03-050-01</v>
      </c>
      <c r="E334" s="28" t="str">
        <f>Source!H62</f>
        <v>100 м</v>
      </c>
      <c r="F334" s="12">
        <f>Source!I62</f>
        <v>0.16</v>
      </c>
      <c r="G334" s="20">
        <f>Source!AB62</f>
        <v>140.87</v>
      </c>
      <c r="H334" s="20">
        <f>Source!O62</f>
        <v>158.68</v>
      </c>
      <c r="T334">
        <f>Source!O62+Source!X62+Source!Y62</f>
        <v>395.62</v>
      </c>
      <c r="U334">
        <f>Source!P62</f>
        <v>0</v>
      </c>
      <c r="V334">
        <f>Source!S62</f>
        <v>154.04</v>
      </c>
      <c r="W334">
        <f>Source!Q62</f>
        <v>4.6399999999999997</v>
      </c>
      <c r="X334">
        <f>Source!R62</f>
        <v>0.82</v>
      </c>
      <c r="Y334">
        <f>Source!U62</f>
        <v>2.3552</v>
      </c>
      <c r="Z334">
        <f>Source!V62</f>
        <v>0.01</v>
      </c>
      <c r="AA334">
        <f>Source!X62</f>
        <v>125.44</v>
      </c>
      <c r="AB334">
        <f>Source!Y62</f>
        <v>111.5</v>
      </c>
    </row>
    <row r="335" spans="1:28" ht="14.25" x14ac:dyDescent="0.2">
      <c r="C335" s="21" t="str">
        <f>"Объем: "&amp;Source!I62&amp;"=16/"&amp;"100"</f>
        <v>Объем: 0,16=16/100</v>
      </c>
      <c r="F335" s="12"/>
      <c r="G335" s="12"/>
      <c r="H335" s="12"/>
    </row>
    <row r="336" spans="1:28" x14ac:dyDescent="0.2">
      <c r="C336" s="21" t="s">
        <v>1938</v>
      </c>
      <c r="D336" s="21">
        <f>Source!BA62</f>
        <v>7.04</v>
      </c>
    </row>
    <row r="337" spans="1:28" x14ac:dyDescent="0.2">
      <c r="C337" s="21" t="s">
        <v>1939</v>
      </c>
      <c r="D337" s="21">
        <f>Source!BB62</f>
        <v>7.04</v>
      </c>
    </row>
    <row r="338" spans="1:28" x14ac:dyDescent="0.2">
      <c r="C338" s="21" t="s">
        <v>1940</v>
      </c>
      <c r="D338" s="21">
        <f>Source!BC62</f>
        <v>7.04</v>
      </c>
    </row>
    <row r="339" spans="1:28" x14ac:dyDescent="0.2">
      <c r="C339" s="21" t="s">
        <v>1941</v>
      </c>
      <c r="D339" s="21">
        <f>Source!BS62</f>
        <v>7.04</v>
      </c>
    </row>
    <row r="340" spans="1:28" x14ac:dyDescent="0.2">
      <c r="C340" s="21" t="s">
        <v>1948</v>
      </c>
      <c r="D340" s="108" t="s">
        <v>91</v>
      </c>
      <c r="E340" s="108"/>
      <c r="F340" s="108"/>
      <c r="G340" s="108"/>
      <c r="H340" s="108"/>
    </row>
    <row r="341" spans="1:28" x14ac:dyDescent="0.2">
      <c r="C341" s="21" t="s">
        <v>1949</v>
      </c>
      <c r="D341" s="108" t="s">
        <v>91</v>
      </c>
      <c r="E341" s="108"/>
      <c r="F341" s="108"/>
      <c r="G341" s="108"/>
      <c r="H341" s="108"/>
    </row>
    <row r="342" spans="1:28" x14ac:dyDescent="0.2">
      <c r="C342" s="21" t="s">
        <v>1950</v>
      </c>
      <c r="D342" s="108" t="s">
        <v>92</v>
      </c>
      <c r="E342" s="108"/>
      <c r="F342" s="108"/>
      <c r="G342" s="108"/>
      <c r="H342" s="108"/>
    </row>
    <row r="343" spans="1:28" x14ac:dyDescent="0.2">
      <c r="C343" s="21" t="s">
        <v>1951</v>
      </c>
      <c r="D343" s="108" t="s">
        <v>92</v>
      </c>
      <c r="E343" s="108"/>
      <c r="F343" s="108"/>
      <c r="G343" s="108"/>
      <c r="H343" s="108"/>
    </row>
    <row r="344" spans="1:28" x14ac:dyDescent="0.2">
      <c r="C344" s="21" t="s">
        <v>1952</v>
      </c>
      <c r="D344" s="108" t="s">
        <v>91</v>
      </c>
      <c r="E344" s="108"/>
      <c r="F344" s="108"/>
      <c r="G344" s="108"/>
      <c r="H344" s="108"/>
    </row>
    <row r="345" spans="1:28" x14ac:dyDescent="0.2">
      <c r="C345" s="9" t="s">
        <v>1942</v>
      </c>
      <c r="D345" s="30"/>
      <c r="E345" s="30"/>
      <c r="F345" s="30">
        <f>Source!BZ62</f>
        <v>90</v>
      </c>
      <c r="G345" s="52">
        <f>(Source!AF62+Source!AE62)*Source!FX62/100</f>
        <v>111.35879999999999</v>
      </c>
      <c r="H345" s="52">
        <f>Source!X62</f>
        <v>125.44</v>
      </c>
    </row>
    <row r="346" spans="1:28" x14ac:dyDescent="0.2">
      <c r="C346" s="9" t="s">
        <v>1943</v>
      </c>
      <c r="D346" s="30"/>
      <c r="E346" s="30"/>
      <c r="F346" s="30"/>
      <c r="G346" s="30" t="str">
        <f>CONCATENATE(Source!DL62,Source!FT62, "=", Source!FX62, "%")</f>
        <v>*0,9=81%</v>
      </c>
      <c r="H346" s="30" t="str">
        <f>CONCATENATE(Source!AT62)</f>
        <v>81</v>
      </c>
    </row>
    <row r="347" spans="1:28" x14ac:dyDescent="0.2">
      <c r="C347" s="9" t="s">
        <v>1944</v>
      </c>
      <c r="D347" s="30"/>
      <c r="E347" s="30"/>
      <c r="F347" s="30">
        <f>Source!CA62</f>
        <v>85</v>
      </c>
      <c r="G347" s="52">
        <f>(Source!AF62+Source!AE62)*Source!FY62/100</f>
        <v>99.329299999999989</v>
      </c>
      <c r="H347" s="52">
        <f>Source!Y62</f>
        <v>111.5</v>
      </c>
    </row>
    <row r="348" spans="1:28" x14ac:dyDescent="0.2">
      <c r="C348" s="9" t="s">
        <v>1945</v>
      </c>
      <c r="D348" s="30"/>
      <c r="E348" s="30"/>
      <c r="F348" s="30"/>
      <c r="G348" s="30" t="str">
        <f>CONCATENATE(Source!DM62,Source!FU62, "=", Source!FY62, "%")</f>
        <v>*0,85=72,25%</v>
      </c>
      <c r="H348" s="30" t="str">
        <f>CONCATENATE(Source!AU62)</f>
        <v>72</v>
      </c>
    </row>
    <row r="349" spans="1:28" x14ac:dyDescent="0.2">
      <c r="C349" s="9" t="s">
        <v>1946</v>
      </c>
      <c r="D349" s="30"/>
      <c r="E349" s="30"/>
      <c r="F349" s="30"/>
      <c r="G349" s="52">
        <f>((Source!AF62+Source!AE62)*Source!FX62/100)+((Source!AF62+Source!AE62)*Source!FY62/100)+Source!AB62</f>
        <v>351.55809999999997</v>
      </c>
      <c r="H349" s="52">
        <f>Source!O62+Source!X62+Source!Y62</f>
        <v>395.62</v>
      </c>
    </row>
    <row r="350" spans="1:28" ht="42.75" x14ac:dyDescent="0.2">
      <c r="A350" s="42">
        <v>36</v>
      </c>
      <c r="B350" s="42" t="str">
        <f>Source!E63</f>
        <v>24,1</v>
      </c>
      <c r="C350" s="42" t="str">
        <f>Source!G63</f>
        <v>Уголки металлические оцинкованные прижимные (ТУ 5262-002- 73088633-09) размером 40х40х4мм</v>
      </c>
      <c r="D350" s="42" t="str">
        <f>Source!F63</f>
        <v>01.5.02.01-0151</v>
      </c>
      <c r="E350" s="28" t="str">
        <f>Source!H63</f>
        <v>т</v>
      </c>
      <c r="F350" s="12">
        <f>Source!I63</f>
        <v>6.4000000000000005E-4</v>
      </c>
      <c r="G350" s="20">
        <f>Source!AB63</f>
        <v>5106.21</v>
      </c>
      <c r="H350" s="20">
        <f>Source!O63</f>
        <v>23.01</v>
      </c>
      <c r="T350">
        <f>Source!O63+Source!X63+Source!Y63</f>
        <v>23.01</v>
      </c>
      <c r="U350">
        <f>Source!P63</f>
        <v>23.01</v>
      </c>
      <c r="V350">
        <f>Source!S63</f>
        <v>0</v>
      </c>
      <c r="W350">
        <f>Source!Q63</f>
        <v>0</v>
      </c>
      <c r="X350">
        <f>Source!R63</f>
        <v>0</v>
      </c>
      <c r="Y350">
        <f>Source!U63</f>
        <v>0</v>
      </c>
      <c r="Z350">
        <f>Source!V63</f>
        <v>0</v>
      </c>
      <c r="AA350">
        <f>Source!X63</f>
        <v>0</v>
      </c>
      <c r="AB350">
        <f>Source!Y63</f>
        <v>0</v>
      </c>
    </row>
    <row r="351" spans="1:28" ht="14.25" x14ac:dyDescent="0.2">
      <c r="C351" s="21" t="s">
        <v>1940</v>
      </c>
      <c r="D351" s="21">
        <f>Source!BC63</f>
        <v>7.04</v>
      </c>
      <c r="F351" s="12"/>
      <c r="G351" s="12"/>
      <c r="H351" s="12"/>
    </row>
    <row r="352" spans="1:28" ht="57" x14ac:dyDescent="0.2">
      <c r="A352" s="42">
        <v>37</v>
      </c>
      <c r="B352" s="42" t="str">
        <f>Source!E64</f>
        <v>25</v>
      </c>
      <c r="C352" s="42" t="str">
        <f>Source!G64</f>
        <v>Масляная окраска металлических поверхностей решеток, переплетов, труб диаметром менее 50 мм и т.п., количество окрасок 2</v>
      </c>
      <c r="D352" s="42" t="str">
        <f>Source!F64</f>
        <v>15-04-030-04</v>
      </c>
      <c r="E352" s="28" t="str">
        <f>Source!H64</f>
        <v>100 м2</v>
      </c>
      <c r="F352" s="12">
        <f>Source!I64</f>
        <v>1.2800000000000001E-2</v>
      </c>
      <c r="G352" s="20">
        <f>Source!AB64</f>
        <v>815.45</v>
      </c>
      <c r="H352" s="20">
        <f>Source!O64</f>
        <v>73.48</v>
      </c>
      <c r="T352">
        <f>Source!O64+Source!X64+Source!Y64</f>
        <v>166.2</v>
      </c>
      <c r="U352">
        <f>Source!P64</f>
        <v>7.98</v>
      </c>
      <c r="V352">
        <f>Source!S64</f>
        <v>65.239999999999995</v>
      </c>
      <c r="W352">
        <f>Source!Q64</f>
        <v>0.26</v>
      </c>
      <c r="X352">
        <f>Source!R64</f>
        <v>0.05</v>
      </c>
      <c r="Y352">
        <f>Source!U64</f>
        <v>1.0460031999999999</v>
      </c>
      <c r="Z352">
        <f>Source!V64</f>
        <v>6.4000000000000005E-4</v>
      </c>
      <c r="AA352">
        <f>Source!X64</f>
        <v>62.03</v>
      </c>
      <c r="AB352">
        <f>Source!Y64</f>
        <v>30.69</v>
      </c>
    </row>
    <row r="353" spans="1:28" ht="14.25" x14ac:dyDescent="0.2">
      <c r="C353" s="21" t="str">
        <f>"Объем: "&amp;Source!I64&amp;"=1,28/"&amp;"100"</f>
        <v>Объем: 0,0128=1,28/100</v>
      </c>
      <c r="F353" s="12"/>
      <c r="G353" s="12"/>
      <c r="H353" s="12"/>
    </row>
    <row r="354" spans="1:28" x14ac:dyDescent="0.2">
      <c r="C354" s="21" t="s">
        <v>1938</v>
      </c>
      <c r="D354" s="21">
        <f>Source!BA64</f>
        <v>7.04</v>
      </c>
    </row>
    <row r="355" spans="1:28" x14ac:dyDescent="0.2">
      <c r="C355" s="21" t="s">
        <v>1939</v>
      </c>
      <c r="D355" s="21">
        <f>Source!BB64</f>
        <v>7.04</v>
      </c>
    </row>
    <row r="356" spans="1:28" x14ac:dyDescent="0.2">
      <c r="C356" s="21" t="s">
        <v>1940</v>
      </c>
      <c r="D356" s="21">
        <f>Source!BC64</f>
        <v>7.04</v>
      </c>
    </row>
    <row r="357" spans="1:28" x14ac:dyDescent="0.2">
      <c r="C357" s="21" t="s">
        <v>1941</v>
      </c>
      <c r="D357" s="21">
        <f>Source!BS64</f>
        <v>7.04</v>
      </c>
    </row>
    <row r="358" spans="1:28" x14ac:dyDescent="0.2">
      <c r="C358" s="21" t="s">
        <v>1948</v>
      </c>
      <c r="D358" s="108" t="s">
        <v>91</v>
      </c>
      <c r="E358" s="108"/>
      <c r="F358" s="108"/>
      <c r="G358" s="108"/>
      <c r="H358" s="108"/>
    </row>
    <row r="359" spans="1:28" x14ac:dyDescent="0.2">
      <c r="C359" s="21" t="s">
        <v>1949</v>
      </c>
      <c r="D359" s="108" t="s">
        <v>91</v>
      </c>
      <c r="E359" s="108"/>
      <c r="F359" s="108"/>
      <c r="G359" s="108"/>
      <c r="H359" s="108"/>
    </row>
    <row r="360" spans="1:28" x14ac:dyDescent="0.2">
      <c r="C360" s="21" t="s">
        <v>1950</v>
      </c>
      <c r="D360" s="108" t="s">
        <v>92</v>
      </c>
      <c r="E360" s="108"/>
      <c r="F360" s="108"/>
      <c r="G360" s="108"/>
      <c r="H360" s="108"/>
    </row>
    <row r="361" spans="1:28" x14ac:dyDescent="0.2">
      <c r="C361" s="21" t="s">
        <v>1951</v>
      </c>
      <c r="D361" s="108" t="s">
        <v>92</v>
      </c>
      <c r="E361" s="108"/>
      <c r="F361" s="108"/>
      <c r="G361" s="108"/>
      <c r="H361" s="108"/>
    </row>
    <row r="362" spans="1:28" x14ac:dyDescent="0.2">
      <c r="C362" s="21" t="s">
        <v>1952</v>
      </c>
      <c r="D362" s="108" t="s">
        <v>91</v>
      </c>
      <c r="E362" s="108"/>
      <c r="F362" s="108"/>
      <c r="G362" s="108"/>
      <c r="H362" s="108"/>
    </row>
    <row r="363" spans="1:28" x14ac:dyDescent="0.2">
      <c r="C363" s="9" t="s">
        <v>1942</v>
      </c>
      <c r="D363" s="30"/>
      <c r="E363" s="30"/>
      <c r="F363" s="30">
        <f>Source!BZ64</f>
        <v>105</v>
      </c>
      <c r="G363" s="52">
        <f>(Source!AF64+Source!AE64)*Source!FX64/100</f>
        <v>684.7847999999999</v>
      </c>
      <c r="H363" s="52">
        <f>Source!X64</f>
        <v>62.03</v>
      </c>
    </row>
    <row r="364" spans="1:28" x14ac:dyDescent="0.2">
      <c r="C364" s="9" t="s">
        <v>1943</v>
      </c>
      <c r="D364" s="30"/>
      <c r="E364" s="30"/>
      <c r="F364" s="30"/>
      <c r="G364" s="30" t="str">
        <f>CONCATENATE(Source!DL64,Source!FT64, "=", Source!FX64, "%")</f>
        <v>*0,9=94,5%</v>
      </c>
      <c r="H364" s="30" t="str">
        <f>CONCATENATE(Source!AT64)</f>
        <v>95</v>
      </c>
    </row>
    <row r="365" spans="1:28" x14ac:dyDescent="0.2">
      <c r="C365" s="9" t="s">
        <v>1944</v>
      </c>
      <c r="D365" s="30"/>
      <c r="E365" s="30"/>
      <c r="F365" s="30">
        <f>Source!CA64</f>
        <v>55</v>
      </c>
      <c r="G365" s="52">
        <f>(Source!AF64+Source!AE64)*Source!FY64/100</f>
        <v>338.76919999999996</v>
      </c>
      <c r="H365" s="52">
        <f>Source!Y64</f>
        <v>30.69</v>
      </c>
    </row>
    <row r="366" spans="1:28" x14ac:dyDescent="0.2">
      <c r="C366" s="9" t="s">
        <v>1945</v>
      </c>
      <c r="D366" s="30"/>
      <c r="E366" s="30"/>
      <c r="F366" s="30"/>
      <c r="G366" s="30" t="str">
        <f>CONCATENATE(Source!DM64,Source!FU64, "=", Source!FY64, "%")</f>
        <v>*0,85=46,75%</v>
      </c>
      <c r="H366" s="30" t="str">
        <f>CONCATENATE(Source!AU64)</f>
        <v>47</v>
      </c>
    </row>
    <row r="367" spans="1:28" x14ac:dyDescent="0.2">
      <c r="C367" s="9" t="s">
        <v>1946</v>
      </c>
      <c r="D367" s="30"/>
      <c r="E367" s="30"/>
      <c r="F367" s="30"/>
      <c r="G367" s="52">
        <f>((Source!AF64+Source!AE64)*Source!FX64/100)+((Source!AF64+Source!AE64)*Source!FY64/100)+Source!AB64</f>
        <v>1839.0039999999999</v>
      </c>
      <c r="H367" s="52">
        <f>Source!O64+Source!X64+Source!Y64</f>
        <v>166.2</v>
      </c>
    </row>
    <row r="368" spans="1:28" ht="28.5" x14ac:dyDescent="0.2">
      <c r="A368" s="42">
        <v>38</v>
      </c>
      <c r="B368" s="42" t="str">
        <f>Source!E65</f>
        <v>25,1</v>
      </c>
      <c r="C368" s="42" t="str">
        <f>Source!G65</f>
        <v>Эмаль ПФ-115</v>
      </c>
      <c r="D368" s="42" t="str">
        <f>Source!F65</f>
        <v>14.4.04.08-0004</v>
      </c>
      <c r="E368" s="28" t="str">
        <f>Source!H65</f>
        <v>кг</v>
      </c>
      <c r="F368" s="12">
        <f>Source!I65</f>
        <v>0.315</v>
      </c>
      <c r="G368" s="20">
        <f>Source!AB65</f>
        <v>16.66</v>
      </c>
      <c r="H368" s="20">
        <f>Source!O65</f>
        <v>36.950000000000003</v>
      </c>
      <c r="T368">
        <f>Source!O65+Source!X65+Source!Y65</f>
        <v>36.950000000000003</v>
      </c>
      <c r="U368">
        <f>Source!P65</f>
        <v>36.950000000000003</v>
      </c>
      <c r="V368">
        <f>Source!S65</f>
        <v>0</v>
      </c>
      <c r="W368">
        <f>Source!Q65</f>
        <v>0</v>
      </c>
      <c r="X368">
        <f>Source!R65</f>
        <v>0</v>
      </c>
      <c r="Y368">
        <f>Source!U65</f>
        <v>0</v>
      </c>
      <c r="Z368">
        <f>Source!V65</f>
        <v>0</v>
      </c>
      <c r="AA368">
        <f>Source!X65</f>
        <v>0</v>
      </c>
      <c r="AB368">
        <f>Source!Y65</f>
        <v>0</v>
      </c>
    </row>
    <row r="369" spans="1:28" ht="14.25" x14ac:dyDescent="0.2">
      <c r="C369" s="21" t="s">
        <v>1940</v>
      </c>
      <c r="D369" s="21">
        <f>Source!BC65</f>
        <v>7.04</v>
      </c>
      <c r="F369" s="12"/>
      <c r="G369" s="12"/>
      <c r="H369" s="12"/>
    </row>
    <row r="370" spans="1:28" ht="28.5" x14ac:dyDescent="0.2">
      <c r="A370" s="42">
        <v>39</v>
      </c>
      <c r="B370" s="42" t="str">
        <f>Source!E66</f>
        <v>26</v>
      </c>
      <c r="C370" s="42" t="str">
        <f>Source!G66</f>
        <v>Установка дверного доводчика к металлическим дверям</v>
      </c>
      <c r="D370" s="42" t="str">
        <f>Source!F66</f>
        <v>09-04-012-02</v>
      </c>
      <c r="E370" s="28" t="str">
        <f>Source!H66</f>
        <v>ШТ</v>
      </c>
      <c r="F370" s="12">
        <f>Source!I66</f>
        <v>2</v>
      </c>
      <c r="G370" s="20">
        <f>Source!AB66</f>
        <v>16.02</v>
      </c>
      <c r="H370" s="20">
        <f>Source!O66</f>
        <v>225.56</v>
      </c>
      <c r="T370">
        <f>Source!O66+Source!X66+Source!Y66</f>
        <v>498.28</v>
      </c>
      <c r="U370">
        <f>Source!P66</f>
        <v>10.14</v>
      </c>
      <c r="V370">
        <f>Source!S66</f>
        <v>178.25</v>
      </c>
      <c r="W370">
        <f>Source!Q66</f>
        <v>37.17</v>
      </c>
      <c r="X370">
        <f>Source!R66</f>
        <v>0</v>
      </c>
      <c r="Y370">
        <f>Source!U66</f>
        <v>2.5529999999999999</v>
      </c>
      <c r="Z370">
        <f>Source!V66</f>
        <v>0</v>
      </c>
      <c r="AA370">
        <f>Source!X66</f>
        <v>144.38</v>
      </c>
      <c r="AB370">
        <f>Source!Y66</f>
        <v>128.34</v>
      </c>
    </row>
    <row r="371" spans="1:28" ht="14.25" x14ac:dyDescent="0.2">
      <c r="C371" s="21" t="s">
        <v>1938</v>
      </c>
      <c r="D371" s="21">
        <f>Source!BA66</f>
        <v>7.04</v>
      </c>
      <c r="F371" s="12"/>
      <c r="G371" s="12"/>
      <c r="H371" s="12"/>
    </row>
    <row r="372" spans="1:28" x14ac:dyDescent="0.2">
      <c r="C372" s="21" t="s">
        <v>1939</v>
      </c>
      <c r="D372" s="21">
        <f>Source!BB66</f>
        <v>7.04</v>
      </c>
    </row>
    <row r="373" spans="1:28" x14ac:dyDescent="0.2">
      <c r="C373" s="21" t="s">
        <v>1940</v>
      </c>
      <c r="D373" s="21">
        <f>Source!BC66</f>
        <v>7.04</v>
      </c>
    </row>
    <row r="374" spans="1:28" x14ac:dyDescent="0.2">
      <c r="C374" s="21" t="s">
        <v>1941</v>
      </c>
      <c r="D374" s="21">
        <f>Source!BS66</f>
        <v>7.04</v>
      </c>
    </row>
    <row r="375" spans="1:28" x14ac:dyDescent="0.2">
      <c r="C375" s="21" t="s">
        <v>1948</v>
      </c>
      <c r="D375" s="108" t="s">
        <v>91</v>
      </c>
      <c r="E375" s="108"/>
      <c r="F375" s="108"/>
      <c r="G375" s="108"/>
      <c r="H375" s="108"/>
    </row>
    <row r="376" spans="1:28" x14ac:dyDescent="0.2">
      <c r="C376" s="21" t="s">
        <v>1949</v>
      </c>
      <c r="D376" s="108" t="s">
        <v>91</v>
      </c>
      <c r="E376" s="108"/>
      <c r="F376" s="108"/>
      <c r="G376" s="108"/>
      <c r="H376" s="108"/>
    </row>
    <row r="377" spans="1:28" x14ac:dyDescent="0.2">
      <c r="C377" s="21" t="s">
        <v>1950</v>
      </c>
      <c r="D377" s="108" t="s">
        <v>92</v>
      </c>
      <c r="E377" s="108"/>
      <c r="F377" s="108"/>
      <c r="G377" s="108"/>
      <c r="H377" s="108"/>
    </row>
    <row r="378" spans="1:28" x14ac:dyDescent="0.2">
      <c r="C378" s="21" t="s">
        <v>1951</v>
      </c>
      <c r="D378" s="108" t="s">
        <v>92</v>
      </c>
      <c r="E378" s="108"/>
      <c r="F378" s="108"/>
      <c r="G378" s="108"/>
      <c r="H378" s="108"/>
    </row>
    <row r="379" spans="1:28" x14ac:dyDescent="0.2">
      <c r="C379" s="21" t="s">
        <v>1952</v>
      </c>
      <c r="D379" s="108" t="s">
        <v>91</v>
      </c>
      <c r="E379" s="108"/>
      <c r="F379" s="108"/>
      <c r="G379" s="108"/>
      <c r="H379" s="108"/>
    </row>
    <row r="380" spans="1:28" x14ac:dyDescent="0.2">
      <c r="C380" s="9" t="s">
        <v>1942</v>
      </c>
      <c r="D380" s="30"/>
      <c r="E380" s="30"/>
      <c r="F380" s="30">
        <f>Source!BZ66</f>
        <v>90</v>
      </c>
      <c r="G380" s="52">
        <f>(Source!AF66+Source!AE66)*Source!FX66/100</f>
        <v>10.2546</v>
      </c>
      <c r="H380" s="52">
        <f>Source!X66</f>
        <v>144.38</v>
      </c>
    </row>
    <row r="381" spans="1:28" x14ac:dyDescent="0.2">
      <c r="C381" s="9" t="s">
        <v>1943</v>
      </c>
      <c r="D381" s="30"/>
      <c r="E381" s="30"/>
      <c r="F381" s="30"/>
      <c r="G381" s="30" t="str">
        <f>CONCATENATE(Source!DL66,Source!FT66, "=", Source!FX66, "%")</f>
        <v>*0,9=81%</v>
      </c>
      <c r="H381" s="30" t="str">
        <f>CONCATENATE(Source!AT66)</f>
        <v>81</v>
      </c>
    </row>
    <row r="382" spans="1:28" x14ac:dyDescent="0.2">
      <c r="C382" s="9" t="s">
        <v>1944</v>
      </c>
      <c r="D382" s="30"/>
      <c r="E382" s="30"/>
      <c r="F382" s="30">
        <f>Source!CA66</f>
        <v>85</v>
      </c>
      <c r="G382" s="52">
        <f>(Source!AF66+Source!AE66)*Source!FY66/100</f>
        <v>9.1468500000000006</v>
      </c>
      <c r="H382" s="52">
        <f>Source!Y66</f>
        <v>128.34</v>
      </c>
    </row>
    <row r="383" spans="1:28" x14ac:dyDescent="0.2">
      <c r="C383" s="9" t="s">
        <v>1945</v>
      </c>
      <c r="D383" s="30"/>
      <c r="E383" s="30"/>
      <c r="F383" s="30"/>
      <c r="G383" s="30" t="str">
        <f>CONCATENATE(Source!DM66,Source!FU66, "=", Source!FY66, "%")</f>
        <v>*0,85=72,25%</v>
      </c>
      <c r="H383" s="30" t="str">
        <f>CONCATENATE(Source!AU66)</f>
        <v>72</v>
      </c>
    </row>
    <row r="384" spans="1:28" x14ac:dyDescent="0.2">
      <c r="C384" s="9" t="s">
        <v>1946</v>
      </c>
      <c r="D384" s="30"/>
      <c r="E384" s="30"/>
      <c r="F384" s="30"/>
      <c r="G384" s="52">
        <f>((Source!AF66+Source!AE66)*Source!FX66/100)+((Source!AF66+Source!AE66)*Source!FY66/100)+Source!AB66</f>
        <v>35.42145</v>
      </c>
      <c r="H384" s="52">
        <f>Source!O66+Source!X66+Source!Y66</f>
        <v>498.28</v>
      </c>
    </row>
    <row r="385" spans="1:28" ht="28.5" x14ac:dyDescent="0.2">
      <c r="A385" s="42">
        <v>40</v>
      </c>
      <c r="B385" s="42" t="str">
        <f>Source!E67</f>
        <v>26,1</v>
      </c>
      <c r="C385" s="42" t="str">
        <f>Source!G67</f>
        <v>Доводчик дверной DS 73 BC "Серия Premium", усилие закрывания EN2-5</v>
      </c>
      <c r="D385" s="42" t="str">
        <f>Source!F67</f>
        <v>01.7.04.01-0001</v>
      </c>
      <c r="E385" s="28" t="str">
        <f>Source!H67</f>
        <v>шт.</v>
      </c>
      <c r="F385" s="12">
        <f>Source!I67</f>
        <v>2</v>
      </c>
      <c r="G385" s="20">
        <f>Source!AB67</f>
        <v>371.2</v>
      </c>
      <c r="H385" s="20">
        <f>Source!O67</f>
        <v>5226.5</v>
      </c>
      <c r="T385">
        <f>Source!O67+Source!X67+Source!Y67</f>
        <v>5226.5</v>
      </c>
      <c r="U385">
        <f>Source!P67</f>
        <v>5226.5</v>
      </c>
      <c r="V385">
        <f>Source!S67</f>
        <v>0</v>
      </c>
      <c r="W385">
        <f>Source!Q67</f>
        <v>0</v>
      </c>
      <c r="X385">
        <f>Source!R67</f>
        <v>0</v>
      </c>
      <c r="Y385">
        <f>Source!U67</f>
        <v>0</v>
      </c>
      <c r="Z385">
        <f>Source!V67</f>
        <v>0</v>
      </c>
      <c r="AA385">
        <f>Source!X67</f>
        <v>0</v>
      </c>
      <c r="AB385">
        <f>Source!Y67</f>
        <v>0</v>
      </c>
    </row>
    <row r="386" spans="1:28" ht="14.25" x14ac:dyDescent="0.2">
      <c r="C386" s="21" t="s">
        <v>1940</v>
      </c>
      <c r="D386" s="21">
        <f>Source!BC67</f>
        <v>7.04</v>
      </c>
      <c r="F386" s="12"/>
      <c r="G386" s="12"/>
      <c r="H386" s="12"/>
    </row>
    <row r="387" spans="1:28" ht="42.75" x14ac:dyDescent="0.2">
      <c r="A387" s="42">
        <v>41</v>
      </c>
      <c r="B387" s="42" t="str">
        <f>Source!E68</f>
        <v>27</v>
      </c>
      <c r="C387" s="42" t="str">
        <f>Source!G68</f>
        <v>Окраска поливинилацетатными водоэмульсионными составами улучшенная по штукатурке откосов</v>
      </c>
      <c r="D387" s="42" t="str">
        <f>Source!F68</f>
        <v>15-04-005-03</v>
      </c>
      <c r="E387" s="28" t="str">
        <f>Source!H68</f>
        <v>100 м2</v>
      </c>
      <c r="F387" s="12">
        <f>Source!I68</f>
        <v>0.3216</v>
      </c>
      <c r="G387" s="20">
        <f>Source!AB68</f>
        <v>735.94</v>
      </c>
      <c r="H387" s="20">
        <f>Source!O68</f>
        <v>1666.22</v>
      </c>
      <c r="T387">
        <f>Source!O68+Source!X68+Source!Y68</f>
        <v>3097.01</v>
      </c>
      <c r="U387">
        <f>Source!P68</f>
        <v>634.62</v>
      </c>
      <c r="V387">
        <f>Source!S68</f>
        <v>1001.92</v>
      </c>
      <c r="W387">
        <f>Source!Q68</f>
        <v>29.68</v>
      </c>
      <c r="X387">
        <f>Source!R68</f>
        <v>5.68</v>
      </c>
      <c r="Y387">
        <f>Source!U68</f>
        <v>15.866135999999997</v>
      </c>
      <c r="Z387">
        <f>Source!V68</f>
        <v>6.8340000000000012E-2</v>
      </c>
      <c r="AA387">
        <f>Source!X68</f>
        <v>957.22</v>
      </c>
      <c r="AB387">
        <f>Source!Y68</f>
        <v>473.57</v>
      </c>
    </row>
    <row r="388" spans="1:28" ht="14.25" x14ac:dyDescent="0.2">
      <c r="C388" s="21" t="str">
        <f>"Объем: "&amp;Source!I68&amp;"=32,16/"&amp;"100"</f>
        <v>Объем: 0,3216=32,16/100</v>
      </c>
      <c r="F388" s="12"/>
      <c r="G388" s="12"/>
      <c r="H388" s="12"/>
    </row>
    <row r="389" spans="1:28" x14ac:dyDescent="0.2">
      <c r="C389" s="21" t="s">
        <v>1938</v>
      </c>
      <c r="D389" s="21">
        <f>Source!BA68</f>
        <v>7.04</v>
      </c>
    </row>
    <row r="390" spans="1:28" x14ac:dyDescent="0.2">
      <c r="C390" s="21" t="s">
        <v>1939</v>
      </c>
      <c r="D390" s="21">
        <f>Source!BB68</f>
        <v>7.04</v>
      </c>
    </row>
    <row r="391" spans="1:28" x14ac:dyDescent="0.2">
      <c r="C391" s="21" t="s">
        <v>1940</v>
      </c>
      <c r="D391" s="21">
        <f>Source!BC68</f>
        <v>7.04</v>
      </c>
    </row>
    <row r="392" spans="1:28" x14ac:dyDescent="0.2">
      <c r="C392" s="21" t="s">
        <v>1941</v>
      </c>
      <c r="D392" s="21">
        <f>Source!BS68</f>
        <v>7.04</v>
      </c>
    </row>
    <row r="393" spans="1:28" x14ac:dyDescent="0.2">
      <c r="C393" s="21" t="s">
        <v>1948</v>
      </c>
      <c r="D393" s="108" t="s">
        <v>91</v>
      </c>
      <c r="E393" s="108"/>
      <c r="F393" s="108"/>
      <c r="G393" s="108"/>
      <c r="H393" s="108"/>
    </row>
    <row r="394" spans="1:28" x14ac:dyDescent="0.2">
      <c r="C394" s="21" t="s">
        <v>1949</v>
      </c>
      <c r="D394" s="108" t="s">
        <v>91</v>
      </c>
      <c r="E394" s="108"/>
      <c r="F394" s="108"/>
      <c r="G394" s="108"/>
      <c r="H394" s="108"/>
    </row>
    <row r="395" spans="1:28" x14ac:dyDescent="0.2">
      <c r="C395" s="21" t="s">
        <v>1950</v>
      </c>
      <c r="D395" s="108" t="s">
        <v>92</v>
      </c>
      <c r="E395" s="108"/>
      <c r="F395" s="108"/>
      <c r="G395" s="108"/>
      <c r="H395" s="108"/>
    </row>
    <row r="396" spans="1:28" x14ac:dyDescent="0.2">
      <c r="C396" s="21" t="s">
        <v>1951</v>
      </c>
      <c r="D396" s="108" t="s">
        <v>92</v>
      </c>
      <c r="E396" s="108"/>
      <c r="F396" s="108"/>
      <c r="G396" s="108"/>
      <c r="H396" s="108"/>
    </row>
    <row r="397" spans="1:28" x14ac:dyDescent="0.2">
      <c r="C397" s="21" t="s">
        <v>1952</v>
      </c>
      <c r="D397" s="108" t="s">
        <v>91</v>
      </c>
      <c r="E397" s="108"/>
      <c r="F397" s="108"/>
      <c r="G397" s="108"/>
      <c r="H397" s="108"/>
    </row>
    <row r="398" spans="1:28" x14ac:dyDescent="0.2">
      <c r="C398" s="9" t="s">
        <v>1942</v>
      </c>
      <c r="D398" s="30"/>
      <c r="E398" s="30"/>
      <c r="F398" s="30">
        <f>Source!BZ68</f>
        <v>105</v>
      </c>
      <c r="G398" s="52">
        <f>(Source!AF68+Source!AE68)*Source!FX68/100</f>
        <v>420.56279999999998</v>
      </c>
      <c r="H398" s="52">
        <f>Source!X68</f>
        <v>957.22</v>
      </c>
    </row>
    <row r="399" spans="1:28" x14ac:dyDescent="0.2">
      <c r="C399" s="9" t="s">
        <v>1943</v>
      </c>
      <c r="D399" s="30"/>
      <c r="E399" s="30"/>
      <c r="F399" s="30"/>
      <c r="G399" s="30" t="str">
        <f>CONCATENATE(Source!DL68,Source!FT68, "=", Source!FX68, "%")</f>
        <v>*0,9=94,5%</v>
      </c>
      <c r="H399" s="30" t="str">
        <f>CONCATENATE(Source!AT68)</f>
        <v>95</v>
      </c>
    </row>
    <row r="400" spans="1:28" x14ac:dyDescent="0.2">
      <c r="C400" s="9" t="s">
        <v>1944</v>
      </c>
      <c r="D400" s="30"/>
      <c r="E400" s="30"/>
      <c r="F400" s="30">
        <f>Source!CA68</f>
        <v>55</v>
      </c>
      <c r="G400" s="52">
        <f>(Source!AF68+Source!AE68)*Source!FY68/100</f>
        <v>208.05619999999999</v>
      </c>
      <c r="H400" s="52">
        <f>Source!Y68</f>
        <v>473.57</v>
      </c>
    </row>
    <row r="401" spans="1:28" x14ac:dyDescent="0.2">
      <c r="C401" s="9" t="s">
        <v>1945</v>
      </c>
      <c r="D401" s="30"/>
      <c r="E401" s="30"/>
      <c r="F401" s="30"/>
      <c r="G401" s="30" t="str">
        <f>CONCATENATE(Source!DM68,Source!FU68, "=", Source!FY68, "%")</f>
        <v>*0,85=46,75%</v>
      </c>
      <c r="H401" s="30" t="str">
        <f>CONCATENATE(Source!AU68)</f>
        <v>47</v>
      </c>
    </row>
    <row r="402" spans="1:28" x14ac:dyDescent="0.2">
      <c r="C402" s="9" t="s">
        <v>1946</v>
      </c>
      <c r="D402" s="30"/>
      <c r="E402" s="30"/>
      <c r="F402" s="30"/>
      <c r="G402" s="52">
        <f>((Source!AF68+Source!AE68)*Source!FX68/100)+((Source!AF68+Source!AE68)*Source!FY68/100)+Source!AB68</f>
        <v>1364.559</v>
      </c>
      <c r="H402" s="52">
        <f>Source!O68+Source!X68+Source!Y68</f>
        <v>3097.01</v>
      </c>
    </row>
    <row r="403" spans="1:28" ht="28.5" x14ac:dyDescent="0.2">
      <c r="A403" s="42">
        <v>42</v>
      </c>
      <c r="B403" s="42" t="str">
        <f>Source!E69</f>
        <v>27,1</v>
      </c>
      <c r="C403" s="42" t="str">
        <f>Source!G69</f>
        <v>Краска акриловая "Олимп Гамма"</v>
      </c>
      <c r="D403" s="42" t="str">
        <f>Source!F69</f>
        <v>14.3.02.01-0219</v>
      </c>
      <c r="E403" s="28" t="str">
        <f>Source!H69</f>
        <v>т</v>
      </c>
      <c r="F403" s="12">
        <f>Source!I69</f>
        <v>2.0261000000000001E-2</v>
      </c>
      <c r="G403" s="20">
        <f>Source!AB69</f>
        <v>15481</v>
      </c>
      <c r="H403" s="20">
        <f>Source!O69</f>
        <v>2208.17</v>
      </c>
      <c r="T403">
        <f>Source!O69+Source!X69+Source!Y69</f>
        <v>2208.17</v>
      </c>
      <c r="U403">
        <f>Source!P69</f>
        <v>2208.17</v>
      </c>
      <c r="V403">
        <f>Source!S69</f>
        <v>0</v>
      </c>
      <c r="W403">
        <f>Source!Q69</f>
        <v>0</v>
      </c>
      <c r="X403">
        <f>Source!R69</f>
        <v>0</v>
      </c>
      <c r="Y403">
        <f>Source!U69</f>
        <v>0</v>
      </c>
      <c r="Z403">
        <f>Source!V69</f>
        <v>0</v>
      </c>
      <c r="AA403">
        <f>Source!X69</f>
        <v>0</v>
      </c>
      <c r="AB403">
        <f>Source!Y69</f>
        <v>0</v>
      </c>
    </row>
    <row r="404" spans="1:28" ht="14.25" x14ac:dyDescent="0.2">
      <c r="C404" s="21" t="s">
        <v>1940</v>
      </c>
      <c r="D404" s="21">
        <f>Source!BC69</f>
        <v>7.04</v>
      </c>
      <c r="F404" s="12"/>
      <c r="G404" s="12"/>
      <c r="H404" s="12"/>
    </row>
    <row r="405" spans="1:28" ht="28.5" x14ac:dyDescent="0.2">
      <c r="A405" s="42">
        <v>43</v>
      </c>
      <c r="B405" s="42" t="str">
        <f>Source!E70</f>
        <v>28</v>
      </c>
      <c r="C405" s="42" t="str">
        <f>Source!G70</f>
        <v>Укладка металлического накладного профиля (порога)</v>
      </c>
      <c r="D405" s="42" t="str">
        <f>Source!F70</f>
        <v>11-01-049-01</v>
      </c>
      <c r="E405" s="28" t="str">
        <f>Source!H70</f>
        <v>100 м</v>
      </c>
      <c r="F405" s="12">
        <f>Source!I70</f>
        <v>0.28000000000000003</v>
      </c>
      <c r="G405" s="20">
        <f>Source!AB70</f>
        <v>247.64</v>
      </c>
      <c r="H405" s="20">
        <f>Source!O70</f>
        <v>488.14</v>
      </c>
      <c r="T405">
        <f>Source!O70+Source!X70+Source!Y70</f>
        <v>1065.04</v>
      </c>
      <c r="U405">
        <f>Source!P70</f>
        <v>158.47999999999999</v>
      </c>
      <c r="V405">
        <f>Source!S70</f>
        <v>329.66</v>
      </c>
      <c r="W405">
        <f>Source!Q70</f>
        <v>0</v>
      </c>
      <c r="X405">
        <f>Source!R70</f>
        <v>0</v>
      </c>
      <c r="Y405">
        <f>Source!U70</f>
        <v>5.3580800000000002</v>
      </c>
      <c r="Z405">
        <f>Source!V70</f>
        <v>0</v>
      </c>
      <c r="AA405">
        <f>Source!X70</f>
        <v>365.92</v>
      </c>
      <c r="AB405">
        <f>Source!Y70</f>
        <v>210.98</v>
      </c>
    </row>
    <row r="406" spans="1:28" ht="14.25" x14ac:dyDescent="0.2">
      <c r="C406" s="21" t="str">
        <f>"Объем: "&amp;Source!I70&amp;"=28/"&amp;"100"</f>
        <v>Объем: 0,28=28/100</v>
      </c>
      <c r="F406" s="12"/>
      <c r="G406" s="12"/>
      <c r="H406" s="12"/>
    </row>
    <row r="407" spans="1:28" x14ac:dyDescent="0.2">
      <c r="C407" s="21" t="s">
        <v>1938</v>
      </c>
      <c r="D407" s="21">
        <f>Source!BA70</f>
        <v>7.04</v>
      </c>
    </row>
    <row r="408" spans="1:28" x14ac:dyDescent="0.2">
      <c r="C408" s="21" t="s">
        <v>1939</v>
      </c>
      <c r="D408" s="21">
        <f>Source!BB70</f>
        <v>7.04</v>
      </c>
    </row>
    <row r="409" spans="1:28" x14ac:dyDescent="0.2">
      <c r="C409" s="21" t="s">
        <v>1940</v>
      </c>
      <c r="D409" s="21">
        <f>Source!BC70</f>
        <v>7.04</v>
      </c>
    </row>
    <row r="410" spans="1:28" x14ac:dyDescent="0.2">
      <c r="C410" s="21" t="s">
        <v>1941</v>
      </c>
      <c r="D410" s="21">
        <f>Source!BS70</f>
        <v>7.04</v>
      </c>
    </row>
    <row r="411" spans="1:28" x14ac:dyDescent="0.2">
      <c r="C411" s="21" t="s">
        <v>1948</v>
      </c>
      <c r="D411" s="108" t="s">
        <v>91</v>
      </c>
      <c r="E411" s="108"/>
      <c r="F411" s="108"/>
      <c r="G411" s="108"/>
      <c r="H411" s="108"/>
    </row>
    <row r="412" spans="1:28" x14ac:dyDescent="0.2">
      <c r="C412" s="21" t="s">
        <v>1949</v>
      </c>
      <c r="D412" s="108" t="s">
        <v>91</v>
      </c>
      <c r="E412" s="108"/>
      <c r="F412" s="108"/>
      <c r="G412" s="108"/>
      <c r="H412" s="108"/>
    </row>
    <row r="413" spans="1:28" x14ac:dyDescent="0.2">
      <c r="C413" s="21" t="s">
        <v>1950</v>
      </c>
      <c r="D413" s="108" t="s">
        <v>92</v>
      </c>
      <c r="E413" s="108"/>
      <c r="F413" s="108"/>
      <c r="G413" s="108"/>
      <c r="H413" s="108"/>
    </row>
    <row r="414" spans="1:28" x14ac:dyDescent="0.2">
      <c r="C414" s="21" t="s">
        <v>1951</v>
      </c>
      <c r="D414" s="108" t="s">
        <v>92</v>
      </c>
      <c r="E414" s="108"/>
      <c r="F414" s="108"/>
      <c r="G414" s="108"/>
      <c r="H414" s="108"/>
    </row>
    <row r="415" spans="1:28" x14ac:dyDescent="0.2">
      <c r="C415" s="21" t="s">
        <v>1952</v>
      </c>
      <c r="D415" s="108" t="s">
        <v>91</v>
      </c>
      <c r="E415" s="108"/>
      <c r="F415" s="108"/>
      <c r="G415" s="108"/>
      <c r="H415" s="108"/>
    </row>
    <row r="416" spans="1:28" x14ac:dyDescent="0.2">
      <c r="C416" s="9" t="s">
        <v>1942</v>
      </c>
      <c r="D416" s="30"/>
      <c r="E416" s="30"/>
      <c r="F416" s="30">
        <f>Source!BZ70</f>
        <v>123</v>
      </c>
      <c r="G416" s="52">
        <f>(Source!AF70+Source!AE70)*Source!FX70/100</f>
        <v>185.13468</v>
      </c>
      <c r="H416" s="52">
        <f>Source!X70</f>
        <v>365.92</v>
      </c>
    </row>
    <row r="417" spans="1:28" x14ac:dyDescent="0.2">
      <c r="C417" s="9" t="s">
        <v>1943</v>
      </c>
      <c r="D417" s="30"/>
      <c r="E417" s="30"/>
      <c r="F417" s="30"/>
      <c r="G417" s="30" t="str">
        <f>CONCATENATE(Source!DL70,Source!FT70, "=", Source!FX70, "%")</f>
        <v>*0,9=110,7%</v>
      </c>
      <c r="H417" s="30" t="str">
        <f>CONCATENATE(Source!AT70)</f>
        <v>111</v>
      </c>
    </row>
    <row r="418" spans="1:28" x14ac:dyDescent="0.2">
      <c r="C418" s="9" t="s">
        <v>1944</v>
      </c>
      <c r="D418" s="30"/>
      <c r="E418" s="30"/>
      <c r="F418" s="30">
        <f>Source!CA70</f>
        <v>75</v>
      </c>
      <c r="G418" s="52">
        <f>(Source!AF70+Source!AE70)*Source!FY70/100</f>
        <v>106.61550000000001</v>
      </c>
      <c r="H418" s="52">
        <f>Source!Y70</f>
        <v>210.98</v>
      </c>
    </row>
    <row r="419" spans="1:28" x14ac:dyDescent="0.2">
      <c r="C419" s="9" t="s">
        <v>1945</v>
      </c>
      <c r="D419" s="30"/>
      <c r="E419" s="30"/>
      <c r="F419" s="30"/>
      <c r="G419" s="30" t="str">
        <f>CONCATENATE(Source!DM70,Source!FU70, "=", Source!FY70, "%")</f>
        <v>*0,85=63,75%</v>
      </c>
      <c r="H419" s="30" t="str">
        <f>CONCATENATE(Source!AU70)</f>
        <v>64</v>
      </c>
    </row>
    <row r="420" spans="1:28" x14ac:dyDescent="0.2">
      <c r="C420" s="9" t="s">
        <v>1946</v>
      </c>
      <c r="D420" s="30"/>
      <c r="E420" s="30"/>
      <c r="F420" s="30"/>
      <c r="G420" s="52">
        <f>((Source!AF70+Source!AE70)*Source!FX70/100)+((Source!AF70+Source!AE70)*Source!FY70/100)+Source!AB70</f>
        <v>539.39017999999999</v>
      </c>
      <c r="H420" s="52">
        <f>Source!O70+Source!X70+Source!Y70</f>
        <v>1065.04</v>
      </c>
    </row>
    <row r="421" spans="1:28" ht="42.75" x14ac:dyDescent="0.2">
      <c r="A421" s="42">
        <v>44</v>
      </c>
      <c r="B421" s="42" t="str">
        <f>Source!E71</f>
        <v>28,1</v>
      </c>
      <c r="C421" s="42" t="str">
        <f>Source!G71</f>
        <v>Профили стыкоперекрывающие из алюминиевых сплавов (порожки) с покрытием</v>
      </c>
      <c r="D421" s="42" t="str">
        <f>Source!F71</f>
        <v>09.2.03.02</v>
      </c>
      <c r="E421" s="28" t="str">
        <f>Source!H71</f>
        <v>м</v>
      </c>
      <c r="F421" s="12">
        <f>Source!I71</f>
        <v>29.4</v>
      </c>
      <c r="G421" s="20">
        <f>Source!AB71</f>
        <v>0</v>
      </c>
      <c r="H421" s="20">
        <f>Source!O71</f>
        <v>0</v>
      </c>
      <c r="T421">
        <f>Source!O71+Source!X71+Source!Y71</f>
        <v>0</v>
      </c>
      <c r="U421">
        <f>Source!P71</f>
        <v>0</v>
      </c>
      <c r="V421">
        <f>Source!S71</f>
        <v>0</v>
      </c>
      <c r="W421">
        <f>Source!Q71</f>
        <v>0</v>
      </c>
      <c r="X421">
        <f>Source!R71</f>
        <v>0</v>
      </c>
      <c r="Y421">
        <f>Source!U71</f>
        <v>0</v>
      </c>
      <c r="Z421">
        <f>Source!V71</f>
        <v>0</v>
      </c>
      <c r="AA421">
        <f>Source!X71</f>
        <v>0</v>
      </c>
      <c r="AB421">
        <f>Source!Y71</f>
        <v>0</v>
      </c>
    </row>
    <row r="422" spans="1:28" ht="14.25" x14ac:dyDescent="0.2">
      <c r="C422" s="21" t="s">
        <v>1940</v>
      </c>
      <c r="D422" s="21">
        <f>Source!BC71</f>
        <v>7.04</v>
      </c>
      <c r="F422" s="12"/>
      <c r="G422" s="12"/>
      <c r="H422" s="12"/>
    </row>
    <row r="423" spans="1:28" ht="42.75" x14ac:dyDescent="0.2">
      <c r="A423" s="42">
        <v>45</v>
      </c>
      <c r="B423" s="42" t="str">
        <f>Source!E72</f>
        <v>28,2</v>
      </c>
      <c r="C423" s="42" t="str">
        <f>Source!G72</f>
        <v>Профили стыкоперекрывающие из алюминиевых сплавов (порожки) с покрытием, шириной 60 мм</v>
      </c>
      <c r="D423" s="42" t="str">
        <f>Source!F72</f>
        <v>09.2.03.02-0022</v>
      </c>
      <c r="E423" s="28" t="str">
        <f>Source!H72</f>
        <v>м</v>
      </c>
      <c r="F423" s="12">
        <f>Source!I72</f>
        <v>29.4</v>
      </c>
      <c r="G423" s="20">
        <f>Source!AB72</f>
        <v>22.58</v>
      </c>
      <c r="H423" s="20">
        <f>Source!O72</f>
        <v>4673.5200000000004</v>
      </c>
      <c r="T423">
        <f>Source!O72+Source!X72+Source!Y72</f>
        <v>4673.5200000000004</v>
      </c>
      <c r="U423">
        <f>Source!P72</f>
        <v>4673.5200000000004</v>
      </c>
      <c r="V423">
        <f>Source!S72</f>
        <v>0</v>
      </c>
      <c r="W423">
        <f>Source!Q72</f>
        <v>0</v>
      </c>
      <c r="X423">
        <f>Source!R72</f>
        <v>0</v>
      </c>
      <c r="Y423">
        <f>Source!U72</f>
        <v>0</v>
      </c>
      <c r="Z423">
        <f>Source!V72</f>
        <v>0</v>
      </c>
      <c r="AA423">
        <f>Source!X72</f>
        <v>0</v>
      </c>
      <c r="AB423">
        <f>Source!Y72</f>
        <v>0</v>
      </c>
    </row>
    <row r="424" spans="1:28" ht="14.25" x14ac:dyDescent="0.2">
      <c r="C424" s="21" t="s">
        <v>1940</v>
      </c>
      <c r="D424" s="21">
        <f>Source!BC72</f>
        <v>7.04</v>
      </c>
      <c r="F424" s="12"/>
      <c r="G424" s="12"/>
      <c r="H424" s="12"/>
    </row>
    <row r="425" spans="1:28" ht="28.5" x14ac:dyDescent="0.2">
      <c r="A425" s="42">
        <v>46</v>
      </c>
      <c r="B425" s="42" t="str">
        <f>Source!E73</f>
        <v>29</v>
      </c>
      <c r="C425" s="42" t="str">
        <f>Source!G73</f>
        <v>Установка и крепление наличников</v>
      </c>
      <c r="D425" s="42" t="str">
        <f>Source!F73</f>
        <v>10-01-060-01</v>
      </c>
      <c r="E425" s="28" t="str">
        <f>Source!H73</f>
        <v>100 м</v>
      </c>
      <c r="F425" s="12">
        <f>Source!I73</f>
        <v>5.5784000000000002</v>
      </c>
      <c r="G425" s="20">
        <f>Source!AB73</f>
        <v>85.26</v>
      </c>
      <c r="H425" s="20">
        <f>Source!O73</f>
        <v>3348.32</v>
      </c>
      <c r="T425">
        <f>Source!O73+Source!X73+Source!Y73</f>
        <v>8001.2699999999995</v>
      </c>
      <c r="U425">
        <f>Source!P73</f>
        <v>333.81</v>
      </c>
      <c r="V425">
        <f>Source!S73</f>
        <v>2885.31</v>
      </c>
      <c r="W425">
        <f>Source!Q73</f>
        <v>129.19999999999999</v>
      </c>
      <c r="X425">
        <f>Source!R73</f>
        <v>22.78</v>
      </c>
      <c r="Y425">
        <f>Source!U73</f>
        <v>50.166551200000001</v>
      </c>
      <c r="Z425">
        <f>Source!V73</f>
        <v>0.27892</v>
      </c>
      <c r="AA425">
        <f>Source!X73</f>
        <v>3082.58</v>
      </c>
      <c r="AB425">
        <f>Source!Y73</f>
        <v>1570.37</v>
      </c>
    </row>
    <row r="426" spans="1:28" ht="14.25" x14ac:dyDescent="0.2">
      <c r="C426" s="21" t="str">
        <f>"Объем: "&amp;Source!I73&amp;"=557,84/"&amp;"100"</f>
        <v>Объем: 5,5784=557,84/100</v>
      </c>
      <c r="F426" s="12"/>
      <c r="G426" s="12"/>
      <c r="H426" s="12"/>
    </row>
    <row r="427" spans="1:28" x14ac:dyDescent="0.2">
      <c r="C427" s="21" t="s">
        <v>1938</v>
      </c>
      <c r="D427" s="21">
        <f>Source!BA73</f>
        <v>7.04</v>
      </c>
    </row>
    <row r="428" spans="1:28" x14ac:dyDescent="0.2">
      <c r="C428" s="21" t="s">
        <v>1939</v>
      </c>
      <c r="D428" s="21">
        <f>Source!BB73</f>
        <v>7.04</v>
      </c>
    </row>
    <row r="429" spans="1:28" x14ac:dyDescent="0.2">
      <c r="C429" s="21" t="s">
        <v>1940</v>
      </c>
      <c r="D429" s="21">
        <f>Source!BC73</f>
        <v>7.04</v>
      </c>
    </row>
    <row r="430" spans="1:28" x14ac:dyDescent="0.2">
      <c r="C430" s="21" t="s">
        <v>1941</v>
      </c>
      <c r="D430" s="21">
        <f>Source!BS73</f>
        <v>7.04</v>
      </c>
    </row>
    <row r="431" spans="1:28" x14ac:dyDescent="0.2">
      <c r="C431" s="21" t="s">
        <v>1948</v>
      </c>
      <c r="D431" s="108" t="s">
        <v>91</v>
      </c>
      <c r="E431" s="108"/>
      <c r="F431" s="108"/>
      <c r="G431" s="108"/>
      <c r="H431" s="108"/>
    </row>
    <row r="432" spans="1:28" x14ac:dyDescent="0.2">
      <c r="C432" s="21" t="s">
        <v>1949</v>
      </c>
      <c r="D432" s="108" t="s">
        <v>91</v>
      </c>
      <c r="E432" s="108"/>
      <c r="F432" s="108"/>
      <c r="G432" s="108"/>
      <c r="H432" s="108"/>
    </row>
    <row r="433" spans="1:28" x14ac:dyDescent="0.2">
      <c r="C433" s="21" t="s">
        <v>1950</v>
      </c>
      <c r="D433" s="108" t="s">
        <v>92</v>
      </c>
      <c r="E433" s="108"/>
      <c r="F433" s="108"/>
      <c r="G433" s="108"/>
      <c r="H433" s="108"/>
    </row>
    <row r="434" spans="1:28" x14ac:dyDescent="0.2">
      <c r="C434" s="21" t="s">
        <v>1951</v>
      </c>
      <c r="D434" s="108" t="s">
        <v>92</v>
      </c>
      <c r="E434" s="108"/>
      <c r="F434" s="108"/>
      <c r="G434" s="108"/>
      <c r="H434" s="108"/>
    </row>
    <row r="435" spans="1:28" x14ac:dyDescent="0.2">
      <c r="C435" s="21" t="s">
        <v>1952</v>
      </c>
      <c r="D435" s="108" t="s">
        <v>91</v>
      </c>
      <c r="E435" s="108"/>
      <c r="F435" s="108"/>
      <c r="G435" s="108"/>
      <c r="H435" s="108"/>
    </row>
    <row r="436" spans="1:28" x14ac:dyDescent="0.2">
      <c r="C436" s="9" t="s">
        <v>1942</v>
      </c>
      <c r="D436" s="30"/>
      <c r="E436" s="30"/>
      <c r="F436" s="30">
        <f>Source!BZ73</f>
        <v>118</v>
      </c>
      <c r="G436" s="52">
        <f>(Source!AF73+Source!AE73)*Source!FX73/100</f>
        <v>78.641099999999994</v>
      </c>
      <c r="H436" s="52">
        <f>Source!X73</f>
        <v>3082.58</v>
      </c>
    </row>
    <row r="437" spans="1:28" x14ac:dyDescent="0.2">
      <c r="C437" s="9" t="s">
        <v>1943</v>
      </c>
      <c r="D437" s="30"/>
      <c r="E437" s="30"/>
      <c r="F437" s="30"/>
      <c r="G437" s="30" t="str">
        <f>CONCATENATE(Source!DL73,Source!FT73, "=", Source!FX73, "%")</f>
        <v>*0,9=106,2%</v>
      </c>
      <c r="H437" s="30" t="str">
        <f>CONCATENATE(Source!AT73)</f>
        <v>106</v>
      </c>
    </row>
    <row r="438" spans="1:28" x14ac:dyDescent="0.2">
      <c r="C438" s="9" t="s">
        <v>1944</v>
      </c>
      <c r="D438" s="30"/>
      <c r="E438" s="30"/>
      <c r="F438" s="30">
        <f>Source!CA73</f>
        <v>63</v>
      </c>
      <c r="G438" s="52">
        <f>(Source!AF73+Source!AE73)*Source!FY73/100</f>
        <v>39.653774999999996</v>
      </c>
      <c r="H438" s="52">
        <f>Source!Y73</f>
        <v>1570.37</v>
      </c>
    </row>
    <row r="439" spans="1:28" x14ac:dyDescent="0.2">
      <c r="C439" s="9" t="s">
        <v>1945</v>
      </c>
      <c r="D439" s="30"/>
      <c r="E439" s="30"/>
      <c r="F439" s="30"/>
      <c r="G439" s="30" t="str">
        <f>CONCATENATE(Source!DM73,Source!FU73, "=", Source!FY73, "%")</f>
        <v>*0,85=53,55%</v>
      </c>
      <c r="H439" s="30" t="str">
        <f>CONCATENATE(Source!AU73)</f>
        <v>54</v>
      </c>
    </row>
    <row r="440" spans="1:28" x14ac:dyDescent="0.2">
      <c r="C440" s="9" t="s">
        <v>1946</v>
      </c>
      <c r="D440" s="30"/>
      <c r="E440" s="30"/>
      <c r="F440" s="30"/>
      <c r="G440" s="52">
        <f>((Source!AF73+Source!AE73)*Source!FX73/100)+((Source!AF73+Source!AE73)*Source!FY73/100)+Source!AB73</f>
        <v>203.55487499999998</v>
      </c>
      <c r="H440" s="52">
        <f>Source!O73+Source!X73+Source!Y73</f>
        <v>8001.2699999999995</v>
      </c>
    </row>
    <row r="441" spans="1:28" ht="14.25" x14ac:dyDescent="0.2">
      <c r="A441" s="42">
        <v>47</v>
      </c>
      <c r="B441" s="42" t="str">
        <f>Source!E74</f>
        <v>29,1</v>
      </c>
      <c r="C441" s="42" t="str">
        <f>Source!G74</f>
        <v>Наличники</v>
      </c>
      <c r="D441" s="42" t="str">
        <f>Source!F74</f>
        <v>11.1.01.10</v>
      </c>
      <c r="E441" s="28" t="str">
        <f>Source!H74</f>
        <v>м</v>
      </c>
      <c r="F441" s="12">
        <f>Source!I74</f>
        <v>624.7808</v>
      </c>
      <c r="G441" s="20">
        <f>Source!AB74</f>
        <v>0</v>
      </c>
      <c r="H441" s="20">
        <f>Source!O74</f>
        <v>0</v>
      </c>
      <c r="T441">
        <f>Source!O74+Source!X74+Source!Y74</f>
        <v>0</v>
      </c>
      <c r="U441">
        <f>Source!P74</f>
        <v>0</v>
      </c>
      <c r="V441">
        <f>Source!S74</f>
        <v>0</v>
      </c>
      <c r="W441">
        <f>Source!Q74</f>
        <v>0</v>
      </c>
      <c r="X441">
        <f>Source!R74</f>
        <v>0</v>
      </c>
      <c r="Y441">
        <f>Source!U74</f>
        <v>0</v>
      </c>
      <c r="Z441">
        <f>Source!V74</f>
        <v>0</v>
      </c>
      <c r="AA441">
        <f>Source!X74</f>
        <v>0</v>
      </c>
      <c r="AB441">
        <f>Source!Y74</f>
        <v>0</v>
      </c>
    </row>
    <row r="442" spans="1:28" ht="14.25" x14ac:dyDescent="0.2">
      <c r="C442" s="21" t="s">
        <v>1940</v>
      </c>
      <c r="D442" s="21">
        <f>Source!BC74</f>
        <v>7.04</v>
      </c>
      <c r="F442" s="12"/>
      <c r="G442" s="12"/>
      <c r="H442" s="12"/>
    </row>
    <row r="443" spans="1:28" ht="28.5" x14ac:dyDescent="0.2">
      <c r="A443" s="42">
        <v>48</v>
      </c>
      <c r="B443" s="42" t="str">
        <f>Source!E75</f>
        <v>29,2</v>
      </c>
      <c r="C443" s="42" t="str">
        <f>Source!G75</f>
        <v>Наличники из древесины</v>
      </c>
      <c r="D443" s="42" t="str">
        <f>Source!F75</f>
        <v>11.1.01.10-0003</v>
      </c>
      <c r="E443" s="28" t="str">
        <f>Source!H75</f>
        <v>м</v>
      </c>
      <c r="F443" s="12">
        <f>Source!I75</f>
        <v>204</v>
      </c>
      <c r="G443" s="20">
        <f>Source!AB75</f>
        <v>3.93</v>
      </c>
      <c r="H443" s="20">
        <f>Source!O75</f>
        <v>5644.11</v>
      </c>
      <c r="T443">
        <f>Source!O75+Source!X75+Source!Y75</f>
        <v>5644.11</v>
      </c>
      <c r="U443">
        <f>Source!P75</f>
        <v>5644.11</v>
      </c>
      <c r="V443">
        <f>Source!S75</f>
        <v>0</v>
      </c>
      <c r="W443">
        <f>Source!Q75</f>
        <v>0</v>
      </c>
      <c r="X443">
        <f>Source!R75</f>
        <v>0</v>
      </c>
      <c r="Y443">
        <f>Source!U75</f>
        <v>0</v>
      </c>
      <c r="Z443">
        <f>Source!V75</f>
        <v>0</v>
      </c>
      <c r="AA443">
        <f>Source!X75</f>
        <v>0</v>
      </c>
      <c r="AB443">
        <f>Source!Y75</f>
        <v>0</v>
      </c>
    </row>
    <row r="444" spans="1:28" ht="14.25" x14ac:dyDescent="0.2">
      <c r="C444" s="21" t="s">
        <v>1940</v>
      </c>
      <c r="D444" s="21">
        <f>Source!BC75</f>
        <v>7.04</v>
      </c>
      <c r="F444" s="12"/>
      <c r="G444" s="12"/>
      <c r="H444" s="12"/>
    </row>
    <row r="445" spans="1:28" ht="28.5" x14ac:dyDescent="0.2">
      <c r="A445" s="42">
        <v>49</v>
      </c>
      <c r="B445" s="42" t="str">
        <f>Source!E76</f>
        <v>29,3</v>
      </c>
      <c r="C445" s="42" t="str">
        <f>Source!G76</f>
        <v>Наличники из ПВХ</v>
      </c>
      <c r="D445" s="42" t="str">
        <f>Source!F76</f>
        <v>11.3.03.02-0001</v>
      </c>
      <c r="E445" s="28" t="str">
        <f>Source!H76</f>
        <v>м</v>
      </c>
      <c r="F445" s="12">
        <f>Source!I76</f>
        <v>353.84</v>
      </c>
      <c r="G445" s="20">
        <f>Source!AB76</f>
        <v>19.37</v>
      </c>
      <c r="H445" s="20">
        <f>Source!O76</f>
        <v>48251.32</v>
      </c>
      <c r="T445">
        <f>Source!O76+Source!X76+Source!Y76</f>
        <v>48251.32</v>
      </c>
      <c r="U445">
        <f>Source!P76</f>
        <v>48251.32</v>
      </c>
      <c r="V445">
        <f>Source!S76</f>
        <v>0</v>
      </c>
      <c r="W445">
        <f>Source!Q76</f>
        <v>0</v>
      </c>
      <c r="X445">
        <f>Source!R76</f>
        <v>0</v>
      </c>
      <c r="Y445">
        <f>Source!U76</f>
        <v>0</v>
      </c>
      <c r="Z445">
        <f>Source!V76</f>
        <v>0</v>
      </c>
      <c r="AA445">
        <f>Source!X76</f>
        <v>0</v>
      </c>
      <c r="AB445">
        <f>Source!Y76</f>
        <v>0</v>
      </c>
    </row>
    <row r="446" spans="1:28" ht="14.25" x14ac:dyDescent="0.2">
      <c r="C446" s="21" t="s">
        <v>1940</v>
      </c>
      <c r="D446" s="21">
        <f>Source!BC76</f>
        <v>7.04</v>
      </c>
      <c r="F446" s="12"/>
      <c r="G446" s="12"/>
      <c r="H446" s="12"/>
    </row>
    <row r="447" spans="1:28" ht="57" x14ac:dyDescent="0.2">
      <c r="A447" s="42">
        <v>50</v>
      </c>
      <c r="B447" s="42" t="str">
        <f>Source!E77</f>
        <v>30</v>
      </c>
      <c r="C447" s="42" t="str">
        <f>Source!G77</f>
        <v>Установка блоков в наружных и внутренних дверных проемах в каменных стенах, площадь проема до 3 м2</v>
      </c>
      <c r="D447" s="42" t="str">
        <f>Source!F77</f>
        <v>10-01-039-01</v>
      </c>
      <c r="E447" s="28" t="str">
        <f>Source!H77</f>
        <v>100 м2</v>
      </c>
      <c r="F447" s="12">
        <f>Source!I77</f>
        <v>0.63419999999999999</v>
      </c>
      <c r="G447" s="20">
        <f>Source!AB77</f>
        <v>3858.97</v>
      </c>
      <c r="H447" s="20">
        <f>Source!O77</f>
        <v>17229.400000000001</v>
      </c>
      <c r="T447">
        <f>Source!O77+Source!X77+Source!Y77</f>
        <v>25355.62</v>
      </c>
      <c r="U447">
        <f>Source!P77</f>
        <v>7607.16</v>
      </c>
      <c r="V447">
        <f>Source!S77</f>
        <v>4219.96</v>
      </c>
      <c r="W447">
        <f>Source!Q77</f>
        <v>5402.28</v>
      </c>
      <c r="X447">
        <f>Source!R77</f>
        <v>858.93</v>
      </c>
      <c r="Y447">
        <f>Source!U77</f>
        <v>65.29691489999999</v>
      </c>
      <c r="Z447">
        <f>Source!V77</f>
        <v>9.2593199999999989</v>
      </c>
      <c r="AA447">
        <f>Source!X77</f>
        <v>5383.62</v>
      </c>
      <c r="AB447">
        <f>Source!Y77</f>
        <v>2742.6</v>
      </c>
    </row>
    <row r="448" spans="1:28" ht="14.25" x14ac:dyDescent="0.2">
      <c r="C448" s="21" t="str">
        <f>"Объем: "&amp;Source!I77&amp;"=63,42/"&amp;"100"</f>
        <v>Объем: 0,6342=63,42/100</v>
      </c>
      <c r="F448" s="12"/>
      <c r="G448" s="12"/>
      <c r="H448" s="12"/>
    </row>
    <row r="449" spans="1:28" x14ac:dyDescent="0.2">
      <c r="C449" s="21" t="s">
        <v>1938</v>
      </c>
      <c r="D449" s="21">
        <f>Source!BA77</f>
        <v>7.04</v>
      </c>
    </row>
    <row r="450" spans="1:28" x14ac:dyDescent="0.2">
      <c r="C450" s="21" t="s">
        <v>1939</v>
      </c>
      <c r="D450" s="21">
        <f>Source!BB77</f>
        <v>7.04</v>
      </c>
    </row>
    <row r="451" spans="1:28" x14ac:dyDescent="0.2">
      <c r="C451" s="21" t="s">
        <v>1940</v>
      </c>
      <c r="D451" s="21">
        <f>Source!BC77</f>
        <v>7.04</v>
      </c>
    </row>
    <row r="452" spans="1:28" x14ac:dyDescent="0.2">
      <c r="C452" s="21" t="s">
        <v>1941</v>
      </c>
      <c r="D452" s="21">
        <f>Source!BS77</f>
        <v>7.04</v>
      </c>
    </row>
    <row r="453" spans="1:28" x14ac:dyDescent="0.2">
      <c r="C453" s="21" t="s">
        <v>1948</v>
      </c>
      <c r="D453" s="108" t="s">
        <v>91</v>
      </c>
      <c r="E453" s="108"/>
      <c r="F453" s="108"/>
      <c r="G453" s="108"/>
      <c r="H453" s="108"/>
    </row>
    <row r="454" spans="1:28" x14ac:dyDescent="0.2">
      <c r="C454" s="21" t="s">
        <v>1949</v>
      </c>
      <c r="D454" s="108" t="s">
        <v>91</v>
      </c>
      <c r="E454" s="108"/>
      <c r="F454" s="108"/>
      <c r="G454" s="108"/>
      <c r="H454" s="108"/>
    </row>
    <row r="455" spans="1:28" x14ac:dyDescent="0.2">
      <c r="C455" s="21" t="s">
        <v>1950</v>
      </c>
      <c r="D455" s="108" t="s">
        <v>92</v>
      </c>
      <c r="E455" s="108"/>
      <c r="F455" s="108"/>
      <c r="G455" s="108"/>
      <c r="H455" s="108"/>
    </row>
    <row r="456" spans="1:28" x14ac:dyDescent="0.2">
      <c r="C456" s="21" t="s">
        <v>1951</v>
      </c>
      <c r="D456" s="108" t="s">
        <v>92</v>
      </c>
      <c r="E456" s="108"/>
      <c r="F456" s="108"/>
      <c r="G456" s="108"/>
      <c r="H456" s="108"/>
    </row>
    <row r="457" spans="1:28" x14ac:dyDescent="0.2">
      <c r="C457" s="21" t="s">
        <v>1952</v>
      </c>
      <c r="D457" s="108" t="s">
        <v>91</v>
      </c>
      <c r="E457" s="108"/>
      <c r="F457" s="108"/>
      <c r="G457" s="108"/>
      <c r="H457" s="108"/>
    </row>
    <row r="458" spans="1:28" x14ac:dyDescent="0.2">
      <c r="C458" s="9" t="s">
        <v>1942</v>
      </c>
      <c r="D458" s="30"/>
      <c r="E458" s="30"/>
      <c r="F458" s="30">
        <f>Source!BZ77</f>
        <v>118</v>
      </c>
      <c r="G458" s="52">
        <f>(Source!AF77+Source!AE77)*Source!FX77/100</f>
        <v>1208.0780999999999</v>
      </c>
      <c r="H458" s="52">
        <f>Source!X77</f>
        <v>5383.62</v>
      </c>
    </row>
    <row r="459" spans="1:28" x14ac:dyDescent="0.2">
      <c r="C459" s="9" t="s">
        <v>1943</v>
      </c>
      <c r="D459" s="30"/>
      <c r="E459" s="30"/>
      <c r="F459" s="30"/>
      <c r="G459" s="30" t="str">
        <f>CONCATENATE(Source!DL77,Source!FT77, "=", Source!FX77, "%")</f>
        <v>*0,9=106,2%</v>
      </c>
      <c r="H459" s="30" t="str">
        <f>CONCATENATE(Source!AT77)</f>
        <v>106</v>
      </c>
    </row>
    <row r="460" spans="1:28" x14ac:dyDescent="0.2">
      <c r="C460" s="9" t="s">
        <v>1944</v>
      </c>
      <c r="D460" s="30"/>
      <c r="E460" s="30"/>
      <c r="F460" s="30">
        <f>Source!CA77</f>
        <v>63</v>
      </c>
      <c r="G460" s="52">
        <f>(Source!AF77+Source!AE77)*Source!FY77/100</f>
        <v>609.15802499999995</v>
      </c>
      <c r="H460" s="52">
        <f>Source!Y77</f>
        <v>2742.6</v>
      </c>
    </row>
    <row r="461" spans="1:28" x14ac:dyDescent="0.2">
      <c r="C461" s="9" t="s">
        <v>1945</v>
      </c>
      <c r="D461" s="30"/>
      <c r="E461" s="30"/>
      <c r="F461" s="30"/>
      <c r="G461" s="30" t="str">
        <f>CONCATENATE(Source!DM77,Source!FU77, "=", Source!FY77, "%")</f>
        <v>*0,85=53,55%</v>
      </c>
      <c r="H461" s="30" t="str">
        <f>CONCATENATE(Source!AU77)</f>
        <v>54</v>
      </c>
    </row>
    <row r="462" spans="1:28" x14ac:dyDescent="0.2">
      <c r="C462" s="9" t="s">
        <v>1946</v>
      </c>
      <c r="D462" s="30"/>
      <c r="E462" s="30"/>
      <c r="F462" s="30"/>
      <c r="G462" s="52">
        <f>((Source!AF77+Source!AE77)*Source!FX77/100)+((Source!AF77+Source!AE77)*Source!FY77/100)+Source!AB77</f>
        <v>5676.2061249999997</v>
      </c>
      <c r="H462" s="52">
        <f>Source!O77+Source!X77+Source!Y77</f>
        <v>25355.62</v>
      </c>
    </row>
    <row r="463" spans="1:28" ht="28.5" x14ac:dyDescent="0.2">
      <c r="A463" s="42">
        <v>51</v>
      </c>
      <c r="B463" s="42" t="str">
        <f>Source!E78</f>
        <v>30,1</v>
      </c>
      <c r="C463" s="42" t="str">
        <f>Source!G78</f>
        <v>Скобяные изделия для блоков входных однопольных</v>
      </c>
      <c r="D463" s="42" t="str">
        <f>Source!F78</f>
        <v>01.7.04.07-0011</v>
      </c>
      <c r="E463" s="28" t="str">
        <f>Source!H78</f>
        <v>компл.</v>
      </c>
      <c r="F463" s="12">
        <f>Source!I78</f>
        <v>36</v>
      </c>
      <c r="G463" s="20">
        <f>Source!AB78</f>
        <v>94.68</v>
      </c>
      <c r="H463" s="20">
        <f>Source!O78</f>
        <v>23995.7</v>
      </c>
      <c r="T463">
        <f>Source!O78+Source!X78+Source!Y78</f>
        <v>23995.7</v>
      </c>
      <c r="U463">
        <f>Source!P78</f>
        <v>23995.7</v>
      </c>
      <c r="V463">
        <f>Source!S78</f>
        <v>0</v>
      </c>
      <c r="W463">
        <f>Source!Q78</f>
        <v>0</v>
      </c>
      <c r="X463">
        <f>Source!R78</f>
        <v>0</v>
      </c>
      <c r="Y463">
        <f>Source!U78</f>
        <v>0</v>
      </c>
      <c r="Z463">
        <f>Source!V78</f>
        <v>0</v>
      </c>
      <c r="AA463">
        <f>Source!X78</f>
        <v>0</v>
      </c>
      <c r="AB463">
        <f>Source!Y78</f>
        <v>0</v>
      </c>
    </row>
    <row r="464" spans="1:28" ht="14.25" x14ac:dyDescent="0.2">
      <c r="C464" s="21" t="s">
        <v>1940</v>
      </c>
      <c r="D464" s="21">
        <f>Source!BC78</f>
        <v>7.04</v>
      </c>
      <c r="F464" s="12"/>
      <c r="G464" s="12"/>
      <c r="H464" s="12"/>
    </row>
    <row r="465" spans="1:28" ht="57" x14ac:dyDescent="0.2">
      <c r="A465" s="42">
        <v>52</v>
      </c>
      <c r="B465" s="42" t="str">
        <f>Source!E79</f>
        <v>30,2</v>
      </c>
      <c r="C465" s="42" t="str">
        <f>Source!G79</f>
        <v>Двери композитные "КАПЕЛЬ" (полотно, коробка, 2 петли, магнитный механизм замка)  с вентиляционной решеткой</v>
      </c>
      <c r="D465" s="42" t="str">
        <f>Source!F79</f>
        <v>11.3.01.05-0021</v>
      </c>
      <c r="E465" s="28" t="str">
        <f>Source!H79</f>
        <v>компл.</v>
      </c>
      <c r="F465" s="12">
        <f>Source!I79</f>
        <v>16</v>
      </c>
      <c r="G465" s="20">
        <f>Source!AB79</f>
        <v>764.1</v>
      </c>
      <c r="H465" s="20">
        <f>Source!O79</f>
        <v>86068.22</v>
      </c>
      <c r="T465">
        <f>Source!O79+Source!X79+Source!Y79</f>
        <v>86068.22</v>
      </c>
      <c r="U465">
        <f>Source!P79</f>
        <v>86068.22</v>
      </c>
      <c r="V465">
        <f>Source!S79</f>
        <v>0</v>
      </c>
      <c r="W465">
        <f>Source!Q79</f>
        <v>0</v>
      </c>
      <c r="X465">
        <f>Source!R79</f>
        <v>0</v>
      </c>
      <c r="Y465">
        <f>Source!U79</f>
        <v>0</v>
      </c>
      <c r="Z465">
        <f>Source!V79</f>
        <v>0</v>
      </c>
      <c r="AA465">
        <f>Source!X79</f>
        <v>0</v>
      </c>
      <c r="AB465">
        <f>Source!Y79</f>
        <v>0</v>
      </c>
    </row>
    <row r="466" spans="1:28" ht="14.25" x14ac:dyDescent="0.2">
      <c r="C466" s="21" t="s">
        <v>1940</v>
      </c>
      <c r="D466" s="21">
        <f>Source!BC79</f>
        <v>7.04</v>
      </c>
      <c r="F466" s="12"/>
      <c r="G466" s="12"/>
      <c r="H466" s="12"/>
    </row>
    <row r="467" spans="1:28" ht="57" x14ac:dyDescent="0.2">
      <c r="A467" s="42">
        <v>53</v>
      </c>
      <c r="B467" s="42" t="str">
        <f>Source!E80</f>
        <v>30,3</v>
      </c>
      <c r="C467" s="42" t="str">
        <f>Source!G80</f>
        <v>Блоки дверные однопольные с полотном глухим, массив сосны  ДГ 21-9, площадь 1,80 м2; ДГ 21-10, площадь 2,01 м2 с замком Apecs 1226/60-CR</v>
      </c>
      <c r="D467" s="42" t="str">
        <f>Source!F80</f>
        <v>11.2.02.01-0072</v>
      </c>
      <c r="E467" s="28" t="str">
        <f>Source!H80</f>
        <v>м2</v>
      </c>
      <c r="F467" s="12">
        <f>Source!I80</f>
        <v>37.799999999999997</v>
      </c>
      <c r="G467" s="20">
        <f>Source!AB80</f>
        <v>214.7</v>
      </c>
      <c r="H467" s="20">
        <f>Source!O80</f>
        <v>57134.25</v>
      </c>
      <c r="T467">
        <f>Source!O80+Source!X80+Source!Y80</f>
        <v>57134.25</v>
      </c>
      <c r="U467">
        <f>Source!P80</f>
        <v>57134.25</v>
      </c>
      <c r="V467">
        <f>Source!S80</f>
        <v>0</v>
      </c>
      <c r="W467">
        <f>Source!Q80</f>
        <v>0</v>
      </c>
      <c r="X467">
        <f>Source!R80</f>
        <v>0</v>
      </c>
      <c r="Y467">
        <f>Source!U80</f>
        <v>0</v>
      </c>
      <c r="Z467">
        <f>Source!V80</f>
        <v>0</v>
      </c>
      <c r="AA467">
        <f>Source!X80</f>
        <v>0</v>
      </c>
      <c r="AB467">
        <f>Source!Y80</f>
        <v>0</v>
      </c>
    </row>
    <row r="468" spans="1:28" ht="14.25" x14ac:dyDescent="0.2">
      <c r="C468" s="21" t="s">
        <v>1940</v>
      </c>
      <c r="D468" s="21">
        <f>Source!BC80</f>
        <v>7.04</v>
      </c>
      <c r="F468" s="12"/>
      <c r="G468" s="12"/>
      <c r="H468" s="12"/>
    </row>
    <row r="469" spans="1:28" ht="28.5" x14ac:dyDescent="0.2">
      <c r="A469" s="42">
        <v>54</v>
      </c>
      <c r="B469" s="42" t="str">
        <f>Source!E81</f>
        <v>31</v>
      </c>
      <c r="C469" s="42" t="str">
        <f>Source!G81</f>
        <v>Установка металлических дверных блоков в готовые проемы</v>
      </c>
      <c r="D469" s="42" t="str">
        <f>Source!F81</f>
        <v>09-04-012-01</v>
      </c>
      <c r="E469" s="28" t="str">
        <f>Source!H81</f>
        <v>м2</v>
      </c>
      <c r="F469" s="12">
        <f>Source!I81</f>
        <v>7.56</v>
      </c>
      <c r="G469" s="20">
        <f>Source!AB81</f>
        <v>71.11</v>
      </c>
      <c r="H469" s="20">
        <f>Source!O81</f>
        <v>3784.65</v>
      </c>
      <c r="T469">
        <f>Source!O81+Source!X81+Source!Y81</f>
        <v>6214.5400000000009</v>
      </c>
      <c r="U469">
        <f>Source!P81</f>
        <v>1368.88</v>
      </c>
      <c r="V469">
        <f>Source!S81</f>
        <v>1457.23</v>
      </c>
      <c r="W469">
        <f>Source!Q81</f>
        <v>958.54</v>
      </c>
      <c r="X469">
        <f>Source!R81</f>
        <v>130.93</v>
      </c>
      <c r="Y469">
        <f>Source!U81</f>
        <v>20.865599999999997</v>
      </c>
      <c r="Z469">
        <f>Source!V81</f>
        <v>1.6065</v>
      </c>
      <c r="AA469">
        <f>Source!X81</f>
        <v>1286.4100000000001</v>
      </c>
      <c r="AB469">
        <f>Source!Y81</f>
        <v>1143.48</v>
      </c>
    </row>
    <row r="470" spans="1:28" ht="14.25" x14ac:dyDescent="0.2">
      <c r="C470" s="21" t="s">
        <v>1938</v>
      </c>
      <c r="D470" s="21">
        <f>Source!BA81</f>
        <v>7.04</v>
      </c>
      <c r="F470" s="12"/>
      <c r="G470" s="12"/>
      <c r="H470" s="12"/>
    </row>
    <row r="471" spans="1:28" x14ac:dyDescent="0.2">
      <c r="C471" s="21" t="s">
        <v>1939</v>
      </c>
      <c r="D471" s="21">
        <f>Source!BB81</f>
        <v>7.04</v>
      </c>
    </row>
    <row r="472" spans="1:28" x14ac:dyDescent="0.2">
      <c r="C472" s="21" t="s">
        <v>1940</v>
      </c>
      <c r="D472" s="21">
        <f>Source!BC81</f>
        <v>7.04</v>
      </c>
    </row>
    <row r="473" spans="1:28" x14ac:dyDescent="0.2">
      <c r="C473" s="21" t="s">
        <v>1941</v>
      </c>
      <c r="D473" s="21">
        <f>Source!BS81</f>
        <v>7.04</v>
      </c>
    </row>
    <row r="474" spans="1:28" x14ac:dyDescent="0.2">
      <c r="C474" s="21" t="s">
        <v>1948</v>
      </c>
      <c r="D474" s="108" t="s">
        <v>91</v>
      </c>
      <c r="E474" s="108"/>
      <c r="F474" s="108"/>
      <c r="G474" s="108"/>
      <c r="H474" s="108"/>
    </row>
    <row r="475" spans="1:28" x14ac:dyDescent="0.2">
      <c r="C475" s="21" t="s">
        <v>1949</v>
      </c>
      <c r="D475" s="108" t="s">
        <v>91</v>
      </c>
      <c r="E475" s="108"/>
      <c r="F475" s="108"/>
      <c r="G475" s="108"/>
      <c r="H475" s="108"/>
    </row>
    <row r="476" spans="1:28" x14ac:dyDescent="0.2">
      <c r="C476" s="21" t="s">
        <v>1950</v>
      </c>
      <c r="D476" s="108" t="s">
        <v>92</v>
      </c>
      <c r="E476" s="108"/>
      <c r="F476" s="108"/>
      <c r="G476" s="108"/>
      <c r="H476" s="108"/>
    </row>
    <row r="477" spans="1:28" x14ac:dyDescent="0.2">
      <c r="C477" s="21" t="s">
        <v>1951</v>
      </c>
      <c r="D477" s="108" t="s">
        <v>92</v>
      </c>
      <c r="E477" s="108"/>
      <c r="F477" s="108"/>
      <c r="G477" s="108"/>
      <c r="H477" s="108"/>
    </row>
    <row r="478" spans="1:28" x14ac:dyDescent="0.2">
      <c r="C478" s="21" t="s">
        <v>1952</v>
      </c>
      <c r="D478" s="108" t="s">
        <v>91</v>
      </c>
      <c r="E478" s="108"/>
      <c r="F478" s="108"/>
      <c r="G478" s="108"/>
      <c r="H478" s="108"/>
    </row>
    <row r="479" spans="1:28" x14ac:dyDescent="0.2">
      <c r="C479" s="9" t="s">
        <v>1942</v>
      </c>
      <c r="D479" s="30"/>
      <c r="E479" s="30"/>
      <c r="F479" s="30">
        <f>Source!BZ81</f>
        <v>90</v>
      </c>
      <c r="G479" s="52">
        <f>(Source!AF81+Source!AE81)*Source!FX81/100</f>
        <v>24.170400000000001</v>
      </c>
      <c r="H479" s="52">
        <f>Source!X81</f>
        <v>1286.4100000000001</v>
      </c>
    </row>
    <row r="480" spans="1:28" x14ac:dyDescent="0.2">
      <c r="C480" s="9" t="s">
        <v>1943</v>
      </c>
      <c r="D480" s="30"/>
      <c r="E480" s="30"/>
      <c r="F480" s="30"/>
      <c r="G480" s="30" t="str">
        <f>CONCATENATE(Source!DL81,Source!FT81, "=", Source!FX81, "%")</f>
        <v>*0,9=81%</v>
      </c>
      <c r="H480" s="30" t="str">
        <f>CONCATENATE(Source!AT81)</f>
        <v>81</v>
      </c>
    </row>
    <row r="481" spans="1:28" x14ac:dyDescent="0.2">
      <c r="C481" s="9" t="s">
        <v>1944</v>
      </c>
      <c r="D481" s="30"/>
      <c r="E481" s="30"/>
      <c r="F481" s="30">
        <f>Source!CA81</f>
        <v>85</v>
      </c>
      <c r="G481" s="52">
        <f>(Source!AF81+Source!AE81)*Source!FY81/100</f>
        <v>21.5594</v>
      </c>
      <c r="H481" s="52">
        <f>Source!Y81</f>
        <v>1143.48</v>
      </c>
    </row>
    <row r="482" spans="1:28" x14ac:dyDescent="0.2">
      <c r="C482" s="9" t="s">
        <v>1945</v>
      </c>
      <c r="D482" s="30"/>
      <c r="E482" s="30"/>
      <c r="F482" s="30"/>
      <c r="G482" s="30" t="str">
        <f>CONCATENATE(Source!DM81,Source!FU81, "=", Source!FY81, "%")</f>
        <v>*0,85=72,25%</v>
      </c>
      <c r="H482" s="30" t="str">
        <f>CONCATENATE(Source!AU81)</f>
        <v>72</v>
      </c>
    </row>
    <row r="483" spans="1:28" x14ac:dyDescent="0.2">
      <c r="C483" s="9" t="s">
        <v>1946</v>
      </c>
      <c r="D483" s="30"/>
      <c r="E483" s="30"/>
      <c r="F483" s="30"/>
      <c r="G483" s="52">
        <f>((Source!AF81+Source!AE81)*Source!FX81/100)+((Source!AF81+Source!AE81)*Source!FY81/100)+Source!AB81</f>
        <v>116.8398</v>
      </c>
      <c r="H483" s="52">
        <f>Source!O81+Source!X81+Source!Y81</f>
        <v>6214.5400000000009</v>
      </c>
    </row>
    <row r="484" spans="1:28" ht="42.75" x14ac:dyDescent="0.2">
      <c r="A484" s="42">
        <v>55</v>
      </c>
      <c r="B484" s="42" t="str">
        <f>Source!E82</f>
        <v>31,1</v>
      </c>
      <c r="C484" s="42" t="str">
        <f>Source!G82</f>
        <v>Блок дверной стальной внутренний однопольный ДСВ, площадь 2,1 м2 (ГОСТ 31173-2003)</v>
      </c>
      <c r="D484" s="42" t="str">
        <f>Source!F82</f>
        <v>07.1.01.03-0001</v>
      </c>
      <c r="E484" s="28" t="str">
        <f>Source!H82</f>
        <v>м2</v>
      </c>
      <c r="F484" s="12">
        <f>Source!I82</f>
        <v>7.56</v>
      </c>
      <c r="G484" s="20">
        <f>Source!AB82</f>
        <v>1799.14</v>
      </c>
      <c r="H484" s="20">
        <f>Source!O82</f>
        <v>95754.55</v>
      </c>
      <c r="T484">
        <f>Source!O82+Source!X82+Source!Y82</f>
        <v>95754.55</v>
      </c>
      <c r="U484">
        <f>Source!P82</f>
        <v>95754.55</v>
      </c>
      <c r="V484">
        <f>Source!S82</f>
        <v>0</v>
      </c>
      <c r="W484">
        <f>Source!Q82</f>
        <v>0</v>
      </c>
      <c r="X484">
        <f>Source!R82</f>
        <v>0</v>
      </c>
      <c r="Y484">
        <f>Source!U82</f>
        <v>0</v>
      </c>
      <c r="Z484">
        <f>Source!V82</f>
        <v>0</v>
      </c>
      <c r="AA484">
        <f>Source!X82</f>
        <v>0</v>
      </c>
      <c r="AB484">
        <f>Source!Y82</f>
        <v>0</v>
      </c>
    </row>
    <row r="485" spans="1:28" ht="14.25" x14ac:dyDescent="0.2">
      <c r="C485" s="21" t="s">
        <v>1940</v>
      </c>
      <c r="D485" s="21">
        <f>Source!BC82</f>
        <v>7.04</v>
      </c>
      <c r="F485" s="12"/>
      <c r="G485" s="12"/>
      <c r="H485" s="12"/>
    </row>
    <row r="486" spans="1:28" ht="28.5" x14ac:dyDescent="0.2">
      <c r="A486" s="42">
        <v>56</v>
      </c>
      <c r="B486" s="42" t="str">
        <f>Source!E83</f>
        <v>32</v>
      </c>
      <c r="C486" s="42" t="str">
        <f>Source!G83</f>
        <v>Заделка выбоин в полах цементных площадью до 1,0 м2</v>
      </c>
      <c r="D486" s="42" t="str">
        <f>Source!F83</f>
        <v>57-10-3</v>
      </c>
      <c r="E486" s="28" t="str">
        <f>Source!H83</f>
        <v>100 мест</v>
      </c>
      <c r="F486" s="12">
        <f>Source!I83</f>
        <v>0.08</v>
      </c>
      <c r="G486" s="20">
        <f>Source!AB83</f>
        <v>1106.8800000000001</v>
      </c>
      <c r="H486" s="20">
        <f>Source!O83</f>
        <v>623.4</v>
      </c>
      <c r="T486">
        <f>Source!O83+Source!X83+Source!Y83</f>
        <v>1506.6799999999998</v>
      </c>
      <c r="U486">
        <f>Source!P83</f>
        <v>0.14000000000000001</v>
      </c>
      <c r="V486">
        <f>Source!S83</f>
        <v>596.80999999999995</v>
      </c>
      <c r="W486">
        <f>Source!Q83</f>
        <v>26.45</v>
      </c>
      <c r="X486">
        <f>Source!R83</f>
        <v>0</v>
      </c>
      <c r="Y486">
        <f>Source!U83</f>
        <v>9.9383999999999997</v>
      </c>
      <c r="Z486">
        <f>Source!V83</f>
        <v>0</v>
      </c>
      <c r="AA486">
        <f>Source!X83</f>
        <v>477.45</v>
      </c>
      <c r="AB486">
        <f>Source!Y83</f>
        <v>405.83</v>
      </c>
    </row>
    <row r="487" spans="1:28" ht="14.25" x14ac:dyDescent="0.2">
      <c r="C487" s="21" t="str">
        <f>"Объем: "&amp;Source!I83&amp;"=8/"&amp;"100"</f>
        <v>Объем: 0,08=8/100</v>
      </c>
      <c r="F487" s="12"/>
      <c r="G487" s="12"/>
      <c r="H487" s="12"/>
    </row>
    <row r="488" spans="1:28" x14ac:dyDescent="0.2">
      <c r="C488" s="21" t="s">
        <v>1938</v>
      </c>
      <c r="D488" s="21">
        <f>Source!BA83</f>
        <v>7.04</v>
      </c>
    </row>
    <row r="489" spans="1:28" x14ac:dyDescent="0.2">
      <c r="C489" s="21" t="s">
        <v>1939</v>
      </c>
      <c r="D489" s="21">
        <f>Source!BB83</f>
        <v>7.04</v>
      </c>
    </row>
    <row r="490" spans="1:28" x14ac:dyDescent="0.2">
      <c r="C490" s="21" t="s">
        <v>1940</v>
      </c>
      <c r="D490" s="21">
        <f>Source!BC83</f>
        <v>7.04</v>
      </c>
    </row>
    <row r="491" spans="1:28" x14ac:dyDescent="0.2">
      <c r="C491" s="21" t="s">
        <v>1941</v>
      </c>
      <c r="D491" s="21">
        <f>Source!BS83</f>
        <v>7.04</v>
      </c>
    </row>
    <row r="492" spans="1:28" x14ac:dyDescent="0.2">
      <c r="C492" s="9" t="s">
        <v>1942</v>
      </c>
      <c r="D492" s="30"/>
      <c r="E492" s="30"/>
      <c r="F492" s="30">
        <f>Source!BZ83</f>
        <v>80</v>
      </c>
      <c r="G492" s="52">
        <f>(Source!AF83+Source!AE83)*Source!FX83/100</f>
        <v>847.74400000000014</v>
      </c>
      <c r="H492" s="52">
        <f>Source!X83</f>
        <v>477.45</v>
      </c>
    </row>
    <row r="493" spans="1:28" x14ac:dyDescent="0.2">
      <c r="C493" s="9" t="s">
        <v>1944</v>
      </c>
      <c r="D493" s="30"/>
      <c r="E493" s="30"/>
      <c r="F493" s="30">
        <f>Source!CA83</f>
        <v>68</v>
      </c>
      <c r="G493" s="52">
        <f>(Source!AF83+Source!AE83)*Source!FY83/100</f>
        <v>720.58240000000001</v>
      </c>
      <c r="H493" s="52">
        <f>Source!Y83</f>
        <v>405.83</v>
      </c>
    </row>
    <row r="494" spans="1:28" x14ac:dyDescent="0.2">
      <c r="C494" s="9" t="s">
        <v>1946</v>
      </c>
      <c r="D494" s="30"/>
      <c r="E494" s="30"/>
      <c r="F494" s="30"/>
      <c r="G494" s="52">
        <f>((Source!AF83+Source!AE83)*Source!FX83/100)+((Source!AF83+Source!AE83)*Source!FY83/100)+Source!AB83</f>
        <v>2675.2064</v>
      </c>
      <c r="H494" s="52">
        <f>Source!O83+Source!X83+Source!Y83</f>
        <v>1506.6799999999998</v>
      </c>
    </row>
    <row r="495" spans="1:28" ht="28.5" x14ac:dyDescent="0.2">
      <c r="A495" s="42">
        <v>57</v>
      </c>
      <c r="B495" s="42" t="str">
        <f>Source!E84</f>
        <v>32,1</v>
      </c>
      <c r="C495" s="42" t="str">
        <f>Source!G84</f>
        <v>Раствор готовый кладочный тяжелый цементный</v>
      </c>
      <c r="D495" s="42" t="str">
        <f>Source!F84</f>
        <v>04.3.01.09-0001</v>
      </c>
      <c r="E495" s="28" t="str">
        <f>Source!H84</f>
        <v>м3</v>
      </c>
      <c r="F495" s="12">
        <f>Source!I84</f>
        <v>0.17119999999999999</v>
      </c>
      <c r="G495" s="20">
        <f>Source!AB84</f>
        <v>424.88</v>
      </c>
      <c r="H495" s="20">
        <f>Source!O84</f>
        <v>512.09</v>
      </c>
      <c r="T495">
        <f>Source!O84+Source!X84+Source!Y84</f>
        <v>512.09</v>
      </c>
      <c r="U495">
        <f>Source!P84</f>
        <v>512.09</v>
      </c>
      <c r="V495">
        <f>Source!S84</f>
        <v>0</v>
      </c>
      <c r="W495">
        <f>Source!Q84</f>
        <v>0</v>
      </c>
      <c r="X495">
        <f>Source!R84</f>
        <v>0</v>
      </c>
      <c r="Y495">
        <f>Source!U84</f>
        <v>0</v>
      </c>
      <c r="Z495">
        <f>Source!V84</f>
        <v>0</v>
      </c>
      <c r="AA495">
        <f>Source!X84</f>
        <v>0</v>
      </c>
      <c r="AB495">
        <f>Source!Y84</f>
        <v>0</v>
      </c>
    </row>
    <row r="496" spans="1:28" ht="14.25" x14ac:dyDescent="0.2">
      <c r="C496" s="21" t="s">
        <v>1940</v>
      </c>
      <c r="D496" s="21">
        <f>Source!BC84</f>
        <v>7.04</v>
      </c>
      <c r="F496" s="12"/>
      <c r="G496" s="12"/>
      <c r="H496" s="12"/>
    </row>
    <row r="497" spans="1:28" ht="57" x14ac:dyDescent="0.2">
      <c r="A497" s="42">
        <v>58</v>
      </c>
      <c r="B497" s="42" t="str">
        <f>Source!E85</f>
        <v>33</v>
      </c>
      <c r="C497" s="42" t="str">
        <f>Source!G85</f>
        <v>Грунтование водно-дисперсионной грунтовкой "Нортекс-Грунт" поверхностей пористых (камень, кирпич, бетон и т д)</v>
      </c>
      <c r="D497" s="42" t="str">
        <f>Source!F85</f>
        <v>15-07-003-02</v>
      </c>
      <c r="E497" s="28" t="str">
        <f>Source!H85</f>
        <v>100 м2</v>
      </c>
      <c r="F497" s="12">
        <f>Source!I85</f>
        <v>0.497</v>
      </c>
      <c r="G497" s="20">
        <f>Source!AB85</f>
        <v>278.92</v>
      </c>
      <c r="H497" s="20">
        <f>Source!O85</f>
        <v>975.91</v>
      </c>
      <c r="T497">
        <f>Source!O85+Source!X85+Source!Y85</f>
        <v>1173.05</v>
      </c>
      <c r="U497">
        <f>Source!P85</f>
        <v>742.78</v>
      </c>
      <c r="V497">
        <f>Source!S85</f>
        <v>136.28</v>
      </c>
      <c r="W497">
        <f>Source!Q85</f>
        <v>96.85</v>
      </c>
      <c r="X497">
        <f>Source!R85</f>
        <v>2.5499999999999998</v>
      </c>
      <c r="Y497">
        <f>Source!U85</f>
        <v>2.1090195</v>
      </c>
      <c r="Z497">
        <f>Source!V85</f>
        <v>3.10625E-2</v>
      </c>
      <c r="AA497">
        <f>Source!X85</f>
        <v>131.88999999999999</v>
      </c>
      <c r="AB497">
        <f>Source!Y85</f>
        <v>65.25</v>
      </c>
    </row>
    <row r="498" spans="1:28" ht="14.25" x14ac:dyDescent="0.2">
      <c r="C498" s="21" t="str">
        <f>"Объем: "&amp;Source!I85&amp;"=49,7/"&amp;"100"</f>
        <v>Объем: 0,497=49,7/100</v>
      </c>
      <c r="F498" s="12"/>
      <c r="G498" s="12"/>
      <c r="H498" s="12"/>
    </row>
    <row r="499" spans="1:28" x14ac:dyDescent="0.2">
      <c r="C499" s="21" t="s">
        <v>1938</v>
      </c>
      <c r="D499" s="21">
        <f>Source!BA85</f>
        <v>7.04</v>
      </c>
    </row>
    <row r="500" spans="1:28" x14ac:dyDescent="0.2">
      <c r="C500" s="21" t="s">
        <v>1939</v>
      </c>
      <c r="D500" s="21">
        <f>Source!BB85</f>
        <v>7.04</v>
      </c>
    </row>
    <row r="501" spans="1:28" x14ac:dyDescent="0.2">
      <c r="C501" s="21" t="s">
        <v>1940</v>
      </c>
      <c r="D501" s="21">
        <f>Source!BC85</f>
        <v>7.04</v>
      </c>
    </row>
    <row r="502" spans="1:28" x14ac:dyDescent="0.2">
      <c r="C502" s="21" t="s">
        <v>1941</v>
      </c>
      <c r="D502" s="21">
        <f>Source!BS85</f>
        <v>7.04</v>
      </c>
    </row>
    <row r="503" spans="1:28" x14ac:dyDescent="0.2">
      <c r="C503" s="21" t="s">
        <v>1948</v>
      </c>
      <c r="D503" s="108" t="s">
        <v>91</v>
      </c>
      <c r="E503" s="108"/>
      <c r="F503" s="108"/>
      <c r="G503" s="108"/>
      <c r="H503" s="108"/>
    </row>
    <row r="504" spans="1:28" x14ac:dyDescent="0.2">
      <c r="C504" s="21" t="s">
        <v>1949</v>
      </c>
      <c r="D504" s="108" t="s">
        <v>91</v>
      </c>
      <c r="E504" s="108"/>
      <c r="F504" s="108"/>
      <c r="G504" s="108"/>
      <c r="H504" s="108"/>
    </row>
    <row r="505" spans="1:28" x14ac:dyDescent="0.2">
      <c r="C505" s="21" t="s">
        <v>1950</v>
      </c>
      <c r="D505" s="108" t="s">
        <v>92</v>
      </c>
      <c r="E505" s="108"/>
      <c r="F505" s="108"/>
      <c r="G505" s="108"/>
      <c r="H505" s="108"/>
    </row>
    <row r="506" spans="1:28" x14ac:dyDescent="0.2">
      <c r="C506" s="21" t="s">
        <v>1951</v>
      </c>
      <c r="D506" s="108" t="s">
        <v>92</v>
      </c>
      <c r="E506" s="108"/>
      <c r="F506" s="108"/>
      <c r="G506" s="108"/>
      <c r="H506" s="108"/>
    </row>
    <row r="507" spans="1:28" x14ac:dyDescent="0.2">
      <c r="C507" s="21" t="s">
        <v>1952</v>
      </c>
      <c r="D507" s="108" t="s">
        <v>91</v>
      </c>
      <c r="E507" s="108"/>
      <c r="F507" s="108"/>
      <c r="G507" s="108"/>
      <c r="H507" s="108"/>
    </row>
    <row r="508" spans="1:28" x14ac:dyDescent="0.2">
      <c r="C508" s="9" t="s">
        <v>1942</v>
      </c>
      <c r="D508" s="30"/>
      <c r="E508" s="30"/>
      <c r="F508" s="30">
        <f>Source!BZ85</f>
        <v>105</v>
      </c>
      <c r="G508" s="52">
        <f>(Source!AF85+Source!AE85)*Source!FX85/100</f>
        <v>37.497599999999998</v>
      </c>
      <c r="H508" s="52">
        <f>Source!X85</f>
        <v>131.88999999999999</v>
      </c>
    </row>
    <row r="509" spans="1:28" x14ac:dyDescent="0.2">
      <c r="C509" s="9" t="s">
        <v>1943</v>
      </c>
      <c r="D509" s="30"/>
      <c r="E509" s="30"/>
      <c r="F509" s="30"/>
      <c r="G509" s="30" t="str">
        <f>CONCATENATE(Source!DL85,Source!FT85, "=", Source!FX85, "%")</f>
        <v>*0,9=94,5%</v>
      </c>
      <c r="H509" s="30" t="str">
        <f>CONCATENATE(Source!AT85)</f>
        <v>95</v>
      </c>
    </row>
    <row r="510" spans="1:28" x14ac:dyDescent="0.2">
      <c r="C510" s="9" t="s">
        <v>1944</v>
      </c>
      <c r="D510" s="30"/>
      <c r="E510" s="30"/>
      <c r="F510" s="30">
        <f>Source!CA85</f>
        <v>55</v>
      </c>
      <c r="G510" s="52">
        <f>(Source!AF85+Source!AE85)*Source!FY85/100</f>
        <v>18.5504</v>
      </c>
      <c r="H510" s="52">
        <f>Source!Y85</f>
        <v>65.25</v>
      </c>
    </row>
    <row r="511" spans="1:28" x14ac:dyDescent="0.2">
      <c r="C511" s="9" t="s">
        <v>1945</v>
      </c>
      <c r="D511" s="30"/>
      <c r="E511" s="30"/>
      <c r="F511" s="30"/>
      <c r="G511" s="30" t="str">
        <f>CONCATENATE(Source!DM85,Source!FU85, "=", Source!FY85, "%")</f>
        <v>*0,85=46,75%</v>
      </c>
      <c r="H511" s="30" t="str">
        <f>CONCATENATE(Source!AU85)</f>
        <v>47</v>
      </c>
    </row>
    <row r="512" spans="1:28" x14ac:dyDescent="0.2">
      <c r="C512" s="9" t="s">
        <v>1946</v>
      </c>
      <c r="D512" s="30"/>
      <c r="E512" s="30"/>
      <c r="F512" s="30"/>
      <c r="G512" s="52">
        <f>((Source!AF85+Source!AE85)*Source!FX85/100)+((Source!AF85+Source!AE85)*Source!FY85/100)+Source!AB85</f>
        <v>334.96800000000002</v>
      </c>
      <c r="H512" s="52">
        <f>Source!O85+Source!X85+Source!Y85</f>
        <v>1173.05</v>
      </c>
    </row>
    <row r="513" spans="1:28" ht="28.5" x14ac:dyDescent="0.2">
      <c r="A513" s="42">
        <v>59</v>
      </c>
      <c r="B513" s="42" t="str">
        <f>Source!E86</f>
        <v>34</v>
      </c>
      <c r="C513" s="42" t="str">
        <f>Source!G86</f>
        <v>Устройство стяжек цементных толщиной 20 мм</v>
      </c>
      <c r="D513" s="42" t="str">
        <f>Source!F86</f>
        <v>11-01-011-01</v>
      </c>
      <c r="E513" s="28" t="str">
        <f>Source!H86</f>
        <v>100 м2</v>
      </c>
      <c r="F513" s="12">
        <f>Source!I86</f>
        <v>0.497</v>
      </c>
      <c r="G513" s="20">
        <f>Source!AB86</f>
        <v>424.61</v>
      </c>
      <c r="H513" s="20">
        <f>Source!O86</f>
        <v>1485.66</v>
      </c>
      <c r="T513">
        <f>Source!O86+Source!X86+Source!Y86</f>
        <v>3825.9500000000003</v>
      </c>
      <c r="U513">
        <f>Source!P86</f>
        <v>29.88</v>
      </c>
      <c r="V513">
        <f>Source!S86</f>
        <v>1262.29</v>
      </c>
      <c r="W513">
        <f>Source!Q86</f>
        <v>193.49</v>
      </c>
      <c r="X513">
        <f>Source!R86</f>
        <v>75.02</v>
      </c>
      <c r="Y513">
        <f>Source!U86</f>
        <v>22.581940499999998</v>
      </c>
      <c r="Z513">
        <f>Source!V86</f>
        <v>0.78898749999999995</v>
      </c>
      <c r="AA513">
        <f>Source!X86</f>
        <v>1484.41</v>
      </c>
      <c r="AB513">
        <f>Source!Y86</f>
        <v>855.88</v>
      </c>
    </row>
    <row r="514" spans="1:28" ht="14.25" x14ac:dyDescent="0.2">
      <c r="C514" s="21" t="str">
        <f>"Объем: "&amp;Source!I86&amp;"=49,7/"&amp;"100"</f>
        <v>Объем: 0,497=49,7/100</v>
      </c>
      <c r="F514" s="12"/>
      <c r="G514" s="12"/>
      <c r="H514" s="12"/>
    </row>
    <row r="515" spans="1:28" x14ac:dyDescent="0.2">
      <c r="C515" s="21" t="s">
        <v>1938</v>
      </c>
      <c r="D515" s="21">
        <f>Source!BA86</f>
        <v>7.04</v>
      </c>
    </row>
    <row r="516" spans="1:28" x14ac:dyDescent="0.2">
      <c r="C516" s="21" t="s">
        <v>1939</v>
      </c>
      <c r="D516" s="21">
        <f>Source!BB86</f>
        <v>7.04</v>
      </c>
    </row>
    <row r="517" spans="1:28" x14ac:dyDescent="0.2">
      <c r="C517" s="21" t="s">
        <v>1940</v>
      </c>
      <c r="D517" s="21">
        <f>Source!BC86</f>
        <v>7.04</v>
      </c>
    </row>
    <row r="518" spans="1:28" x14ac:dyDescent="0.2">
      <c r="C518" s="21" t="s">
        <v>1941</v>
      </c>
      <c r="D518" s="21">
        <f>Source!BS86</f>
        <v>7.04</v>
      </c>
    </row>
    <row r="519" spans="1:28" x14ac:dyDescent="0.2">
      <c r="C519" s="21" t="s">
        <v>1948</v>
      </c>
      <c r="D519" s="108" t="s">
        <v>91</v>
      </c>
      <c r="E519" s="108"/>
      <c r="F519" s="108"/>
      <c r="G519" s="108"/>
      <c r="H519" s="108"/>
    </row>
    <row r="520" spans="1:28" x14ac:dyDescent="0.2">
      <c r="C520" s="21" t="s">
        <v>1949</v>
      </c>
      <c r="D520" s="108" t="s">
        <v>91</v>
      </c>
      <c r="E520" s="108"/>
      <c r="F520" s="108"/>
      <c r="G520" s="108"/>
      <c r="H520" s="108"/>
    </row>
    <row r="521" spans="1:28" x14ac:dyDescent="0.2">
      <c r="C521" s="21" t="s">
        <v>1950</v>
      </c>
      <c r="D521" s="108" t="s">
        <v>92</v>
      </c>
      <c r="E521" s="108"/>
      <c r="F521" s="108"/>
      <c r="G521" s="108"/>
      <c r="H521" s="108"/>
    </row>
    <row r="522" spans="1:28" x14ac:dyDescent="0.2">
      <c r="C522" s="21" t="s">
        <v>1951</v>
      </c>
      <c r="D522" s="108" t="s">
        <v>92</v>
      </c>
      <c r="E522" s="108"/>
      <c r="F522" s="108"/>
      <c r="G522" s="108"/>
      <c r="H522" s="108"/>
    </row>
    <row r="523" spans="1:28" x14ac:dyDescent="0.2">
      <c r="C523" s="21" t="s">
        <v>1952</v>
      </c>
      <c r="D523" s="108" t="s">
        <v>91</v>
      </c>
      <c r="E523" s="108"/>
      <c r="F523" s="108"/>
      <c r="G523" s="108"/>
      <c r="H523" s="108"/>
    </row>
    <row r="524" spans="1:28" x14ac:dyDescent="0.2">
      <c r="C524" s="9" t="s">
        <v>1942</v>
      </c>
      <c r="D524" s="30"/>
      <c r="E524" s="30"/>
      <c r="F524" s="30">
        <f>Source!BZ86</f>
        <v>123</v>
      </c>
      <c r="G524" s="52">
        <f>(Source!AF86+Source!AE86)*Source!FX86/100</f>
        <v>423.10646999999994</v>
      </c>
      <c r="H524" s="52">
        <f>Source!X86</f>
        <v>1484.41</v>
      </c>
    </row>
    <row r="525" spans="1:28" x14ac:dyDescent="0.2">
      <c r="C525" s="9" t="s">
        <v>1943</v>
      </c>
      <c r="D525" s="30"/>
      <c r="E525" s="30"/>
      <c r="F525" s="30"/>
      <c r="G525" s="30" t="str">
        <f>CONCATENATE(Source!DL86,Source!FT86, "=", Source!FX86, "%")</f>
        <v>*0,9=110,7%</v>
      </c>
      <c r="H525" s="30" t="str">
        <f>CONCATENATE(Source!AT86)</f>
        <v>111</v>
      </c>
    </row>
    <row r="526" spans="1:28" x14ac:dyDescent="0.2">
      <c r="C526" s="9" t="s">
        <v>1944</v>
      </c>
      <c r="D526" s="30"/>
      <c r="E526" s="30"/>
      <c r="F526" s="30">
        <f>Source!CA86</f>
        <v>75</v>
      </c>
      <c r="G526" s="52">
        <f>(Source!AF86+Source!AE86)*Source!FY86/100</f>
        <v>243.65887499999997</v>
      </c>
      <c r="H526" s="52">
        <f>Source!Y86</f>
        <v>855.88</v>
      </c>
    </row>
    <row r="527" spans="1:28" x14ac:dyDescent="0.2">
      <c r="C527" s="9" t="s">
        <v>1945</v>
      </c>
      <c r="D527" s="30"/>
      <c r="E527" s="30"/>
      <c r="F527" s="30"/>
      <c r="G527" s="30" t="str">
        <f>CONCATENATE(Source!DM86,Source!FU86, "=", Source!FY86, "%")</f>
        <v>*0,85=63,75%</v>
      </c>
      <c r="H527" s="30" t="str">
        <f>CONCATENATE(Source!AU86)</f>
        <v>64</v>
      </c>
    </row>
    <row r="528" spans="1:28" x14ac:dyDescent="0.2">
      <c r="C528" s="9" t="s">
        <v>1946</v>
      </c>
      <c r="D528" s="30"/>
      <c r="E528" s="30"/>
      <c r="F528" s="30"/>
      <c r="G528" s="52">
        <f>((Source!AF86+Source!AE86)*Source!FX86/100)+((Source!AF86+Source!AE86)*Source!FY86/100)+Source!AB86</f>
        <v>1091.3753449999999</v>
      </c>
      <c r="H528" s="52">
        <f>Source!O86+Source!X86+Source!Y86</f>
        <v>3825.9500000000003</v>
      </c>
    </row>
    <row r="529" spans="1:28" ht="28.5" x14ac:dyDescent="0.2">
      <c r="A529" s="42">
        <v>60</v>
      </c>
      <c r="B529" s="42" t="str">
        <f>Source!E87</f>
        <v>34,1</v>
      </c>
      <c r="C529" s="42" t="str">
        <f>Source!G87</f>
        <v>Раствор готовый кладочный цементный марки 100</v>
      </c>
      <c r="D529" s="42" t="str">
        <f>Source!F87</f>
        <v>04.3.01.09-0014</v>
      </c>
      <c r="E529" s="28" t="str">
        <f>Source!H87</f>
        <v>м3</v>
      </c>
      <c r="F529" s="12">
        <f>Source!I87</f>
        <v>1.0138799999999999</v>
      </c>
      <c r="G529" s="20">
        <f>Source!AB87</f>
        <v>519.79999999999995</v>
      </c>
      <c r="H529" s="20">
        <f>Source!O87</f>
        <v>3710.18</v>
      </c>
      <c r="T529">
        <f>Source!O87+Source!X87+Source!Y87</f>
        <v>3710.18</v>
      </c>
      <c r="U529">
        <f>Source!P87</f>
        <v>3710.18</v>
      </c>
      <c r="V529">
        <f>Source!S87</f>
        <v>0</v>
      </c>
      <c r="W529">
        <f>Source!Q87</f>
        <v>0</v>
      </c>
      <c r="X529">
        <f>Source!R87</f>
        <v>0</v>
      </c>
      <c r="Y529">
        <f>Source!U87</f>
        <v>0</v>
      </c>
      <c r="Z529">
        <f>Source!V87</f>
        <v>0</v>
      </c>
      <c r="AA529">
        <f>Source!X87</f>
        <v>0</v>
      </c>
      <c r="AB529">
        <f>Source!Y87</f>
        <v>0</v>
      </c>
    </row>
    <row r="530" spans="1:28" ht="14.25" x14ac:dyDescent="0.2">
      <c r="C530" s="21" t="s">
        <v>1940</v>
      </c>
      <c r="D530" s="21">
        <f>Source!BC87</f>
        <v>7.04</v>
      </c>
      <c r="F530" s="12"/>
      <c r="G530" s="12"/>
      <c r="H530" s="12"/>
    </row>
    <row r="531" spans="1:28" ht="42.75" x14ac:dyDescent="0.2">
      <c r="A531" s="42">
        <v>61</v>
      </c>
      <c r="B531" s="42" t="str">
        <f>Source!E88</f>
        <v>35</v>
      </c>
      <c r="C531" s="42" t="str">
        <f>Source!G88</f>
        <v>Устройство стяжек на каждые 5 мм изменения толщины стяжки добавлять или исключать к расценке 11-01-011-01</v>
      </c>
      <c r="D531" s="42" t="str">
        <f>Source!F88</f>
        <v>11-01-011-02</v>
      </c>
      <c r="E531" s="28" t="str">
        <f>Source!H88</f>
        <v>100 м2</v>
      </c>
      <c r="F531" s="12">
        <f>Source!I88</f>
        <v>0.497</v>
      </c>
      <c r="G531" s="20">
        <f>Source!AB88</f>
        <v>42.65</v>
      </c>
      <c r="H531" s="20">
        <f>Source!O88</f>
        <v>149.22</v>
      </c>
      <c r="T531">
        <f>Source!O88+Source!X88+Source!Y88</f>
        <v>298.3</v>
      </c>
      <c r="U531">
        <f>Source!P88</f>
        <v>0</v>
      </c>
      <c r="V531">
        <f>Source!S88</f>
        <v>47.93</v>
      </c>
      <c r="W531">
        <f>Source!Q88</f>
        <v>101.29</v>
      </c>
      <c r="X531">
        <f>Source!R88</f>
        <v>37.26</v>
      </c>
      <c r="Y531">
        <f>Source!U88</f>
        <v>0.85732499999999989</v>
      </c>
      <c r="Z531">
        <f>Source!V88</f>
        <v>0.3913875</v>
      </c>
      <c r="AA531">
        <f>Source!X88</f>
        <v>94.56</v>
      </c>
      <c r="AB531">
        <f>Source!Y88</f>
        <v>54.52</v>
      </c>
    </row>
    <row r="532" spans="1:28" ht="14.25" x14ac:dyDescent="0.2">
      <c r="C532" s="21" t="str">
        <f>"Объем: "&amp;Source!I88&amp;"=47,17/"&amp;"100"</f>
        <v>Объем: 0,497=47,17/100</v>
      </c>
      <c r="F532" s="12"/>
      <c r="G532" s="12"/>
      <c r="H532" s="12"/>
    </row>
    <row r="533" spans="1:28" x14ac:dyDescent="0.2">
      <c r="C533" s="21" t="s">
        <v>1938</v>
      </c>
      <c r="D533" s="21">
        <f>Source!BA88</f>
        <v>7.04</v>
      </c>
    </row>
    <row r="534" spans="1:28" x14ac:dyDescent="0.2">
      <c r="C534" s="21" t="s">
        <v>1939</v>
      </c>
      <c r="D534" s="21">
        <f>Source!BB88</f>
        <v>7.04</v>
      </c>
    </row>
    <row r="535" spans="1:28" x14ac:dyDescent="0.2">
      <c r="C535" s="21" t="s">
        <v>1940</v>
      </c>
      <c r="D535" s="21">
        <f>Source!BC88</f>
        <v>7.04</v>
      </c>
    </row>
    <row r="536" spans="1:28" x14ac:dyDescent="0.2">
      <c r="C536" s="21" t="s">
        <v>1941</v>
      </c>
      <c r="D536" s="21">
        <f>Source!BS88</f>
        <v>7.04</v>
      </c>
    </row>
    <row r="537" spans="1:28" x14ac:dyDescent="0.2">
      <c r="C537" s="21" t="s">
        <v>1947</v>
      </c>
      <c r="D537" s="108" t="s">
        <v>300</v>
      </c>
      <c r="E537" s="108"/>
      <c r="F537" s="108"/>
      <c r="G537" s="108"/>
      <c r="H537" s="108"/>
    </row>
    <row r="538" spans="1:28" x14ac:dyDescent="0.2">
      <c r="C538" s="21" t="s">
        <v>1948</v>
      </c>
      <c r="D538" s="108" t="s">
        <v>301</v>
      </c>
      <c r="E538" s="108"/>
      <c r="F538" s="108"/>
      <c r="G538" s="108"/>
      <c r="H538" s="108"/>
    </row>
    <row r="539" spans="1:28" x14ac:dyDescent="0.2">
      <c r="C539" s="21" t="s">
        <v>1949</v>
      </c>
      <c r="D539" s="108" t="s">
        <v>301</v>
      </c>
      <c r="E539" s="108"/>
      <c r="F539" s="108"/>
      <c r="G539" s="108"/>
      <c r="H539" s="108"/>
    </row>
    <row r="540" spans="1:28" x14ac:dyDescent="0.2">
      <c r="C540" s="21" t="s">
        <v>1950</v>
      </c>
      <c r="D540" s="108" t="s">
        <v>302</v>
      </c>
      <c r="E540" s="108"/>
      <c r="F540" s="108"/>
      <c r="G540" s="108"/>
      <c r="H540" s="108"/>
    </row>
    <row r="541" spans="1:28" x14ac:dyDescent="0.2">
      <c r="C541" s="21" t="s">
        <v>1951</v>
      </c>
      <c r="D541" s="108" t="s">
        <v>302</v>
      </c>
      <c r="E541" s="108"/>
      <c r="F541" s="108"/>
      <c r="G541" s="108"/>
      <c r="H541" s="108"/>
    </row>
    <row r="542" spans="1:28" x14ac:dyDescent="0.2">
      <c r="C542" s="21" t="s">
        <v>1952</v>
      </c>
      <c r="D542" s="108" t="s">
        <v>301</v>
      </c>
      <c r="E542" s="108"/>
      <c r="F542" s="108"/>
      <c r="G542" s="108"/>
      <c r="H542" s="108"/>
    </row>
    <row r="543" spans="1:28" x14ac:dyDescent="0.2">
      <c r="C543" s="9" t="s">
        <v>1942</v>
      </c>
      <c r="D543" s="30"/>
      <c r="E543" s="30"/>
      <c r="F543" s="30">
        <f>Source!BZ88</f>
        <v>123</v>
      </c>
      <c r="G543" s="52">
        <f>(Source!AF88+Source!AE88)*Source!FX88/100</f>
        <v>26.955449999999999</v>
      </c>
      <c r="H543" s="52">
        <f>Source!X88</f>
        <v>94.56</v>
      </c>
    </row>
    <row r="544" spans="1:28" x14ac:dyDescent="0.2">
      <c r="C544" s="9" t="s">
        <v>1943</v>
      </c>
      <c r="D544" s="30"/>
      <c r="E544" s="30"/>
      <c r="F544" s="30"/>
      <c r="G544" s="30" t="str">
        <f>CONCATENATE(Source!DL88,Source!FT88, "=", Source!FX88, "%")</f>
        <v>*0,9=110,7%</v>
      </c>
      <c r="H544" s="30" t="str">
        <f>CONCATENATE(Source!AT88)</f>
        <v>111</v>
      </c>
    </row>
    <row r="545" spans="1:28" x14ac:dyDescent="0.2">
      <c r="C545" s="9" t="s">
        <v>1944</v>
      </c>
      <c r="D545" s="30"/>
      <c r="E545" s="30"/>
      <c r="F545" s="30">
        <f>Source!CA88</f>
        <v>75</v>
      </c>
      <c r="G545" s="52">
        <f>(Source!AF88+Source!AE88)*Source!FY88/100</f>
        <v>15.523125</v>
      </c>
      <c r="H545" s="52">
        <f>Source!Y88</f>
        <v>54.52</v>
      </c>
    </row>
    <row r="546" spans="1:28" x14ac:dyDescent="0.2">
      <c r="C546" s="9" t="s">
        <v>1945</v>
      </c>
      <c r="D546" s="30"/>
      <c r="E546" s="30"/>
      <c r="F546" s="30"/>
      <c r="G546" s="30" t="str">
        <f>CONCATENATE(Source!DM88,Source!FU88, "=", Source!FY88, "%")</f>
        <v>*0,85=63,75%</v>
      </c>
      <c r="H546" s="30" t="str">
        <f>CONCATENATE(Source!AU88)</f>
        <v>64</v>
      </c>
    </row>
    <row r="547" spans="1:28" x14ac:dyDescent="0.2">
      <c r="C547" s="9" t="s">
        <v>1946</v>
      </c>
      <c r="D547" s="30"/>
      <c r="E547" s="30"/>
      <c r="F547" s="30"/>
      <c r="G547" s="52">
        <f>((Source!AF88+Source!AE88)*Source!FX88/100)+((Source!AF88+Source!AE88)*Source!FY88/100)+Source!AB88</f>
        <v>85.128574999999998</v>
      </c>
      <c r="H547" s="52">
        <f>Source!O88+Source!X88+Source!Y88</f>
        <v>298.3</v>
      </c>
    </row>
    <row r="548" spans="1:28" ht="28.5" x14ac:dyDescent="0.2">
      <c r="A548" s="42">
        <v>62</v>
      </c>
      <c r="B548" s="42" t="str">
        <f>Source!E89</f>
        <v>35,1</v>
      </c>
      <c r="C548" s="42" t="str">
        <f>Source!G89</f>
        <v>Раствор готовый кладочный тяжелый цементный</v>
      </c>
      <c r="D548" s="42" t="str">
        <f>Source!F89</f>
        <v>04.3.01.09-0001</v>
      </c>
      <c r="E548" s="28" t="str">
        <f>Source!H89</f>
        <v>м3</v>
      </c>
      <c r="F548" s="12">
        <f>Source!I89</f>
        <v>0.76041000000000003</v>
      </c>
      <c r="G548" s="20">
        <f>Source!AB89</f>
        <v>424.88</v>
      </c>
      <c r="H548" s="20">
        <f>Source!O89</f>
        <v>2274.5</v>
      </c>
      <c r="T548">
        <f>Source!O89+Source!X89+Source!Y89</f>
        <v>2274.5</v>
      </c>
      <c r="U548">
        <f>Source!P89</f>
        <v>2274.5</v>
      </c>
      <c r="V548">
        <f>Source!S89</f>
        <v>0</v>
      </c>
      <c r="W548">
        <f>Source!Q89</f>
        <v>0</v>
      </c>
      <c r="X548">
        <f>Source!R89</f>
        <v>0</v>
      </c>
      <c r="Y548">
        <f>Source!U89</f>
        <v>0</v>
      </c>
      <c r="Z548">
        <f>Source!V89</f>
        <v>0</v>
      </c>
      <c r="AA548">
        <f>Source!X89</f>
        <v>0</v>
      </c>
      <c r="AB548">
        <f>Source!Y89</f>
        <v>0</v>
      </c>
    </row>
    <row r="549" spans="1:28" ht="14.25" x14ac:dyDescent="0.2">
      <c r="C549" s="21" t="s">
        <v>1940</v>
      </c>
      <c r="D549" s="21">
        <f>Source!BC89</f>
        <v>7.04</v>
      </c>
      <c r="F549" s="12"/>
      <c r="G549" s="12"/>
      <c r="H549" s="12"/>
    </row>
    <row r="550" spans="1:28" ht="42.75" x14ac:dyDescent="0.2">
      <c r="A550" s="42">
        <v>63</v>
      </c>
      <c r="B550" s="42" t="str">
        <f>Source!E90</f>
        <v>36</v>
      </c>
      <c r="C550" s="42" t="str">
        <f>Source!G90</f>
        <v>Устройство стяжек из выравнивающей смеси типа "Ветонит" 5000, толщиной 5 мм с огрунтовкой "Нортекс-Грунт"</v>
      </c>
      <c r="D550" s="42" t="str">
        <f>Source!F90</f>
        <v>11-01-011-08</v>
      </c>
      <c r="E550" s="28" t="str">
        <f>Source!H90</f>
        <v>100 м2</v>
      </c>
      <c r="F550" s="12">
        <f>Source!I90</f>
        <v>3.8841999999999999</v>
      </c>
      <c r="G550" s="20">
        <f>Source!AB90</f>
        <v>11078.65</v>
      </c>
      <c r="H550" s="20">
        <f>Source!O90</f>
        <v>302943.12</v>
      </c>
      <c r="T550">
        <f>Source!O90+Source!X90+Source!Y90</f>
        <v>320744.09000000003</v>
      </c>
      <c r="U550">
        <f>Source!P90</f>
        <v>292625.39</v>
      </c>
      <c r="V550">
        <f>Source!S90</f>
        <v>10104.709999999999</v>
      </c>
      <c r="W550">
        <f>Source!Q90</f>
        <v>213.02</v>
      </c>
      <c r="X550">
        <f>Source!R90</f>
        <v>67.27</v>
      </c>
      <c r="Y550">
        <f>Source!U90</f>
        <v>168.26548609999998</v>
      </c>
      <c r="Z550">
        <f>Source!V90</f>
        <v>0.82539250000000008</v>
      </c>
      <c r="AA550">
        <f>Source!X90</f>
        <v>11290.9</v>
      </c>
      <c r="AB550">
        <f>Source!Y90</f>
        <v>6510.07</v>
      </c>
    </row>
    <row r="551" spans="1:28" ht="14.25" x14ac:dyDescent="0.2">
      <c r="C551" s="21" t="str">
        <f>"Объем: "&amp;Source!I90&amp;"=388,42/"&amp;"100"</f>
        <v>Объем: 3,8842=388,42/100</v>
      </c>
      <c r="F551" s="12"/>
      <c r="G551" s="12"/>
      <c r="H551" s="12"/>
    </row>
    <row r="552" spans="1:28" x14ac:dyDescent="0.2">
      <c r="C552" s="21" t="s">
        <v>1938</v>
      </c>
      <c r="D552" s="21">
        <f>Source!BA90</f>
        <v>7.04</v>
      </c>
    </row>
    <row r="553" spans="1:28" x14ac:dyDescent="0.2">
      <c r="C553" s="21" t="s">
        <v>1939</v>
      </c>
      <c r="D553" s="21">
        <f>Source!BB90</f>
        <v>7.04</v>
      </c>
    </row>
    <row r="554" spans="1:28" x14ac:dyDescent="0.2">
      <c r="C554" s="21" t="s">
        <v>1940</v>
      </c>
      <c r="D554" s="21">
        <f>Source!BC90</f>
        <v>7.04</v>
      </c>
    </row>
    <row r="555" spans="1:28" x14ac:dyDescent="0.2">
      <c r="C555" s="21" t="s">
        <v>1941</v>
      </c>
      <c r="D555" s="21">
        <f>Source!BS90</f>
        <v>7.04</v>
      </c>
    </row>
    <row r="556" spans="1:28" x14ac:dyDescent="0.2">
      <c r="C556" s="21" t="s">
        <v>1948</v>
      </c>
      <c r="D556" s="108" t="s">
        <v>91</v>
      </c>
      <c r="E556" s="108"/>
      <c r="F556" s="108"/>
      <c r="G556" s="108"/>
      <c r="H556" s="108"/>
    </row>
    <row r="557" spans="1:28" x14ac:dyDescent="0.2">
      <c r="C557" s="21" t="s">
        <v>1949</v>
      </c>
      <c r="D557" s="108" t="s">
        <v>91</v>
      </c>
      <c r="E557" s="108"/>
      <c r="F557" s="108"/>
      <c r="G557" s="108"/>
      <c r="H557" s="108"/>
    </row>
    <row r="558" spans="1:28" x14ac:dyDescent="0.2">
      <c r="C558" s="21" t="s">
        <v>1950</v>
      </c>
      <c r="D558" s="108" t="s">
        <v>92</v>
      </c>
      <c r="E558" s="108"/>
      <c r="F558" s="108"/>
      <c r="G558" s="108"/>
      <c r="H558" s="108"/>
    </row>
    <row r="559" spans="1:28" x14ac:dyDescent="0.2">
      <c r="C559" s="21" t="s">
        <v>1951</v>
      </c>
      <c r="D559" s="108" t="s">
        <v>92</v>
      </c>
      <c r="E559" s="108"/>
      <c r="F559" s="108"/>
      <c r="G559" s="108"/>
      <c r="H559" s="108"/>
    </row>
    <row r="560" spans="1:28" x14ac:dyDescent="0.2">
      <c r="C560" s="21" t="s">
        <v>1952</v>
      </c>
      <c r="D560" s="108" t="s">
        <v>91</v>
      </c>
      <c r="E560" s="108"/>
      <c r="F560" s="108"/>
      <c r="G560" s="108"/>
      <c r="H560" s="108"/>
    </row>
    <row r="561" spans="1:28" x14ac:dyDescent="0.2">
      <c r="C561" s="9" t="s">
        <v>1942</v>
      </c>
      <c r="D561" s="30"/>
      <c r="E561" s="30"/>
      <c r="F561" s="30">
        <f>Source!BZ90</f>
        <v>123</v>
      </c>
      <c r="G561" s="52">
        <f>(Source!AF90+Source!AE90)*Source!FX90/100</f>
        <v>411.79292999999996</v>
      </c>
      <c r="H561" s="52">
        <f>Source!X90</f>
        <v>11290.9</v>
      </c>
    </row>
    <row r="562" spans="1:28" x14ac:dyDescent="0.2">
      <c r="C562" s="9" t="s">
        <v>1943</v>
      </c>
      <c r="D562" s="30"/>
      <c r="E562" s="30"/>
      <c r="F562" s="30"/>
      <c r="G562" s="30" t="str">
        <f>CONCATENATE(Source!DL90,Source!FT90, "=", Source!FX90, "%")</f>
        <v>*0,9=110,7%</v>
      </c>
      <c r="H562" s="30" t="str">
        <f>CONCATENATE(Source!AT90)</f>
        <v>111</v>
      </c>
    </row>
    <row r="563" spans="1:28" x14ac:dyDescent="0.2">
      <c r="C563" s="9" t="s">
        <v>1944</v>
      </c>
      <c r="D563" s="30"/>
      <c r="E563" s="30"/>
      <c r="F563" s="30">
        <f>Source!CA90</f>
        <v>75</v>
      </c>
      <c r="G563" s="52">
        <f>(Source!AF90+Source!AE90)*Source!FY90/100</f>
        <v>237.14362499999996</v>
      </c>
      <c r="H563" s="52">
        <f>Source!Y90</f>
        <v>6510.07</v>
      </c>
    </row>
    <row r="564" spans="1:28" x14ac:dyDescent="0.2">
      <c r="C564" s="9" t="s">
        <v>1945</v>
      </c>
      <c r="D564" s="30"/>
      <c r="E564" s="30"/>
      <c r="F564" s="30"/>
      <c r="G564" s="30" t="str">
        <f>CONCATENATE(Source!DM90,Source!FU90, "=", Source!FY90, "%")</f>
        <v>*0,85=63,75%</v>
      </c>
      <c r="H564" s="30" t="str">
        <f>CONCATENATE(Source!AU90)</f>
        <v>64</v>
      </c>
    </row>
    <row r="565" spans="1:28" x14ac:dyDescent="0.2">
      <c r="C565" s="9" t="s">
        <v>1946</v>
      </c>
      <c r="D565" s="30"/>
      <c r="E565" s="30"/>
      <c r="F565" s="30"/>
      <c r="G565" s="52">
        <f>((Source!AF90+Source!AE90)*Source!FX90/100)+((Source!AF90+Source!AE90)*Source!FY90/100)+Source!AB90</f>
        <v>11727.586555</v>
      </c>
      <c r="H565" s="52">
        <f>Source!O90+Source!X90+Source!Y90</f>
        <v>320744.09000000003</v>
      </c>
    </row>
    <row r="566" spans="1:28" ht="42.75" x14ac:dyDescent="0.2">
      <c r="A566" s="42">
        <v>64</v>
      </c>
      <c r="B566" s="42" t="str">
        <f>Source!E91</f>
        <v>37</v>
      </c>
      <c r="C566" s="42" t="str">
        <f>Source!G91</f>
        <v>Устройство плинтусов поливинилхлоридных на винтах самонарезающих</v>
      </c>
      <c r="D566" s="42" t="str">
        <f>Source!F91</f>
        <v>11-01-040-03</v>
      </c>
      <c r="E566" s="28" t="str">
        <f>Source!H91</f>
        <v>100 м</v>
      </c>
      <c r="F566" s="12">
        <f>Source!I91</f>
        <v>3.8329</v>
      </c>
      <c r="G566" s="20">
        <f>Source!AB91</f>
        <v>146.83000000000001</v>
      </c>
      <c r="H566" s="20">
        <f>Source!O91</f>
        <v>3962</v>
      </c>
      <c r="T566">
        <f>Source!O91+Source!X91+Source!Y91</f>
        <v>7317.07</v>
      </c>
      <c r="U566">
        <f>Source!P91</f>
        <v>1987.07</v>
      </c>
      <c r="V566">
        <f>Source!S91</f>
        <v>1902.88</v>
      </c>
      <c r="W566">
        <f>Source!Q91</f>
        <v>72.05</v>
      </c>
      <c r="X566">
        <f>Source!R91</f>
        <v>14.3</v>
      </c>
      <c r="Y566">
        <f>Source!U91</f>
        <v>29.4443378</v>
      </c>
      <c r="Z566">
        <f>Source!V91</f>
        <v>0.19164500000000001</v>
      </c>
      <c r="AA566">
        <f>Source!X91</f>
        <v>2128.0700000000002</v>
      </c>
      <c r="AB566">
        <f>Source!Y91</f>
        <v>1227</v>
      </c>
    </row>
    <row r="567" spans="1:28" ht="14.25" x14ac:dyDescent="0.2">
      <c r="C567" s="21" t="str">
        <f>"Объем: "&amp;Source!I91&amp;"=383,29/"&amp;"100"</f>
        <v>Объем: 3,8329=383,29/100</v>
      </c>
      <c r="F567" s="12"/>
      <c r="G567" s="12"/>
      <c r="H567" s="12"/>
    </row>
    <row r="568" spans="1:28" x14ac:dyDescent="0.2">
      <c r="C568" s="21" t="s">
        <v>1938</v>
      </c>
      <c r="D568" s="21">
        <f>Source!BA91</f>
        <v>7.04</v>
      </c>
    </row>
    <row r="569" spans="1:28" x14ac:dyDescent="0.2">
      <c r="C569" s="21" t="s">
        <v>1939</v>
      </c>
      <c r="D569" s="21">
        <f>Source!BB91</f>
        <v>7.04</v>
      </c>
    </row>
    <row r="570" spans="1:28" x14ac:dyDescent="0.2">
      <c r="C570" s="21" t="s">
        <v>1940</v>
      </c>
      <c r="D570" s="21">
        <f>Source!BC91</f>
        <v>7.04</v>
      </c>
    </row>
    <row r="571" spans="1:28" x14ac:dyDescent="0.2">
      <c r="C571" s="21" t="s">
        <v>1941</v>
      </c>
      <c r="D571" s="21">
        <f>Source!BS91</f>
        <v>7.04</v>
      </c>
    </row>
    <row r="572" spans="1:28" x14ac:dyDescent="0.2">
      <c r="C572" s="21" t="s">
        <v>1948</v>
      </c>
      <c r="D572" s="108" t="s">
        <v>91</v>
      </c>
      <c r="E572" s="108"/>
      <c r="F572" s="108"/>
      <c r="G572" s="108"/>
      <c r="H572" s="108"/>
    </row>
    <row r="573" spans="1:28" x14ac:dyDescent="0.2">
      <c r="C573" s="21" t="s">
        <v>1949</v>
      </c>
      <c r="D573" s="108" t="s">
        <v>91</v>
      </c>
      <c r="E573" s="108"/>
      <c r="F573" s="108"/>
      <c r="G573" s="108"/>
      <c r="H573" s="108"/>
    </row>
    <row r="574" spans="1:28" x14ac:dyDescent="0.2">
      <c r="C574" s="21" t="s">
        <v>1950</v>
      </c>
      <c r="D574" s="108" t="s">
        <v>92</v>
      </c>
      <c r="E574" s="108"/>
      <c r="F574" s="108"/>
      <c r="G574" s="108"/>
      <c r="H574" s="108"/>
    </row>
    <row r="575" spans="1:28" x14ac:dyDescent="0.2">
      <c r="C575" s="21" t="s">
        <v>1951</v>
      </c>
      <c r="D575" s="108" t="s">
        <v>92</v>
      </c>
      <c r="E575" s="108"/>
      <c r="F575" s="108"/>
      <c r="G575" s="108"/>
      <c r="H575" s="108"/>
    </row>
    <row r="576" spans="1:28" x14ac:dyDescent="0.2">
      <c r="C576" s="21" t="s">
        <v>1952</v>
      </c>
      <c r="D576" s="108" t="s">
        <v>91</v>
      </c>
      <c r="E576" s="108"/>
      <c r="F576" s="108"/>
      <c r="G576" s="108"/>
      <c r="H576" s="108"/>
    </row>
    <row r="577" spans="1:28" x14ac:dyDescent="0.2">
      <c r="C577" s="9" t="s">
        <v>1942</v>
      </c>
      <c r="D577" s="30"/>
      <c r="E577" s="30"/>
      <c r="F577" s="30">
        <f>Source!BZ91</f>
        <v>123</v>
      </c>
      <c r="G577" s="52">
        <f>(Source!AF91+Source!AE91)*Source!FX91/100</f>
        <v>78.652349999999998</v>
      </c>
      <c r="H577" s="52">
        <f>Source!X91</f>
        <v>2128.0700000000002</v>
      </c>
    </row>
    <row r="578" spans="1:28" x14ac:dyDescent="0.2">
      <c r="C578" s="9" t="s">
        <v>1943</v>
      </c>
      <c r="D578" s="30"/>
      <c r="E578" s="30"/>
      <c r="F578" s="30"/>
      <c r="G578" s="30" t="str">
        <f>CONCATENATE(Source!DL91,Source!FT91, "=", Source!FX91, "%")</f>
        <v>*0,9=110,7%</v>
      </c>
      <c r="H578" s="30" t="str">
        <f>CONCATENATE(Source!AT91)</f>
        <v>111</v>
      </c>
    </row>
    <row r="579" spans="1:28" x14ac:dyDescent="0.2">
      <c r="C579" s="9" t="s">
        <v>1944</v>
      </c>
      <c r="D579" s="30"/>
      <c r="E579" s="30"/>
      <c r="F579" s="30">
        <f>Source!CA91</f>
        <v>75</v>
      </c>
      <c r="G579" s="52">
        <f>(Source!AF91+Source!AE91)*Source!FY91/100</f>
        <v>45.294375000000002</v>
      </c>
      <c r="H579" s="52">
        <f>Source!Y91</f>
        <v>1227</v>
      </c>
    </row>
    <row r="580" spans="1:28" x14ac:dyDescent="0.2">
      <c r="C580" s="9" t="s">
        <v>1945</v>
      </c>
      <c r="D580" s="30"/>
      <c r="E580" s="30"/>
      <c r="F580" s="30"/>
      <c r="G580" s="30" t="str">
        <f>CONCATENATE(Source!DM91,Source!FU91, "=", Source!FY91, "%")</f>
        <v>*0,85=63,75%</v>
      </c>
      <c r="H580" s="30" t="str">
        <f>CONCATENATE(Source!AU91)</f>
        <v>64</v>
      </c>
    </row>
    <row r="581" spans="1:28" x14ac:dyDescent="0.2">
      <c r="C581" s="9" t="s">
        <v>1946</v>
      </c>
      <c r="D581" s="30"/>
      <c r="E581" s="30"/>
      <c r="F581" s="30"/>
      <c r="G581" s="52">
        <f>((Source!AF91+Source!AE91)*Source!FX91/100)+((Source!AF91+Source!AE91)*Source!FY91/100)+Source!AB91</f>
        <v>270.776725</v>
      </c>
      <c r="H581" s="52">
        <f>Source!O91+Source!X91+Source!Y91</f>
        <v>7317.07</v>
      </c>
    </row>
    <row r="582" spans="1:28" ht="14.25" x14ac:dyDescent="0.2">
      <c r="A582" s="42">
        <v>65</v>
      </c>
      <c r="B582" s="42" t="str">
        <f>Source!E92</f>
        <v>37,1</v>
      </c>
      <c r="C582" s="42" t="str">
        <f>Source!G92</f>
        <v>Плинтуса для полов пластиковые</v>
      </c>
      <c r="D582" s="42" t="str">
        <f>Source!F92</f>
        <v>11.3.03.06</v>
      </c>
      <c r="E582" s="28" t="str">
        <f>Source!H92</f>
        <v>м</v>
      </c>
      <c r="F582" s="12">
        <f>Source!I92</f>
        <v>387.12290000000002</v>
      </c>
      <c r="G582" s="20">
        <f>Source!AB92</f>
        <v>0</v>
      </c>
      <c r="H582" s="20">
        <f>Source!O92</f>
        <v>0</v>
      </c>
      <c r="T582">
        <f>Source!O92+Source!X92+Source!Y92</f>
        <v>0</v>
      </c>
      <c r="U582">
        <f>Source!P92</f>
        <v>0</v>
      </c>
      <c r="V582">
        <f>Source!S92</f>
        <v>0</v>
      </c>
      <c r="W582">
        <f>Source!Q92</f>
        <v>0</v>
      </c>
      <c r="X582">
        <f>Source!R92</f>
        <v>0</v>
      </c>
      <c r="Y582">
        <f>Source!U92</f>
        <v>0</v>
      </c>
      <c r="Z582">
        <f>Source!V92</f>
        <v>0</v>
      </c>
      <c r="AA582">
        <f>Source!X92</f>
        <v>0</v>
      </c>
      <c r="AB582">
        <f>Source!Y92</f>
        <v>0</v>
      </c>
    </row>
    <row r="583" spans="1:28" ht="14.25" x14ac:dyDescent="0.2">
      <c r="C583" s="21" t="s">
        <v>1940</v>
      </c>
      <c r="D583" s="21">
        <f>Source!BC92</f>
        <v>7.04</v>
      </c>
      <c r="F583" s="12"/>
      <c r="G583" s="12"/>
      <c r="H583" s="12"/>
    </row>
    <row r="584" spans="1:28" ht="28.5" x14ac:dyDescent="0.2">
      <c r="A584" s="42">
        <v>66</v>
      </c>
      <c r="B584" s="42" t="str">
        <f>Source!E93</f>
        <v>37,2</v>
      </c>
      <c r="C584" s="42" t="str">
        <f>Source!G93</f>
        <v>Плинтуса для полов пластиковые, 19х48 мм</v>
      </c>
      <c r="D584" s="42" t="str">
        <f>Source!F93</f>
        <v>11.3.03.06-0001</v>
      </c>
      <c r="E584" s="28" t="str">
        <f>Source!H93</f>
        <v>м</v>
      </c>
      <c r="F584" s="12">
        <f>Source!I93</f>
        <v>387.12290000000002</v>
      </c>
      <c r="G584" s="20">
        <f>Source!AB93</f>
        <v>12.3</v>
      </c>
      <c r="H584" s="20">
        <f>Source!O93</f>
        <v>33521.75</v>
      </c>
      <c r="T584">
        <f>Source!O93+Source!X93+Source!Y93</f>
        <v>33521.75</v>
      </c>
      <c r="U584">
        <f>Source!P93</f>
        <v>33521.75</v>
      </c>
      <c r="V584">
        <f>Source!S93</f>
        <v>0</v>
      </c>
      <c r="W584">
        <f>Source!Q93</f>
        <v>0</v>
      </c>
      <c r="X584">
        <f>Source!R93</f>
        <v>0</v>
      </c>
      <c r="Y584">
        <f>Source!U93</f>
        <v>0</v>
      </c>
      <c r="Z584">
        <f>Source!V93</f>
        <v>0</v>
      </c>
      <c r="AA584">
        <f>Source!X93</f>
        <v>0</v>
      </c>
      <c r="AB584">
        <f>Source!Y93</f>
        <v>0</v>
      </c>
    </row>
    <row r="585" spans="1:28" ht="14.25" x14ac:dyDescent="0.2">
      <c r="C585" s="21" t="s">
        <v>1940</v>
      </c>
      <c r="D585" s="21">
        <f>Source!BC93</f>
        <v>7.04</v>
      </c>
      <c r="F585" s="12"/>
      <c r="G585" s="12"/>
      <c r="H585" s="12"/>
    </row>
    <row r="586" spans="1:28" ht="28.5" x14ac:dyDescent="0.2">
      <c r="A586" s="42">
        <v>67</v>
      </c>
      <c r="B586" s="42" t="str">
        <f>Source!E94</f>
        <v>37,3</v>
      </c>
      <c r="C586" s="42" t="str">
        <f>Source!G94</f>
        <v>Заглушка торцевая для пластикового плинтуса левая, высота 49 мм</v>
      </c>
      <c r="D586" s="42" t="str">
        <f>Source!F94</f>
        <v>11.3.03.14-0002</v>
      </c>
      <c r="E586" s="28" t="str">
        <f>Source!H94</f>
        <v>100 шт.</v>
      </c>
      <c r="F586" s="12">
        <f>Source!I94</f>
        <v>0.31</v>
      </c>
      <c r="G586" s="20">
        <f>Source!AB94</f>
        <v>101</v>
      </c>
      <c r="H586" s="20">
        <f>Source!O94</f>
        <v>220.42</v>
      </c>
      <c r="T586">
        <f>Source!O94+Source!X94+Source!Y94</f>
        <v>220.42</v>
      </c>
      <c r="U586">
        <f>Source!P94</f>
        <v>220.42</v>
      </c>
      <c r="V586">
        <f>Source!S94</f>
        <v>0</v>
      </c>
      <c r="W586">
        <f>Source!Q94</f>
        <v>0</v>
      </c>
      <c r="X586">
        <f>Source!R94</f>
        <v>0</v>
      </c>
      <c r="Y586">
        <f>Source!U94</f>
        <v>0</v>
      </c>
      <c r="Z586">
        <f>Source!V94</f>
        <v>0</v>
      </c>
      <c r="AA586">
        <f>Source!X94</f>
        <v>0</v>
      </c>
      <c r="AB586">
        <f>Source!Y94</f>
        <v>0</v>
      </c>
    </row>
    <row r="587" spans="1:28" ht="14.25" x14ac:dyDescent="0.2">
      <c r="C587" s="21" t="s">
        <v>1940</v>
      </c>
      <c r="D587" s="21">
        <f>Source!BC94</f>
        <v>7.04</v>
      </c>
      <c r="F587" s="12"/>
      <c r="G587" s="12"/>
      <c r="H587" s="12"/>
    </row>
    <row r="588" spans="1:28" ht="28.5" x14ac:dyDescent="0.2">
      <c r="A588" s="42">
        <v>68</v>
      </c>
      <c r="B588" s="42" t="str">
        <f>Source!E95</f>
        <v>37,4</v>
      </c>
      <c r="C588" s="42" t="str">
        <f>Source!G95</f>
        <v>Заглушки торцевая для пластикового плинтуса правая, высота 49 мм</v>
      </c>
      <c r="D588" s="42" t="str">
        <f>Source!F95</f>
        <v>11.3.03.14-0012</v>
      </c>
      <c r="E588" s="28" t="str">
        <f>Source!H95</f>
        <v>100 шт.</v>
      </c>
      <c r="F588" s="12">
        <f>Source!I95</f>
        <v>0.31</v>
      </c>
      <c r="G588" s="20">
        <f>Source!AB95</f>
        <v>101</v>
      </c>
      <c r="H588" s="20">
        <f>Source!O95</f>
        <v>220.42</v>
      </c>
      <c r="T588">
        <f>Source!O95+Source!X95+Source!Y95</f>
        <v>220.42</v>
      </c>
      <c r="U588">
        <f>Source!P95</f>
        <v>220.42</v>
      </c>
      <c r="V588">
        <f>Source!S95</f>
        <v>0</v>
      </c>
      <c r="W588">
        <f>Source!Q95</f>
        <v>0</v>
      </c>
      <c r="X588">
        <f>Source!R95</f>
        <v>0</v>
      </c>
      <c r="Y588">
        <f>Source!U95</f>
        <v>0</v>
      </c>
      <c r="Z588">
        <f>Source!V95</f>
        <v>0</v>
      </c>
      <c r="AA588">
        <f>Source!X95</f>
        <v>0</v>
      </c>
      <c r="AB588">
        <f>Source!Y95</f>
        <v>0</v>
      </c>
    </row>
    <row r="589" spans="1:28" ht="14.25" x14ac:dyDescent="0.2">
      <c r="C589" s="21" t="s">
        <v>1940</v>
      </c>
      <c r="D589" s="21">
        <f>Source!BC95</f>
        <v>7.04</v>
      </c>
      <c r="F589" s="12"/>
      <c r="G589" s="12"/>
      <c r="H589" s="12"/>
    </row>
    <row r="590" spans="1:28" ht="28.5" x14ac:dyDescent="0.2">
      <c r="A590" s="42">
        <v>69</v>
      </c>
      <c r="B590" s="42" t="str">
        <f>Source!E96</f>
        <v>37,5</v>
      </c>
      <c r="C590" s="42" t="str">
        <f>Source!G96</f>
        <v>Соединитель для пластикового плинтуса, высота 49 мм</v>
      </c>
      <c r="D590" s="42" t="str">
        <f>Source!F96</f>
        <v>11.3.03.14-0022</v>
      </c>
      <c r="E590" s="28" t="str">
        <f>Source!H96</f>
        <v>100 шт.</v>
      </c>
      <c r="F590" s="12">
        <f>Source!I96</f>
        <v>1.53</v>
      </c>
      <c r="G590" s="20">
        <f>Source!AB96</f>
        <v>128</v>
      </c>
      <c r="H590" s="20">
        <f>Source!O96</f>
        <v>1378.71</v>
      </c>
      <c r="T590">
        <f>Source!O96+Source!X96+Source!Y96</f>
        <v>1378.71</v>
      </c>
      <c r="U590">
        <f>Source!P96</f>
        <v>1378.71</v>
      </c>
      <c r="V590">
        <f>Source!S96</f>
        <v>0</v>
      </c>
      <c r="W590">
        <f>Source!Q96</f>
        <v>0</v>
      </c>
      <c r="X590">
        <f>Source!R96</f>
        <v>0</v>
      </c>
      <c r="Y590">
        <f>Source!U96</f>
        <v>0</v>
      </c>
      <c r="Z590">
        <f>Source!V96</f>
        <v>0</v>
      </c>
      <c r="AA590">
        <f>Source!X96</f>
        <v>0</v>
      </c>
      <c r="AB590">
        <f>Source!Y96</f>
        <v>0</v>
      </c>
    </row>
    <row r="591" spans="1:28" ht="14.25" x14ac:dyDescent="0.2">
      <c r="C591" s="21" t="s">
        <v>1940</v>
      </c>
      <c r="D591" s="21">
        <f>Source!BC96</f>
        <v>7.04</v>
      </c>
      <c r="F591" s="12"/>
      <c r="G591" s="12"/>
      <c r="H591" s="12"/>
    </row>
    <row r="592" spans="1:28" ht="28.5" x14ac:dyDescent="0.2">
      <c r="A592" s="42">
        <v>70</v>
      </c>
      <c r="B592" s="42" t="str">
        <f>Source!E97</f>
        <v>37,6</v>
      </c>
      <c r="C592" s="42" t="str">
        <f>Source!G97</f>
        <v>Уголок внутренний для пластикового плинтуса, высота 49 мм</v>
      </c>
      <c r="D592" s="42" t="str">
        <f>Source!F97</f>
        <v>11.3.03.14-0032</v>
      </c>
      <c r="E592" s="28" t="str">
        <f>Source!H97</f>
        <v>100 шт.</v>
      </c>
      <c r="F592" s="12">
        <f>Source!I97</f>
        <v>0.27</v>
      </c>
      <c r="G592" s="20">
        <f>Source!AB97</f>
        <v>128</v>
      </c>
      <c r="H592" s="20">
        <f>Source!O97</f>
        <v>243.3</v>
      </c>
      <c r="T592">
        <f>Source!O97+Source!X97+Source!Y97</f>
        <v>243.3</v>
      </c>
      <c r="U592">
        <f>Source!P97</f>
        <v>243.3</v>
      </c>
      <c r="V592">
        <f>Source!S97</f>
        <v>0</v>
      </c>
      <c r="W592">
        <f>Source!Q97</f>
        <v>0</v>
      </c>
      <c r="X592">
        <f>Source!R97</f>
        <v>0</v>
      </c>
      <c r="Y592">
        <f>Source!U97</f>
        <v>0</v>
      </c>
      <c r="Z592">
        <f>Source!V97</f>
        <v>0</v>
      </c>
      <c r="AA592">
        <f>Source!X97</f>
        <v>0</v>
      </c>
      <c r="AB592">
        <f>Source!Y97</f>
        <v>0</v>
      </c>
    </row>
    <row r="593" spans="1:28" ht="14.25" x14ac:dyDescent="0.2">
      <c r="C593" s="21" t="s">
        <v>1940</v>
      </c>
      <c r="D593" s="21">
        <f>Source!BC97</f>
        <v>7.04</v>
      </c>
      <c r="F593" s="12"/>
      <c r="G593" s="12"/>
      <c r="H593" s="12"/>
    </row>
    <row r="594" spans="1:28" ht="28.5" x14ac:dyDescent="0.2">
      <c r="A594" s="42">
        <v>71</v>
      </c>
      <c r="B594" s="42" t="str">
        <f>Source!E98</f>
        <v>37,7</v>
      </c>
      <c r="C594" s="42" t="str">
        <f>Source!G98</f>
        <v>Уголок наружный для пластикового плинтуса, высота 49 мм</v>
      </c>
      <c r="D594" s="42" t="str">
        <f>Source!F98</f>
        <v>11.3.03.14-0034</v>
      </c>
      <c r="E594" s="28" t="str">
        <f>Source!H98</f>
        <v>100 шт.</v>
      </c>
      <c r="F594" s="12">
        <f>Source!I98</f>
        <v>0.27</v>
      </c>
      <c r="G594" s="20">
        <f>Source!AB98</f>
        <v>128</v>
      </c>
      <c r="H594" s="20">
        <f>Source!O98</f>
        <v>243.3</v>
      </c>
      <c r="T594">
        <f>Source!O98+Source!X98+Source!Y98</f>
        <v>243.3</v>
      </c>
      <c r="U594">
        <f>Source!P98</f>
        <v>243.3</v>
      </c>
      <c r="V594">
        <f>Source!S98</f>
        <v>0</v>
      </c>
      <c r="W594">
        <f>Source!Q98</f>
        <v>0</v>
      </c>
      <c r="X594">
        <f>Source!R98</f>
        <v>0</v>
      </c>
      <c r="Y594">
        <f>Source!U98</f>
        <v>0</v>
      </c>
      <c r="Z594">
        <f>Source!V98</f>
        <v>0</v>
      </c>
      <c r="AA594">
        <f>Source!X98</f>
        <v>0</v>
      </c>
      <c r="AB594">
        <f>Source!Y98</f>
        <v>0</v>
      </c>
    </row>
    <row r="595" spans="1:28" ht="14.25" x14ac:dyDescent="0.2">
      <c r="C595" s="21" t="s">
        <v>1940</v>
      </c>
      <c r="D595" s="21">
        <f>Source!BC98</f>
        <v>7.04</v>
      </c>
      <c r="F595" s="12"/>
      <c r="G595" s="12"/>
      <c r="H595" s="12"/>
    </row>
    <row r="596" spans="1:28" ht="42.75" x14ac:dyDescent="0.2">
      <c r="A596" s="42">
        <v>72</v>
      </c>
      <c r="B596" s="42" t="str">
        <f>Source!E99</f>
        <v>38</v>
      </c>
      <c r="C596" s="42" t="str">
        <f>Source!G99</f>
        <v>Устройство гидроизоляции основания обмазочной Geresit CL 51  с выходом на стену высотой 150 мм в два слоя</v>
      </c>
      <c r="D596" s="42" t="str">
        <f>Source!F99</f>
        <v>11-01-004-05</v>
      </c>
      <c r="E596" s="28" t="str">
        <f>Source!H99</f>
        <v>100 м2</v>
      </c>
      <c r="F596" s="12">
        <f>Source!I99</f>
        <v>0.39500000000000002</v>
      </c>
      <c r="G596" s="20">
        <f>Source!AB99</f>
        <v>1228.44</v>
      </c>
      <c r="H596" s="20">
        <f>Source!O99</f>
        <v>3416.05</v>
      </c>
      <c r="T596">
        <f>Source!O99+Source!X99+Source!Y99</f>
        <v>5099.670000000001</v>
      </c>
      <c r="U596">
        <f>Source!P99</f>
        <v>1926.04</v>
      </c>
      <c r="V596">
        <f>Source!S99</f>
        <v>943.55</v>
      </c>
      <c r="W596">
        <f>Source!Q99</f>
        <v>546.46</v>
      </c>
      <c r="X596">
        <f>Source!R99</f>
        <v>18.52</v>
      </c>
      <c r="Y596">
        <f>Source!U99</f>
        <v>12.251122499999999</v>
      </c>
      <c r="Z596">
        <f>Source!V99</f>
        <v>0.21231249999999999</v>
      </c>
      <c r="AA596">
        <f>Source!X99</f>
        <v>1067.9000000000001</v>
      </c>
      <c r="AB596">
        <f>Source!Y99</f>
        <v>615.72</v>
      </c>
    </row>
    <row r="597" spans="1:28" ht="14.25" x14ac:dyDescent="0.2">
      <c r="C597" s="21" t="str">
        <f>"Объем: "&amp;Source!I99&amp;"=39,5/"&amp;"100"</f>
        <v>Объем: 0,395=39,5/100</v>
      </c>
      <c r="F597" s="12"/>
      <c r="G597" s="12"/>
      <c r="H597" s="12"/>
    </row>
    <row r="598" spans="1:28" x14ac:dyDescent="0.2">
      <c r="C598" s="21" t="s">
        <v>1938</v>
      </c>
      <c r="D598" s="21">
        <f>Source!BA99</f>
        <v>7.04</v>
      </c>
    </row>
    <row r="599" spans="1:28" x14ac:dyDescent="0.2">
      <c r="C599" s="21" t="s">
        <v>1939</v>
      </c>
      <c r="D599" s="21">
        <f>Source!BB99</f>
        <v>7.04</v>
      </c>
    </row>
    <row r="600" spans="1:28" x14ac:dyDescent="0.2">
      <c r="C600" s="21" t="s">
        <v>1940</v>
      </c>
      <c r="D600" s="21">
        <f>Source!BC99</f>
        <v>7.04</v>
      </c>
    </row>
    <row r="601" spans="1:28" x14ac:dyDescent="0.2">
      <c r="C601" s="21" t="s">
        <v>1941</v>
      </c>
      <c r="D601" s="21">
        <f>Source!BS99</f>
        <v>7.04</v>
      </c>
    </row>
    <row r="602" spans="1:28" x14ac:dyDescent="0.2">
      <c r="C602" s="21" t="s">
        <v>1948</v>
      </c>
      <c r="D602" s="108" t="s">
        <v>91</v>
      </c>
      <c r="E602" s="108"/>
      <c r="F602" s="108"/>
      <c r="G602" s="108"/>
      <c r="H602" s="108"/>
    </row>
    <row r="603" spans="1:28" x14ac:dyDescent="0.2">
      <c r="C603" s="21" t="s">
        <v>1949</v>
      </c>
      <c r="D603" s="108" t="s">
        <v>91</v>
      </c>
      <c r="E603" s="108"/>
      <c r="F603" s="108"/>
      <c r="G603" s="108"/>
      <c r="H603" s="108"/>
    </row>
    <row r="604" spans="1:28" x14ac:dyDescent="0.2">
      <c r="C604" s="21" t="s">
        <v>1950</v>
      </c>
      <c r="D604" s="108" t="s">
        <v>92</v>
      </c>
      <c r="E604" s="108"/>
      <c r="F604" s="108"/>
      <c r="G604" s="108"/>
      <c r="H604" s="108"/>
    </row>
    <row r="605" spans="1:28" x14ac:dyDescent="0.2">
      <c r="C605" s="21" t="s">
        <v>1951</v>
      </c>
      <c r="D605" s="108" t="s">
        <v>92</v>
      </c>
      <c r="E605" s="108"/>
      <c r="F605" s="108"/>
      <c r="G605" s="108"/>
      <c r="H605" s="108"/>
    </row>
    <row r="606" spans="1:28" x14ac:dyDescent="0.2">
      <c r="C606" s="21" t="s">
        <v>1952</v>
      </c>
      <c r="D606" s="108" t="s">
        <v>91</v>
      </c>
      <c r="E606" s="108"/>
      <c r="F606" s="108"/>
      <c r="G606" s="108"/>
      <c r="H606" s="108"/>
    </row>
    <row r="607" spans="1:28" x14ac:dyDescent="0.2">
      <c r="C607" s="9" t="s">
        <v>1942</v>
      </c>
      <c r="D607" s="30"/>
      <c r="E607" s="30"/>
      <c r="F607" s="30">
        <f>Source!BZ99</f>
        <v>123</v>
      </c>
      <c r="G607" s="52">
        <f>(Source!AF99+Source!AE99)*Source!FX99/100</f>
        <v>382.98878999999999</v>
      </c>
      <c r="H607" s="52">
        <f>Source!X99</f>
        <v>1067.9000000000001</v>
      </c>
    </row>
    <row r="608" spans="1:28" x14ac:dyDescent="0.2">
      <c r="C608" s="9" t="s">
        <v>1943</v>
      </c>
      <c r="D608" s="30"/>
      <c r="E608" s="30"/>
      <c r="F608" s="30"/>
      <c r="G608" s="30" t="str">
        <f>CONCATENATE(Source!DL99,Source!FT99, "=", Source!FX99, "%")</f>
        <v>*0,9=110,7%</v>
      </c>
      <c r="H608" s="30" t="str">
        <f>CONCATENATE(Source!AT99)</f>
        <v>111</v>
      </c>
    </row>
    <row r="609" spans="1:28" x14ac:dyDescent="0.2">
      <c r="C609" s="9" t="s">
        <v>1944</v>
      </c>
      <c r="D609" s="30"/>
      <c r="E609" s="30"/>
      <c r="F609" s="30">
        <f>Source!CA99</f>
        <v>75</v>
      </c>
      <c r="G609" s="52">
        <f>(Source!AF99+Source!AE99)*Source!FY99/100</f>
        <v>220.55587500000001</v>
      </c>
      <c r="H609" s="52">
        <f>Source!Y99</f>
        <v>615.72</v>
      </c>
    </row>
    <row r="610" spans="1:28" x14ac:dyDescent="0.2">
      <c r="C610" s="9" t="s">
        <v>1945</v>
      </c>
      <c r="D610" s="30"/>
      <c r="E610" s="30"/>
      <c r="F610" s="30"/>
      <c r="G610" s="30" t="str">
        <f>CONCATENATE(Source!DM99,Source!FU99, "=", Source!FY99, "%")</f>
        <v>*0,85=63,75%</v>
      </c>
      <c r="H610" s="30" t="str">
        <f>CONCATENATE(Source!AU99)</f>
        <v>64</v>
      </c>
    </row>
    <row r="611" spans="1:28" x14ac:dyDescent="0.2">
      <c r="C611" s="9" t="s">
        <v>1946</v>
      </c>
      <c r="D611" s="30"/>
      <c r="E611" s="30"/>
      <c r="F611" s="30"/>
      <c r="G611" s="52">
        <f>((Source!AF99+Source!AE99)*Source!FX99/100)+((Source!AF99+Source!AE99)*Source!FY99/100)+Source!AB99</f>
        <v>1831.9846649999999</v>
      </c>
      <c r="H611" s="52">
        <f>Source!O99+Source!X99+Source!Y99</f>
        <v>5099.670000000001</v>
      </c>
    </row>
    <row r="612" spans="1:28" ht="42.75" x14ac:dyDescent="0.2">
      <c r="A612" s="42">
        <v>73</v>
      </c>
      <c r="B612" s="42" t="str">
        <f>Source!E100</f>
        <v>39</v>
      </c>
      <c r="C612" s="42" t="str">
        <f>Source!G100</f>
        <v xml:space="preserve">Гидроизоляция стен обмазочная Geresit CL 51  с выходом на стену высотой 150 мм в 2 слоя </v>
      </c>
      <c r="D612" s="42" t="str">
        <f>Source!F100</f>
        <v>08-01-003-07</v>
      </c>
      <c r="E612" s="28" t="str">
        <f>Source!H100</f>
        <v>100 м2</v>
      </c>
      <c r="F612" s="12">
        <f>Source!I100</f>
        <v>0.42120000000000002</v>
      </c>
      <c r="G612" s="20">
        <f>Source!AB100</f>
        <v>1219.8800000000001</v>
      </c>
      <c r="H612" s="20">
        <f>Source!O100</f>
        <v>3617.25</v>
      </c>
      <c r="T612">
        <f>Source!O100+Source!X100+Source!Y100</f>
        <v>4856.29</v>
      </c>
      <c r="U612">
        <f>Source!P100</f>
        <v>2664.22</v>
      </c>
      <c r="V612">
        <f>Source!S100</f>
        <v>687.49</v>
      </c>
      <c r="W612">
        <f>Source!Q100</f>
        <v>265.54000000000002</v>
      </c>
      <c r="X612">
        <f>Source!R100</f>
        <v>8.6</v>
      </c>
      <c r="Y612">
        <f>Source!U100</f>
        <v>10.268856</v>
      </c>
      <c r="Z612">
        <f>Source!V100</f>
        <v>0.1053</v>
      </c>
      <c r="AA612">
        <f>Source!X100</f>
        <v>765.7</v>
      </c>
      <c r="AB612">
        <f>Source!Y100</f>
        <v>473.34</v>
      </c>
    </row>
    <row r="613" spans="1:28" ht="14.25" x14ac:dyDescent="0.2">
      <c r="C613" s="21" t="str">
        <f>"Объем: "&amp;Source!I100&amp;"=42,12/"&amp;"100"</f>
        <v>Объем: 0,4212=42,12/100</v>
      </c>
      <c r="F613" s="12"/>
      <c r="G613" s="12"/>
      <c r="H613" s="12"/>
    </row>
    <row r="614" spans="1:28" x14ac:dyDescent="0.2">
      <c r="C614" s="21" t="s">
        <v>1938</v>
      </c>
      <c r="D614" s="21">
        <f>Source!BA100</f>
        <v>7.04</v>
      </c>
    </row>
    <row r="615" spans="1:28" x14ac:dyDescent="0.2">
      <c r="C615" s="21" t="s">
        <v>1939</v>
      </c>
      <c r="D615" s="21">
        <f>Source!BB100</f>
        <v>7.04</v>
      </c>
    </row>
    <row r="616" spans="1:28" x14ac:dyDescent="0.2">
      <c r="C616" s="21" t="s">
        <v>1940</v>
      </c>
      <c r="D616" s="21">
        <f>Source!BC100</f>
        <v>7.04</v>
      </c>
    </row>
    <row r="617" spans="1:28" x14ac:dyDescent="0.2">
      <c r="C617" s="21" t="s">
        <v>1941</v>
      </c>
      <c r="D617" s="21">
        <f>Source!BS100</f>
        <v>7.04</v>
      </c>
    </row>
    <row r="618" spans="1:28" x14ac:dyDescent="0.2">
      <c r="C618" s="21" t="s">
        <v>1948</v>
      </c>
      <c r="D618" s="108" t="s">
        <v>91</v>
      </c>
      <c r="E618" s="108"/>
      <c r="F618" s="108"/>
      <c r="G618" s="108"/>
      <c r="H618" s="108"/>
    </row>
    <row r="619" spans="1:28" x14ac:dyDescent="0.2">
      <c r="C619" s="21" t="s">
        <v>1949</v>
      </c>
      <c r="D619" s="108" t="s">
        <v>91</v>
      </c>
      <c r="E619" s="108"/>
      <c r="F619" s="108"/>
      <c r="G619" s="108"/>
      <c r="H619" s="108"/>
    </row>
    <row r="620" spans="1:28" x14ac:dyDescent="0.2">
      <c r="C620" s="21" t="s">
        <v>1950</v>
      </c>
      <c r="D620" s="108" t="s">
        <v>92</v>
      </c>
      <c r="E620" s="108"/>
      <c r="F620" s="108"/>
      <c r="G620" s="108"/>
      <c r="H620" s="108"/>
    </row>
    <row r="621" spans="1:28" x14ac:dyDescent="0.2">
      <c r="C621" s="21" t="s">
        <v>1951</v>
      </c>
      <c r="D621" s="108" t="s">
        <v>92</v>
      </c>
      <c r="E621" s="108"/>
      <c r="F621" s="108"/>
      <c r="G621" s="108"/>
      <c r="H621" s="108"/>
    </row>
    <row r="622" spans="1:28" x14ac:dyDescent="0.2">
      <c r="C622" s="21" t="s">
        <v>1952</v>
      </c>
      <c r="D622" s="108" t="s">
        <v>91</v>
      </c>
      <c r="E622" s="108"/>
      <c r="F622" s="108"/>
      <c r="G622" s="108"/>
      <c r="H622" s="108"/>
    </row>
    <row r="623" spans="1:28" x14ac:dyDescent="0.2">
      <c r="C623" s="9" t="s">
        <v>1942</v>
      </c>
      <c r="D623" s="30"/>
      <c r="E623" s="30"/>
      <c r="F623" s="30">
        <f>Source!BZ100</f>
        <v>122</v>
      </c>
      <c r="G623" s="52">
        <f>(Source!AF100+Source!AE100)*Source!FX100/100</f>
        <v>257.75549999999998</v>
      </c>
      <c r="H623" s="52">
        <f>Source!X100</f>
        <v>765.7</v>
      </c>
    </row>
    <row r="624" spans="1:28" x14ac:dyDescent="0.2">
      <c r="C624" s="9" t="s">
        <v>1943</v>
      </c>
      <c r="D624" s="30"/>
      <c r="E624" s="30"/>
      <c r="F624" s="30"/>
      <c r="G624" s="30" t="str">
        <f>CONCATENATE(Source!DL100,Source!FT100, "=", Source!FX100, "%")</f>
        <v>*0,9=109,8%</v>
      </c>
      <c r="H624" s="30" t="str">
        <f>CONCATENATE(Source!AT100)</f>
        <v>110</v>
      </c>
    </row>
    <row r="625" spans="1:28" x14ac:dyDescent="0.2">
      <c r="C625" s="9" t="s">
        <v>1944</v>
      </c>
      <c r="D625" s="30"/>
      <c r="E625" s="30"/>
      <c r="F625" s="30">
        <f>Source!CA100</f>
        <v>80</v>
      </c>
      <c r="G625" s="52">
        <f>(Source!AF100+Source!AE100)*Source!FY100/100</f>
        <v>159.63</v>
      </c>
      <c r="H625" s="52">
        <f>Source!Y100</f>
        <v>473.34</v>
      </c>
    </row>
    <row r="626" spans="1:28" x14ac:dyDescent="0.2">
      <c r="C626" s="9" t="s">
        <v>1945</v>
      </c>
      <c r="D626" s="30"/>
      <c r="E626" s="30"/>
      <c r="F626" s="30"/>
      <c r="G626" s="30" t="str">
        <f>CONCATENATE(Source!DM100,Source!FU100, "=", Source!FY100, "%")</f>
        <v>*0,85=68%</v>
      </c>
      <c r="H626" s="30" t="str">
        <f>CONCATENATE(Source!AU100)</f>
        <v>68</v>
      </c>
    </row>
    <row r="627" spans="1:28" x14ac:dyDescent="0.2">
      <c r="C627" s="9" t="s">
        <v>1946</v>
      </c>
      <c r="D627" s="30"/>
      <c r="E627" s="30"/>
      <c r="F627" s="30"/>
      <c r="G627" s="52">
        <f>((Source!AF100+Source!AE100)*Source!FX100/100)+((Source!AF100+Source!AE100)*Source!FY100/100)+Source!AB100</f>
        <v>1637.2655</v>
      </c>
      <c r="H627" s="52">
        <f>Source!O100+Source!X100+Source!Y100</f>
        <v>4856.29</v>
      </c>
    </row>
    <row r="628" spans="1:28" ht="42.75" x14ac:dyDescent="0.2">
      <c r="A628" s="42">
        <v>74</v>
      </c>
      <c r="B628" s="42" t="str">
        <f>Source!E101</f>
        <v>40</v>
      </c>
      <c r="C628" s="42" t="str">
        <f>Source!G101</f>
        <v>Кладка отдельных участков стен и заделка проемов в кирпичных стенах кирпичей силикатными</v>
      </c>
      <c r="D628" s="42" t="str">
        <f>Source!F101</f>
        <v>08-02-001-08</v>
      </c>
      <c r="E628" s="28" t="str">
        <f>Source!H101</f>
        <v>м3</v>
      </c>
      <c r="F628" s="12">
        <f>Source!I101</f>
        <v>1.34</v>
      </c>
      <c r="G628" s="20">
        <f>Source!AB101</f>
        <v>209.3</v>
      </c>
      <c r="H628" s="20">
        <f>Source!O101</f>
        <v>1974.45</v>
      </c>
      <c r="T628">
        <f>Source!O101+Source!X101+Source!Y101</f>
        <v>2884.2200000000003</v>
      </c>
      <c r="U628">
        <f>Source!P101</f>
        <v>1162.5</v>
      </c>
      <c r="V628">
        <f>Source!S101</f>
        <v>455.36</v>
      </c>
      <c r="W628">
        <f>Source!Q101</f>
        <v>356.59</v>
      </c>
      <c r="X628">
        <f>Source!R101</f>
        <v>55.75</v>
      </c>
      <c r="Y628">
        <f>Source!U101</f>
        <v>7.782049999999999</v>
      </c>
      <c r="Z628">
        <f>Source!V101</f>
        <v>0.58625000000000005</v>
      </c>
      <c r="AA628">
        <f>Source!X101</f>
        <v>562.22</v>
      </c>
      <c r="AB628">
        <f>Source!Y101</f>
        <v>347.55</v>
      </c>
    </row>
    <row r="629" spans="1:28" ht="14.25" x14ac:dyDescent="0.2">
      <c r="C629" s="21" t="s">
        <v>1938</v>
      </c>
      <c r="D629" s="21">
        <f>Source!BA101</f>
        <v>7.04</v>
      </c>
      <c r="F629" s="12"/>
      <c r="G629" s="12"/>
      <c r="H629" s="12"/>
    </row>
    <row r="630" spans="1:28" x14ac:dyDescent="0.2">
      <c r="C630" s="21" t="s">
        <v>1939</v>
      </c>
      <c r="D630" s="21">
        <f>Source!BB101</f>
        <v>7.04</v>
      </c>
    </row>
    <row r="631" spans="1:28" x14ac:dyDescent="0.2">
      <c r="C631" s="21" t="s">
        <v>1940</v>
      </c>
      <c r="D631" s="21">
        <f>Source!BC101</f>
        <v>7.04</v>
      </c>
    </row>
    <row r="632" spans="1:28" x14ac:dyDescent="0.2">
      <c r="C632" s="21" t="s">
        <v>1941</v>
      </c>
      <c r="D632" s="21">
        <f>Source!BS101</f>
        <v>7.04</v>
      </c>
    </row>
    <row r="633" spans="1:28" x14ac:dyDescent="0.2">
      <c r="C633" s="21" t="s">
        <v>1948</v>
      </c>
      <c r="D633" s="108" t="s">
        <v>91</v>
      </c>
      <c r="E633" s="108"/>
      <c r="F633" s="108"/>
      <c r="G633" s="108"/>
      <c r="H633" s="108"/>
    </row>
    <row r="634" spans="1:28" x14ac:dyDescent="0.2">
      <c r="C634" s="21" t="s">
        <v>1949</v>
      </c>
      <c r="D634" s="108" t="s">
        <v>91</v>
      </c>
      <c r="E634" s="108"/>
      <c r="F634" s="108"/>
      <c r="G634" s="108"/>
      <c r="H634" s="108"/>
    </row>
    <row r="635" spans="1:28" x14ac:dyDescent="0.2">
      <c r="C635" s="21" t="s">
        <v>1950</v>
      </c>
      <c r="D635" s="108" t="s">
        <v>92</v>
      </c>
      <c r="E635" s="108"/>
      <c r="F635" s="108"/>
      <c r="G635" s="108"/>
      <c r="H635" s="108"/>
    </row>
    <row r="636" spans="1:28" x14ac:dyDescent="0.2">
      <c r="C636" s="21" t="s">
        <v>1951</v>
      </c>
      <c r="D636" s="108" t="s">
        <v>92</v>
      </c>
      <c r="E636" s="108"/>
      <c r="F636" s="108"/>
      <c r="G636" s="108"/>
      <c r="H636" s="108"/>
    </row>
    <row r="637" spans="1:28" x14ac:dyDescent="0.2">
      <c r="C637" s="21" t="s">
        <v>1952</v>
      </c>
      <c r="D637" s="108" t="s">
        <v>91</v>
      </c>
      <c r="E637" s="108"/>
      <c r="F637" s="108"/>
      <c r="G637" s="108"/>
      <c r="H637" s="108"/>
    </row>
    <row r="638" spans="1:28" x14ac:dyDescent="0.2">
      <c r="C638" s="9" t="s">
        <v>1942</v>
      </c>
      <c r="D638" s="30"/>
      <c r="E638" s="30"/>
      <c r="F638" s="30">
        <f>Source!BZ101</f>
        <v>122</v>
      </c>
      <c r="G638" s="52">
        <f>(Source!AF101+Source!AE101)*Source!FX101/100</f>
        <v>59.489640000000009</v>
      </c>
      <c r="H638" s="52">
        <f>Source!X101</f>
        <v>562.22</v>
      </c>
    </row>
    <row r="639" spans="1:28" x14ac:dyDescent="0.2">
      <c r="C639" s="9" t="s">
        <v>1943</v>
      </c>
      <c r="D639" s="30"/>
      <c r="E639" s="30"/>
      <c r="F639" s="30"/>
      <c r="G639" s="30" t="str">
        <f>CONCATENATE(Source!DL101,Source!FT101, "=", Source!FX101, "%")</f>
        <v>*0,9=109,8%</v>
      </c>
      <c r="H639" s="30" t="str">
        <f>CONCATENATE(Source!AT101)</f>
        <v>110</v>
      </c>
    </row>
    <row r="640" spans="1:28" x14ac:dyDescent="0.2">
      <c r="C640" s="9" t="s">
        <v>1944</v>
      </c>
      <c r="D640" s="30"/>
      <c r="E640" s="30"/>
      <c r="F640" s="30">
        <f>Source!CA101</f>
        <v>80</v>
      </c>
      <c r="G640" s="52">
        <f>(Source!AF101+Source!AE101)*Source!FY101/100</f>
        <v>36.842400000000005</v>
      </c>
      <c r="H640" s="52">
        <f>Source!Y101</f>
        <v>347.55</v>
      </c>
    </row>
    <row r="641" spans="1:28" x14ac:dyDescent="0.2">
      <c r="C641" s="9" t="s">
        <v>1945</v>
      </c>
      <c r="D641" s="30"/>
      <c r="E641" s="30"/>
      <c r="F641" s="30"/>
      <c r="G641" s="30" t="str">
        <f>CONCATENATE(Source!DM101,Source!FU101, "=", Source!FY101, "%")</f>
        <v>*0,85=68%</v>
      </c>
      <c r="H641" s="30" t="str">
        <f>CONCATENATE(Source!AU101)</f>
        <v>68</v>
      </c>
    </row>
    <row r="642" spans="1:28" x14ac:dyDescent="0.2">
      <c r="C642" s="9" t="s">
        <v>1946</v>
      </c>
      <c r="D642" s="30"/>
      <c r="E642" s="30"/>
      <c r="F642" s="30"/>
      <c r="G642" s="52">
        <f>((Source!AF101+Source!AE101)*Source!FX101/100)+((Source!AF101+Source!AE101)*Source!FY101/100)+Source!AB101</f>
        <v>305.63204000000002</v>
      </c>
      <c r="H642" s="52">
        <f>Source!O101+Source!X101+Source!Y101</f>
        <v>2884.2200000000003</v>
      </c>
    </row>
    <row r="643" spans="1:28" ht="42.75" x14ac:dyDescent="0.2">
      <c r="A643" s="42">
        <v>75</v>
      </c>
      <c r="B643" s="42" t="str">
        <f>Source!E102</f>
        <v>40,1</v>
      </c>
      <c r="C643" s="42" t="str">
        <f>Source!G102</f>
        <v>Кирпич силикатный утолщенный пустотелый лицевой, размером 250х120х88 мм, марка 125</v>
      </c>
      <c r="D643" s="42" t="str">
        <f>Source!F102</f>
        <v>06.1.01.05-0141</v>
      </c>
      <c r="E643" s="28" t="str">
        <f>Source!H102</f>
        <v>1000 шт.</v>
      </c>
      <c r="F643" s="12">
        <f>Source!I102</f>
        <v>0.52929999999999999</v>
      </c>
      <c r="G643" s="20">
        <f>Source!AB102</f>
        <v>1882.58</v>
      </c>
      <c r="H643" s="20">
        <f>Source!O102</f>
        <v>7015.01</v>
      </c>
      <c r="T643">
        <f>Source!O102+Source!X102+Source!Y102</f>
        <v>7015.01</v>
      </c>
      <c r="U643">
        <f>Source!P102</f>
        <v>7015.01</v>
      </c>
      <c r="V643">
        <f>Source!S102</f>
        <v>0</v>
      </c>
      <c r="W643">
        <f>Source!Q102</f>
        <v>0</v>
      </c>
      <c r="X643">
        <f>Source!R102</f>
        <v>0</v>
      </c>
      <c r="Y643">
        <f>Source!U102</f>
        <v>0</v>
      </c>
      <c r="Z643">
        <f>Source!V102</f>
        <v>0</v>
      </c>
      <c r="AA643">
        <f>Source!X102</f>
        <v>0</v>
      </c>
      <c r="AB643">
        <f>Source!Y102</f>
        <v>0</v>
      </c>
    </row>
    <row r="644" spans="1:28" ht="14.25" x14ac:dyDescent="0.2">
      <c r="C644" s="21" t="s">
        <v>1940</v>
      </c>
      <c r="D644" s="21">
        <f>Source!BC102</f>
        <v>7.04</v>
      </c>
      <c r="F644" s="12"/>
      <c r="G644" s="12"/>
      <c r="H644" s="12"/>
    </row>
    <row r="645" spans="1:28" ht="42.75" x14ac:dyDescent="0.2">
      <c r="A645" s="42">
        <v>76</v>
      </c>
      <c r="B645" s="42" t="str">
        <f>Source!E103</f>
        <v>41</v>
      </c>
      <c r="C645" s="42" t="str">
        <f>Source!G103</f>
        <v>Устройство покрытий из линолеума насухо со свариванием полотнищ в стыках</v>
      </c>
      <c r="D645" s="42" t="str">
        <f>Source!F103</f>
        <v>11-01-036-04</v>
      </c>
      <c r="E645" s="28" t="str">
        <f>Source!H103</f>
        <v>100 м2</v>
      </c>
      <c r="F645" s="12">
        <f>Source!I103</f>
        <v>3.5110000000000001</v>
      </c>
      <c r="G645" s="20">
        <f>Source!AB103</f>
        <v>375.41</v>
      </c>
      <c r="H645" s="20">
        <f>Source!O103</f>
        <v>9279.17</v>
      </c>
      <c r="T645">
        <f>Source!O103+Source!X103+Source!Y103</f>
        <v>22812.52</v>
      </c>
      <c r="U645">
        <f>Source!P103</f>
        <v>0</v>
      </c>
      <c r="V645">
        <f>Source!S103</f>
        <v>7419.43</v>
      </c>
      <c r="W645">
        <f>Source!Q103</f>
        <v>1859.74</v>
      </c>
      <c r="X645">
        <f>Source!R103</f>
        <v>313.91000000000003</v>
      </c>
      <c r="Y645">
        <f>Source!U103</f>
        <v>126.8225865</v>
      </c>
      <c r="Z645">
        <f>Source!V103</f>
        <v>3.5987749999999998</v>
      </c>
      <c r="AA645">
        <f>Source!X103</f>
        <v>8584.01</v>
      </c>
      <c r="AB645">
        <f>Source!Y103</f>
        <v>4949.34</v>
      </c>
    </row>
    <row r="646" spans="1:28" ht="14.25" x14ac:dyDescent="0.2">
      <c r="C646" s="21" t="str">
        <f>"Объем: "&amp;Source!I103&amp;"=351,1/"&amp;"100"</f>
        <v>Объем: 3,511=351,1/100</v>
      </c>
      <c r="F646" s="12"/>
      <c r="G646" s="12"/>
      <c r="H646" s="12"/>
    </row>
    <row r="647" spans="1:28" x14ac:dyDescent="0.2">
      <c r="C647" s="21" t="s">
        <v>1938</v>
      </c>
      <c r="D647" s="21">
        <f>Source!BA103</f>
        <v>7.04</v>
      </c>
    </row>
    <row r="648" spans="1:28" x14ac:dyDescent="0.2">
      <c r="C648" s="21" t="s">
        <v>1939</v>
      </c>
      <c r="D648" s="21">
        <f>Source!BB103</f>
        <v>7.04</v>
      </c>
    </row>
    <row r="649" spans="1:28" x14ac:dyDescent="0.2">
      <c r="C649" s="21" t="s">
        <v>1940</v>
      </c>
      <c r="D649" s="21">
        <f>Source!BC103</f>
        <v>7.04</v>
      </c>
    </row>
    <row r="650" spans="1:28" x14ac:dyDescent="0.2">
      <c r="C650" s="21" t="s">
        <v>1941</v>
      </c>
      <c r="D650" s="21">
        <f>Source!BS103</f>
        <v>7.04</v>
      </c>
    </row>
    <row r="651" spans="1:28" x14ac:dyDescent="0.2">
      <c r="C651" s="21" t="s">
        <v>1948</v>
      </c>
      <c r="D651" s="108" t="s">
        <v>91</v>
      </c>
      <c r="E651" s="108"/>
      <c r="F651" s="108"/>
      <c r="G651" s="108"/>
      <c r="H651" s="108"/>
    </row>
    <row r="652" spans="1:28" x14ac:dyDescent="0.2">
      <c r="C652" s="21" t="s">
        <v>1949</v>
      </c>
      <c r="D652" s="108" t="s">
        <v>91</v>
      </c>
      <c r="E652" s="108"/>
      <c r="F652" s="108"/>
      <c r="G652" s="108"/>
      <c r="H652" s="108"/>
    </row>
    <row r="653" spans="1:28" x14ac:dyDescent="0.2">
      <c r="C653" s="21" t="s">
        <v>1950</v>
      </c>
      <c r="D653" s="108" t="s">
        <v>92</v>
      </c>
      <c r="E653" s="108"/>
      <c r="F653" s="108"/>
      <c r="G653" s="108"/>
      <c r="H653" s="108"/>
    </row>
    <row r="654" spans="1:28" x14ac:dyDescent="0.2">
      <c r="C654" s="21" t="s">
        <v>1951</v>
      </c>
      <c r="D654" s="108" t="s">
        <v>92</v>
      </c>
      <c r="E654" s="108"/>
      <c r="F654" s="108"/>
      <c r="G654" s="108"/>
      <c r="H654" s="108"/>
    </row>
    <row r="655" spans="1:28" x14ac:dyDescent="0.2">
      <c r="C655" s="21" t="s">
        <v>1952</v>
      </c>
      <c r="D655" s="108" t="s">
        <v>91</v>
      </c>
      <c r="E655" s="108"/>
      <c r="F655" s="108"/>
      <c r="G655" s="108"/>
      <c r="H655" s="108"/>
    </row>
    <row r="656" spans="1:28" x14ac:dyDescent="0.2">
      <c r="C656" s="9" t="s">
        <v>1942</v>
      </c>
      <c r="D656" s="30"/>
      <c r="E656" s="30"/>
      <c r="F656" s="30">
        <f>Source!BZ103</f>
        <v>123</v>
      </c>
      <c r="G656" s="52">
        <f>(Source!AF103+Source!AE103)*Source!FX103/100</f>
        <v>346.34709000000004</v>
      </c>
      <c r="H656" s="52">
        <f>Source!X103</f>
        <v>8584.01</v>
      </c>
    </row>
    <row r="657" spans="1:28" x14ac:dyDescent="0.2">
      <c r="C657" s="9" t="s">
        <v>1943</v>
      </c>
      <c r="D657" s="30"/>
      <c r="E657" s="30"/>
      <c r="F657" s="30"/>
      <c r="G657" s="30" t="str">
        <f>CONCATENATE(Source!DL103,Source!FT103, "=", Source!FX103, "%")</f>
        <v>*0,9=110,7%</v>
      </c>
      <c r="H657" s="30" t="str">
        <f>CONCATENATE(Source!AT103)</f>
        <v>111</v>
      </c>
    </row>
    <row r="658" spans="1:28" x14ac:dyDescent="0.2">
      <c r="C658" s="9" t="s">
        <v>1944</v>
      </c>
      <c r="D658" s="30"/>
      <c r="E658" s="30"/>
      <c r="F658" s="30">
        <f>Source!CA103</f>
        <v>75</v>
      </c>
      <c r="G658" s="52">
        <f>(Source!AF103+Source!AE103)*Source!FY103/100</f>
        <v>199.45462500000002</v>
      </c>
      <c r="H658" s="52">
        <f>Source!Y103</f>
        <v>4949.34</v>
      </c>
    </row>
    <row r="659" spans="1:28" x14ac:dyDescent="0.2">
      <c r="C659" s="9" t="s">
        <v>1945</v>
      </c>
      <c r="D659" s="30"/>
      <c r="E659" s="30"/>
      <c r="F659" s="30"/>
      <c r="G659" s="30" t="str">
        <f>CONCATENATE(Source!DM103,Source!FU103, "=", Source!FY103, "%")</f>
        <v>*0,85=63,75%</v>
      </c>
      <c r="H659" s="30" t="str">
        <f>CONCATENATE(Source!AU103)</f>
        <v>64</v>
      </c>
    </row>
    <row r="660" spans="1:28" x14ac:dyDescent="0.2">
      <c r="C660" s="9" t="s">
        <v>1946</v>
      </c>
      <c r="D660" s="30"/>
      <c r="E660" s="30"/>
      <c r="F660" s="30"/>
      <c r="G660" s="52">
        <f>((Source!AF103+Source!AE103)*Source!FX103/100)+((Source!AF103+Source!AE103)*Source!FY103/100)+Source!AB103</f>
        <v>921.21171500000014</v>
      </c>
      <c r="H660" s="52">
        <f>Source!O103+Source!X103+Source!Y103</f>
        <v>22812.52</v>
      </c>
    </row>
    <row r="661" spans="1:28" ht="28.5" x14ac:dyDescent="0.2">
      <c r="A661" s="42">
        <v>77</v>
      </c>
      <c r="B661" s="42" t="str">
        <f>Source!E104</f>
        <v>41,1</v>
      </c>
      <c r="C661" s="42" t="str">
        <f>Source!G104</f>
        <v>Лента полимерная (фторопластовая) для сварки линолеума</v>
      </c>
      <c r="D661" s="42" t="str">
        <f>Source!F104</f>
        <v>01.7.06.14-0034</v>
      </c>
      <c r="E661" s="28" t="str">
        <f>Source!H104</f>
        <v>100 м</v>
      </c>
      <c r="F661" s="12">
        <f>Source!I104</f>
        <v>2.38748</v>
      </c>
      <c r="G661" s="20">
        <f>Source!AB104</f>
        <v>99.4</v>
      </c>
      <c r="H661" s="20">
        <f>Source!O104</f>
        <v>1670.7</v>
      </c>
      <c r="T661">
        <f>Source!O104+Source!X104+Source!Y104</f>
        <v>1670.7</v>
      </c>
      <c r="U661">
        <f>Source!P104</f>
        <v>1670.7</v>
      </c>
      <c r="V661">
        <f>Source!S104</f>
        <v>0</v>
      </c>
      <c r="W661">
        <f>Source!Q104</f>
        <v>0</v>
      </c>
      <c r="X661">
        <f>Source!R104</f>
        <v>0</v>
      </c>
      <c r="Y661">
        <f>Source!U104</f>
        <v>0</v>
      </c>
      <c r="Z661">
        <f>Source!V104</f>
        <v>0</v>
      </c>
      <c r="AA661">
        <f>Source!X104</f>
        <v>0</v>
      </c>
      <c r="AB661">
        <f>Source!Y104</f>
        <v>0</v>
      </c>
    </row>
    <row r="662" spans="1:28" ht="14.25" x14ac:dyDescent="0.2">
      <c r="C662" s="21" t="s">
        <v>1940</v>
      </c>
      <c r="D662" s="21">
        <f>Source!BC104</f>
        <v>7.04</v>
      </c>
      <c r="F662" s="12"/>
      <c r="G662" s="12"/>
      <c r="H662" s="12"/>
    </row>
    <row r="663" spans="1:28" ht="71.25" x14ac:dyDescent="0.2">
      <c r="A663" s="42">
        <v>78</v>
      </c>
      <c r="B663" s="42" t="str">
        <f>Source!E105</f>
        <v>41,2</v>
      </c>
      <c r="C663" s="42" t="str">
        <f>Source!G105</f>
        <v>Линолеум коммерческий гомогенный "ТАРКЕТТ iQ GRANIT SAFE.T", антискользящий (толщина 2 мм, класс 34/43, пож. безопасность Г4, В3, РП1, Д2, Т2)</v>
      </c>
      <c r="D663" s="42" t="str">
        <f>Source!F105</f>
        <v>01.6.03.04-0116</v>
      </c>
      <c r="E663" s="28" t="str">
        <f>Source!H105</f>
        <v>м2</v>
      </c>
      <c r="F663" s="12">
        <f>Source!I105</f>
        <v>358.12200000000001</v>
      </c>
      <c r="G663" s="20">
        <f>Source!AB105</f>
        <v>181.33</v>
      </c>
      <c r="H663" s="20">
        <f>Source!O105</f>
        <v>457165.37</v>
      </c>
      <c r="T663">
        <f>Source!O105+Source!X105+Source!Y105</f>
        <v>457165.37</v>
      </c>
      <c r="U663">
        <f>Source!P105</f>
        <v>457165.37</v>
      </c>
      <c r="V663">
        <f>Source!S105</f>
        <v>0</v>
      </c>
      <c r="W663">
        <f>Source!Q105</f>
        <v>0</v>
      </c>
      <c r="X663">
        <f>Source!R105</f>
        <v>0</v>
      </c>
      <c r="Y663">
        <f>Source!U105</f>
        <v>0</v>
      </c>
      <c r="Z663">
        <f>Source!V105</f>
        <v>0</v>
      </c>
      <c r="AA663">
        <f>Source!X105</f>
        <v>0</v>
      </c>
      <c r="AB663">
        <f>Source!Y105</f>
        <v>0</v>
      </c>
    </row>
    <row r="664" spans="1:28" ht="14.25" x14ac:dyDescent="0.2">
      <c r="C664" s="21" t="s">
        <v>1940</v>
      </c>
      <c r="D664" s="21">
        <f>Source!BC105</f>
        <v>7.04</v>
      </c>
      <c r="F664" s="12"/>
      <c r="G664" s="12"/>
      <c r="H664" s="12"/>
    </row>
    <row r="665" spans="1:28" ht="42.75" x14ac:dyDescent="0.2">
      <c r="A665" s="42">
        <v>79</v>
      </c>
      <c r="B665" s="42" t="str">
        <f>Source!E106</f>
        <v>42</v>
      </c>
      <c r="C665" s="42" t="str">
        <f>Source!G106</f>
        <v>Устройство покрытий на цементном растворе из плиток керамических для полов одноцветных с красителем</v>
      </c>
      <c r="D665" s="42" t="str">
        <f>Source!F106</f>
        <v>11-01-027-03</v>
      </c>
      <c r="E665" s="28" t="str">
        <f>Source!H106</f>
        <v>100 м2</v>
      </c>
      <c r="F665" s="12">
        <f>Source!I106</f>
        <v>0.497</v>
      </c>
      <c r="G665" s="20">
        <f>Source!AB106</f>
        <v>8389.14</v>
      </c>
      <c r="H665" s="20">
        <f>Source!O106</f>
        <v>29352.6</v>
      </c>
      <c r="T665">
        <f>Source!O106+Source!X106+Source!Y106</f>
        <v>37014.43</v>
      </c>
      <c r="U665">
        <f>Source!P106</f>
        <v>24603.599999999999</v>
      </c>
      <c r="V665">
        <f>Source!S106</f>
        <v>4212.34</v>
      </c>
      <c r="W665">
        <f>Source!Q106</f>
        <v>536.66</v>
      </c>
      <c r="X665">
        <f>Source!R106</f>
        <v>165.85</v>
      </c>
      <c r="Y665">
        <f>Source!U106</f>
        <v>68.460258999999994</v>
      </c>
      <c r="Z665">
        <f>Source!V106</f>
        <v>1.8264749999999998</v>
      </c>
      <c r="AA665">
        <f>Source!X106</f>
        <v>4859.79</v>
      </c>
      <c r="AB665">
        <f>Source!Y106</f>
        <v>2802.04</v>
      </c>
    </row>
    <row r="666" spans="1:28" ht="14.25" x14ac:dyDescent="0.2">
      <c r="C666" s="21" t="str">
        <f>"Объем: "&amp;Source!I106&amp;"=49,7/"&amp;"100"</f>
        <v>Объем: 0,497=49,7/100</v>
      </c>
      <c r="F666" s="12"/>
      <c r="G666" s="12"/>
      <c r="H666" s="12"/>
    </row>
    <row r="667" spans="1:28" x14ac:dyDescent="0.2">
      <c r="C667" s="21" t="s">
        <v>1938</v>
      </c>
      <c r="D667" s="21">
        <f>Source!BA106</f>
        <v>7.04</v>
      </c>
    </row>
    <row r="668" spans="1:28" x14ac:dyDescent="0.2">
      <c r="C668" s="21" t="s">
        <v>1939</v>
      </c>
      <c r="D668" s="21">
        <f>Source!BB106</f>
        <v>7.04</v>
      </c>
    </row>
    <row r="669" spans="1:28" x14ac:dyDescent="0.2">
      <c r="C669" s="21" t="s">
        <v>1940</v>
      </c>
      <c r="D669" s="21">
        <f>Source!BC106</f>
        <v>7.04</v>
      </c>
    </row>
    <row r="670" spans="1:28" x14ac:dyDescent="0.2">
      <c r="C670" s="21" t="s">
        <v>1941</v>
      </c>
      <c r="D670" s="21">
        <f>Source!BS106</f>
        <v>7.04</v>
      </c>
    </row>
    <row r="671" spans="1:28" x14ac:dyDescent="0.2">
      <c r="C671" s="21" t="s">
        <v>1948</v>
      </c>
      <c r="D671" s="108" t="s">
        <v>91</v>
      </c>
      <c r="E671" s="108"/>
      <c r="F671" s="108"/>
      <c r="G671" s="108"/>
      <c r="H671" s="108"/>
    </row>
    <row r="672" spans="1:28" x14ac:dyDescent="0.2">
      <c r="C672" s="21" t="s">
        <v>1949</v>
      </c>
      <c r="D672" s="108" t="s">
        <v>91</v>
      </c>
      <c r="E672" s="108"/>
      <c r="F672" s="108"/>
      <c r="G672" s="108"/>
      <c r="H672" s="108"/>
    </row>
    <row r="673" spans="1:28" x14ac:dyDescent="0.2">
      <c r="C673" s="21" t="s">
        <v>1950</v>
      </c>
      <c r="D673" s="108" t="s">
        <v>92</v>
      </c>
      <c r="E673" s="108"/>
      <c r="F673" s="108"/>
      <c r="G673" s="108"/>
      <c r="H673" s="108"/>
    </row>
    <row r="674" spans="1:28" x14ac:dyDescent="0.2">
      <c r="C674" s="21" t="s">
        <v>1951</v>
      </c>
      <c r="D674" s="108" t="s">
        <v>92</v>
      </c>
      <c r="E674" s="108"/>
      <c r="F674" s="108"/>
      <c r="G674" s="108"/>
      <c r="H674" s="108"/>
    </row>
    <row r="675" spans="1:28" x14ac:dyDescent="0.2">
      <c r="C675" s="21" t="s">
        <v>1952</v>
      </c>
      <c r="D675" s="108" t="s">
        <v>91</v>
      </c>
      <c r="E675" s="108"/>
      <c r="F675" s="108"/>
      <c r="G675" s="108"/>
      <c r="H675" s="108"/>
    </row>
    <row r="676" spans="1:28" x14ac:dyDescent="0.2">
      <c r="C676" s="9" t="s">
        <v>1942</v>
      </c>
      <c r="D676" s="30"/>
      <c r="E676" s="30"/>
      <c r="F676" s="30">
        <f>Source!BZ106</f>
        <v>123</v>
      </c>
      <c r="G676" s="52">
        <f>(Source!AF106+Source!AE106)*Source!FX106/100</f>
        <v>1385.2001700000003</v>
      </c>
      <c r="H676" s="52">
        <f>Source!X106</f>
        <v>4859.79</v>
      </c>
    </row>
    <row r="677" spans="1:28" x14ac:dyDescent="0.2">
      <c r="C677" s="9" t="s">
        <v>1943</v>
      </c>
      <c r="D677" s="30"/>
      <c r="E677" s="30"/>
      <c r="F677" s="30"/>
      <c r="G677" s="30" t="str">
        <f>CONCATENATE(Source!DL106,Source!FT106, "=", Source!FX106, "%")</f>
        <v>*0,9=110,7%</v>
      </c>
      <c r="H677" s="30" t="str">
        <f>CONCATENATE(Source!AT106)</f>
        <v>111</v>
      </c>
    </row>
    <row r="678" spans="1:28" x14ac:dyDescent="0.2">
      <c r="C678" s="9" t="s">
        <v>1944</v>
      </c>
      <c r="D678" s="30"/>
      <c r="E678" s="30"/>
      <c r="F678" s="30">
        <f>Source!CA106</f>
        <v>75</v>
      </c>
      <c r="G678" s="52">
        <f>(Source!AF106+Source!AE106)*Source!FY106/100</f>
        <v>797.71012500000006</v>
      </c>
      <c r="H678" s="52">
        <f>Source!Y106</f>
        <v>2802.04</v>
      </c>
    </row>
    <row r="679" spans="1:28" x14ac:dyDescent="0.2">
      <c r="C679" s="9" t="s">
        <v>1945</v>
      </c>
      <c r="D679" s="30"/>
      <c r="E679" s="30"/>
      <c r="F679" s="30"/>
      <c r="G679" s="30" t="str">
        <f>CONCATENATE(Source!DM106,Source!FU106, "=", Source!FY106, "%")</f>
        <v>*0,85=63,75%</v>
      </c>
      <c r="H679" s="30" t="str">
        <f>CONCATENATE(Source!AU106)</f>
        <v>64</v>
      </c>
    </row>
    <row r="680" spans="1:28" x14ac:dyDescent="0.2">
      <c r="C680" s="9" t="s">
        <v>1946</v>
      </c>
      <c r="D680" s="30"/>
      <c r="E680" s="30"/>
      <c r="F680" s="30"/>
      <c r="G680" s="52">
        <f>((Source!AF106+Source!AE106)*Source!FX106/100)+((Source!AF106+Source!AE106)*Source!FY106/100)+Source!AB106</f>
        <v>10572.050295000001</v>
      </c>
      <c r="H680" s="52">
        <f>Source!O106+Source!X106+Source!Y106</f>
        <v>37014.43</v>
      </c>
    </row>
    <row r="681" spans="1:28" ht="28.5" x14ac:dyDescent="0.2">
      <c r="A681" s="42">
        <v>80</v>
      </c>
      <c r="B681" s="42" t="str">
        <f>Source!E107</f>
        <v>42,1</v>
      </c>
      <c r="C681" s="42" t="str">
        <f>Source!G107</f>
        <v>Клей плиточный "Юнис"</v>
      </c>
      <c r="D681" s="42" t="str">
        <f>Source!F107</f>
        <v>14.1.06.02-0044</v>
      </c>
      <c r="E681" s="28" t="str">
        <f>Source!H107</f>
        <v>кг</v>
      </c>
      <c r="F681" s="12">
        <f>Source!I107</f>
        <v>178.92</v>
      </c>
      <c r="G681" s="20">
        <f>Source!AB107</f>
        <v>3.69</v>
      </c>
      <c r="H681" s="20">
        <f>Source!O107</f>
        <v>4647.91</v>
      </c>
      <c r="T681">
        <f>Source!O107+Source!X107+Source!Y107</f>
        <v>4647.91</v>
      </c>
      <c r="U681">
        <f>Source!P107</f>
        <v>4647.91</v>
      </c>
      <c r="V681">
        <f>Source!S107</f>
        <v>0</v>
      </c>
      <c r="W681">
        <f>Source!Q107</f>
        <v>0</v>
      </c>
      <c r="X681">
        <f>Source!R107</f>
        <v>0</v>
      </c>
      <c r="Y681">
        <f>Source!U107</f>
        <v>0</v>
      </c>
      <c r="Z681">
        <f>Source!V107</f>
        <v>0</v>
      </c>
      <c r="AA681">
        <f>Source!X107</f>
        <v>0</v>
      </c>
      <c r="AB681">
        <f>Source!Y107</f>
        <v>0</v>
      </c>
    </row>
    <row r="682" spans="1:28" ht="14.25" x14ac:dyDescent="0.2">
      <c r="C682" s="21" t="s">
        <v>1940</v>
      </c>
      <c r="D682" s="21">
        <f>Source!BC107</f>
        <v>7.04</v>
      </c>
      <c r="F682" s="12"/>
      <c r="G682" s="12"/>
      <c r="H682" s="12"/>
    </row>
    <row r="683" spans="1:28" ht="28.5" x14ac:dyDescent="0.2">
      <c r="A683" s="42">
        <v>81</v>
      </c>
      <c r="B683" s="42" t="str">
        <f>Source!E108</f>
        <v>43</v>
      </c>
      <c r="C683" s="42" t="str">
        <f>Source!G108</f>
        <v>Устройство покрытий из плит керамогранитных размером 40х40 см</v>
      </c>
      <c r="D683" s="42" t="str">
        <f>Source!F108</f>
        <v>11-01-047-01</v>
      </c>
      <c r="E683" s="28" t="str">
        <f>Source!H108</f>
        <v>100 м2</v>
      </c>
      <c r="F683" s="12">
        <f>Source!I108</f>
        <v>0.372</v>
      </c>
      <c r="G683" s="20">
        <f>Source!AB108</f>
        <v>21989.86</v>
      </c>
      <c r="H683" s="20">
        <f>Source!O108</f>
        <v>57588.800000000003</v>
      </c>
      <c r="T683">
        <f>Source!O108+Source!X108+Source!Y108</f>
        <v>71988.34</v>
      </c>
      <c r="U683">
        <f>Source!P108</f>
        <v>49338.76</v>
      </c>
      <c r="V683">
        <f>Source!S108</f>
        <v>8170.98</v>
      </c>
      <c r="W683">
        <f>Source!Q108</f>
        <v>79.06</v>
      </c>
      <c r="X683">
        <f>Source!R108</f>
        <v>57.33</v>
      </c>
      <c r="Y683">
        <f>Source!U108</f>
        <v>132.797676</v>
      </c>
      <c r="Z683">
        <f>Source!V108</f>
        <v>0.80445</v>
      </c>
      <c r="AA683">
        <f>Source!X108</f>
        <v>9133.42</v>
      </c>
      <c r="AB683">
        <f>Source!Y108</f>
        <v>5266.12</v>
      </c>
    </row>
    <row r="684" spans="1:28" ht="14.25" x14ac:dyDescent="0.2">
      <c r="C684" s="21" t="str">
        <f>"Объем: "&amp;Source!I108&amp;"=37,2/"&amp;"100"</f>
        <v>Объем: 0,372=37,2/100</v>
      </c>
      <c r="F684" s="12"/>
      <c r="G684" s="12"/>
      <c r="H684" s="12"/>
    </row>
    <row r="685" spans="1:28" x14ac:dyDescent="0.2">
      <c r="C685" s="21" t="s">
        <v>1938</v>
      </c>
      <c r="D685" s="21">
        <f>Source!BA108</f>
        <v>7.04</v>
      </c>
    </row>
    <row r="686" spans="1:28" x14ac:dyDescent="0.2">
      <c r="C686" s="21" t="s">
        <v>1939</v>
      </c>
      <c r="D686" s="21">
        <f>Source!BB108</f>
        <v>7.04</v>
      </c>
    </row>
    <row r="687" spans="1:28" x14ac:dyDescent="0.2">
      <c r="C687" s="21" t="s">
        <v>1940</v>
      </c>
      <c r="D687" s="21">
        <f>Source!BC108</f>
        <v>7.04</v>
      </c>
    </row>
    <row r="688" spans="1:28" x14ac:dyDescent="0.2">
      <c r="C688" s="21" t="s">
        <v>1941</v>
      </c>
      <c r="D688" s="21">
        <f>Source!BS108</f>
        <v>7.04</v>
      </c>
    </row>
    <row r="689" spans="1:28" x14ac:dyDescent="0.2">
      <c r="C689" s="21" t="s">
        <v>1948</v>
      </c>
      <c r="D689" s="108" t="s">
        <v>91</v>
      </c>
      <c r="E689" s="108"/>
      <c r="F689" s="108"/>
      <c r="G689" s="108"/>
      <c r="H689" s="108"/>
    </row>
    <row r="690" spans="1:28" x14ac:dyDescent="0.2">
      <c r="C690" s="21" t="s">
        <v>1949</v>
      </c>
      <c r="D690" s="108" t="s">
        <v>91</v>
      </c>
      <c r="E690" s="108"/>
      <c r="F690" s="108"/>
      <c r="G690" s="108"/>
      <c r="H690" s="108"/>
    </row>
    <row r="691" spans="1:28" x14ac:dyDescent="0.2">
      <c r="C691" s="21" t="s">
        <v>1950</v>
      </c>
      <c r="D691" s="108" t="s">
        <v>92</v>
      </c>
      <c r="E691" s="108"/>
      <c r="F691" s="108"/>
      <c r="G691" s="108"/>
      <c r="H691" s="108"/>
    </row>
    <row r="692" spans="1:28" x14ac:dyDescent="0.2">
      <c r="C692" s="21" t="s">
        <v>1951</v>
      </c>
      <c r="D692" s="108" t="s">
        <v>92</v>
      </c>
      <c r="E692" s="108"/>
      <c r="F692" s="108"/>
      <c r="G692" s="108"/>
      <c r="H692" s="108"/>
    </row>
    <row r="693" spans="1:28" x14ac:dyDescent="0.2">
      <c r="C693" s="21" t="s">
        <v>1952</v>
      </c>
      <c r="D693" s="108" t="s">
        <v>91</v>
      </c>
      <c r="E693" s="108"/>
      <c r="F693" s="108"/>
      <c r="G693" s="108"/>
      <c r="H693" s="108"/>
    </row>
    <row r="694" spans="1:28" x14ac:dyDescent="0.2">
      <c r="C694" s="9" t="s">
        <v>1942</v>
      </c>
      <c r="D694" s="30"/>
      <c r="E694" s="30"/>
      <c r="F694" s="30">
        <f>Source!BZ108</f>
        <v>123</v>
      </c>
      <c r="G694" s="52">
        <f>(Source!AF108+Source!AE108)*Source!FX108/100</f>
        <v>3478.1054399999998</v>
      </c>
      <c r="H694" s="52">
        <f>Source!X108</f>
        <v>9133.42</v>
      </c>
    </row>
    <row r="695" spans="1:28" x14ac:dyDescent="0.2">
      <c r="C695" s="9" t="s">
        <v>1943</v>
      </c>
      <c r="D695" s="30"/>
      <c r="E695" s="30"/>
      <c r="F695" s="30"/>
      <c r="G695" s="30" t="str">
        <f>CONCATENATE(Source!DL108,Source!FT108, "=", Source!FX108, "%")</f>
        <v>*0,9=110,7%</v>
      </c>
      <c r="H695" s="30" t="str">
        <f>CONCATENATE(Source!AT108)</f>
        <v>111</v>
      </c>
    </row>
    <row r="696" spans="1:28" x14ac:dyDescent="0.2">
      <c r="C696" s="9" t="s">
        <v>1944</v>
      </c>
      <c r="D696" s="30"/>
      <c r="E696" s="30"/>
      <c r="F696" s="30">
        <f>Source!CA108</f>
        <v>75</v>
      </c>
      <c r="G696" s="52">
        <f>(Source!AF108+Source!AE108)*Source!FY108/100</f>
        <v>2002.9739999999999</v>
      </c>
      <c r="H696" s="52">
        <f>Source!Y108</f>
        <v>5266.12</v>
      </c>
    </row>
    <row r="697" spans="1:28" x14ac:dyDescent="0.2">
      <c r="C697" s="9" t="s">
        <v>1945</v>
      </c>
      <c r="D697" s="30"/>
      <c r="E697" s="30"/>
      <c r="F697" s="30"/>
      <c r="G697" s="30" t="str">
        <f>CONCATENATE(Source!DM108,Source!FU108, "=", Source!FY108, "%")</f>
        <v>*0,85=63,75%</v>
      </c>
      <c r="H697" s="30" t="str">
        <f>CONCATENATE(Source!AU108)</f>
        <v>64</v>
      </c>
    </row>
    <row r="698" spans="1:28" x14ac:dyDescent="0.2">
      <c r="C698" s="9" t="s">
        <v>1946</v>
      </c>
      <c r="D698" s="30"/>
      <c r="E698" s="30"/>
      <c r="F698" s="30"/>
      <c r="G698" s="52">
        <f>((Source!AF108+Source!AE108)*Source!FX108/100)+((Source!AF108+Source!AE108)*Source!FY108/100)+Source!AB108</f>
        <v>27470.939440000002</v>
      </c>
      <c r="H698" s="52">
        <f>Source!O108+Source!X108+Source!Y108</f>
        <v>71988.34</v>
      </c>
    </row>
    <row r="699" spans="1:28" ht="57" x14ac:dyDescent="0.2">
      <c r="A699" s="42">
        <v>82</v>
      </c>
      <c r="B699" s="42" t="str">
        <f>Source!E109</f>
        <v>44</v>
      </c>
      <c r="C699" s="42" t="str">
        <f>Source!G109</f>
        <v>Сплошное выравнивание внутренних поверхностей (однослойное оштукатуривание) из сухих растворных смесей толщиной до 10 мм стен</v>
      </c>
      <c r="D699" s="42" t="str">
        <f>Source!F109</f>
        <v>15-02-019-03</v>
      </c>
      <c r="E699" s="28" t="str">
        <f>Source!H109</f>
        <v>100 м2</v>
      </c>
      <c r="F699" s="12">
        <f>Source!I109</f>
        <v>8.4733999999999998</v>
      </c>
      <c r="G699" s="20">
        <f>Source!AB109</f>
        <v>341.24</v>
      </c>
      <c r="H699" s="20">
        <f>Source!O109</f>
        <v>20355.900000000001</v>
      </c>
      <c r="T699">
        <f>Source!O109+Source!X109+Source!Y109</f>
        <v>48420.12</v>
      </c>
      <c r="U699">
        <f>Source!P109</f>
        <v>73.97</v>
      </c>
      <c r="V699">
        <f>Source!S109</f>
        <v>19011.919999999998</v>
      </c>
      <c r="W699">
        <f>Source!Q109</f>
        <v>1270.01</v>
      </c>
      <c r="X699">
        <f>Source!R109</f>
        <v>751.62</v>
      </c>
      <c r="Y699">
        <f>Source!U109</f>
        <v>316.5958809</v>
      </c>
      <c r="Z699">
        <f>Source!V109</f>
        <v>9.8503275000000006</v>
      </c>
      <c r="AA699">
        <f>Source!X109</f>
        <v>18775.36</v>
      </c>
      <c r="AB699">
        <f>Source!Y109</f>
        <v>9288.86</v>
      </c>
    </row>
    <row r="700" spans="1:28" ht="14.25" x14ac:dyDescent="0.2">
      <c r="C700" s="21" t="str">
        <f>"Объем: "&amp;Source!I109&amp;"=847,34/"&amp;"100"</f>
        <v>Объем: 8,4734=847,34/100</v>
      </c>
      <c r="F700" s="12"/>
      <c r="G700" s="12"/>
      <c r="H700" s="12"/>
    </row>
    <row r="701" spans="1:28" x14ac:dyDescent="0.2">
      <c r="C701" s="21" t="s">
        <v>1938</v>
      </c>
      <c r="D701" s="21">
        <f>Source!BA109</f>
        <v>7.04</v>
      </c>
    </row>
    <row r="702" spans="1:28" x14ac:dyDescent="0.2">
      <c r="C702" s="21" t="s">
        <v>1939</v>
      </c>
      <c r="D702" s="21">
        <f>Source!BB109</f>
        <v>7.04</v>
      </c>
    </row>
    <row r="703" spans="1:28" x14ac:dyDescent="0.2">
      <c r="C703" s="21" t="s">
        <v>1940</v>
      </c>
      <c r="D703" s="21">
        <f>Source!BC109</f>
        <v>7.04</v>
      </c>
    </row>
    <row r="704" spans="1:28" x14ac:dyDescent="0.2">
      <c r="C704" s="21" t="s">
        <v>1941</v>
      </c>
      <c r="D704" s="21">
        <f>Source!BS109</f>
        <v>7.04</v>
      </c>
    </row>
    <row r="705" spans="1:28" x14ac:dyDescent="0.2">
      <c r="C705" s="21" t="s">
        <v>1948</v>
      </c>
      <c r="D705" s="108" t="s">
        <v>91</v>
      </c>
      <c r="E705" s="108"/>
      <c r="F705" s="108"/>
      <c r="G705" s="108"/>
      <c r="H705" s="108"/>
    </row>
    <row r="706" spans="1:28" x14ac:dyDescent="0.2">
      <c r="C706" s="21" t="s">
        <v>1949</v>
      </c>
      <c r="D706" s="108" t="s">
        <v>91</v>
      </c>
      <c r="E706" s="108"/>
      <c r="F706" s="108"/>
      <c r="G706" s="108"/>
      <c r="H706" s="108"/>
    </row>
    <row r="707" spans="1:28" x14ac:dyDescent="0.2">
      <c r="C707" s="21" t="s">
        <v>1950</v>
      </c>
      <c r="D707" s="108" t="s">
        <v>92</v>
      </c>
      <c r="E707" s="108"/>
      <c r="F707" s="108"/>
      <c r="G707" s="108"/>
      <c r="H707" s="108"/>
    </row>
    <row r="708" spans="1:28" x14ac:dyDescent="0.2">
      <c r="C708" s="21" t="s">
        <v>1951</v>
      </c>
      <c r="D708" s="108" t="s">
        <v>92</v>
      </c>
      <c r="E708" s="108"/>
      <c r="F708" s="108"/>
      <c r="G708" s="108"/>
      <c r="H708" s="108"/>
    </row>
    <row r="709" spans="1:28" x14ac:dyDescent="0.2">
      <c r="C709" s="21" t="s">
        <v>1952</v>
      </c>
      <c r="D709" s="108" t="s">
        <v>91</v>
      </c>
      <c r="E709" s="108"/>
      <c r="F709" s="108"/>
      <c r="G709" s="108"/>
      <c r="H709" s="108"/>
    </row>
    <row r="710" spans="1:28" x14ac:dyDescent="0.2">
      <c r="C710" s="9" t="s">
        <v>1942</v>
      </c>
      <c r="D710" s="30"/>
      <c r="E710" s="30"/>
      <c r="F710" s="30">
        <f>Source!BZ109</f>
        <v>105</v>
      </c>
      <c r="G710" s="52">
        <f>(Source!AF109+Source!AE109)*Source!FX109/100</f>
        <v>313.08795000000003</v>
      </c>
      <c r="H710" s="52">
        <f>Source!X109</f>
        <v>18775.36</v>
      </c>
    </row>
    <row r="711" spans="1:28" x14ac:dyDescent="0.2">
      <c r="C711" s="9" t="s">
        <v>1943</v>
      </c>
      <c r="D711" s="30"/>
      <c r="E711" s="30"/>
      <c r="F711" s="30"/>
      <c r="G711" s="30" t="str">
        <f>CONCATENATE(Source!DL109,Source!FT109, "=", Source!FX109, "%")</f>
        <v>*0,9=94,5%</v>
      </c>
      <c r="H711" s="30" t="str">
        <f>CONCATENATE(Source!AT109)</f>
        <v>95</v>
      </c>
    </row>
    <row r="712" spans="1:28" x14ac:dyDescent="0.2">
      <c r="C712" s="9" t="s">
        <v>1944</v>
      </c>
      <c r="D712" s="30"/>
      <c r="E712" s="30"/>
      <c r="F712" s="30">
        <f>Source!CA109</f>
        <v>55</v>
      </c>
      <c r="G712" s="52">
        <f>(Source!AF109+Source!AE109)*Source!FY109/100</f>
        <v>154.88742500000001</v>
      </c>
      <c r="H712" s="52">
        <f>Source!Y109</f>
        <v>9288.86</v>
      </c>
    </row>
    <row r="713" spans="1:28" x14ac:dyDescent="0.2">
      <c r="C713" s="9" t="s">
        <v>1945</v>
      </c>
      <c r="D713" s="30"/>
      <c r="E713" s="30"/>
      <c r="F713" s="30"/>
      <c r="G713" s="30" t="str">
        <f>CONCATENATE(Source!DM109,Source!FU109, "=", Source!FY109, "%")</f>
        <v>*0,85=46,75%</v>
      </c>
      <c r="H713" s="30" t="str">
        <f>CONCATENATE(Source!AU109)</f>
        <v>47</v>
      </c>
    </row>
    <row r="714" spans="1:28" x14ac:dyDescent="0.2">
      <c r="C714" s="9" t="s">
        <v>1946</v>
      </c>
      <c r="D714" s="30"/>
      <c r="E714" s="30"/>
      <c r="F714" s="30"/>
      <c r="G714" s="52">
        <f>((Source!AF109+Source!AE109)*Source!FX109/100)+((Source!AF109+Source!AE109)*Source!FY109/100)+Source!AB109</f>
        <v>809.21537499999999</v>
      </c>
      <c r="H714" s="52">
        <f>Source!O109+Source!X109+Source!Y109</f>
        <v>48420.12</v>
      </c>
    </row>
    <row r="715" spans="1:28" ht="28.5" x14ac:dyDescent="0.2">
      <c r="A715" s="42">
        <v>83</v>
      </c>
      <c r="B715" s="42" t="str">
        <f>Source!E110</f>
        <v>44,1</v>
      </c>
      <c r="C715" s="42" t="str">
        <f>Source!G110</f>
        <v>Смесь сухая штукатурная цементно-известковая "БИРСС 22" (марка М100)</v>
      </c>
      <c r="D715" s="42" t="str">
        <f>Source!F110</f>
        <v>04.3.02.12-0002</v>
      </c>
      <c r="E715" s="28" t="str">
        <f>Source!H110</f>
        <v>т</v>
      </c>
      <c r="F715" s="12">
        <f>Source!I110</f>
        <v>7.2023900000000003</v>
      </c>
      <c r="G715" s="20">
        <f>Source!AB110</f>
        <v>931.37</v>
      </c>
      <c r="H715" s="20">
        <f>Source!O110</f>
        <v>47224.95</v>
      </c>
      <c r="T715">
        <f>Source!O110+Source!X110+Source!Y110</f>
        <v>47224.95</v>
      </c>
      <c r="U715">
        <f>Source!P110</f>
        <v>47224.95</v>
      </c>
      <c r="V715">
        <f>Source!S110</f>
        <v>0</v>
      </c>
      <c r="W715">
        <f>Source!Q110</f>
        <v>0</v>
      </c>
      <c r="X715">
        <f>Source!R110</f>
        <v>0</v>
      </c>
      <c r="Y715">
        <f>Source!U110</f>
        <v>0</v>
      </c>
      <c r="Z715">
        <f>Source!V110</f>
        <v>0</v>
      </c>
      <c r="AA715">
        <f>Source!X110</f>
        <v>0</v>
      </c>
      <c r="AB715">
        <f>Source!Y110</f>
        <v>0</v>
      </c>
    </row>
    <row r="716" spans="1:28" ht="14.25" x14ac:dyDescent="0.2">
      <c r="C716" s="21" t="s">
        <v>1940</v>
      </c>
      <c r="D716" s="21">
        <f>Source!BC110</f>
        <v>7.04</v>
      </c>
      <c r="F716" s="12"/>
      <c r="G716" s="12"/>
      <c r="H716" s="12"/>
    </row>
    <row r="717" spans="1:28" ht="28.5" x14ac:dyDescent="0.2">
      <c r="A717" s="42">
        <v>84</v>
      </c>
      <c r="B717" s="42" t="str">
        <f>Source!E111</f>
        <v>45</v>
      </c>
      <c r="C717" s="42" t="str">
        <f>Source!G111</f>
        <v>Покрытие поверхностей грунтовкой глубокого проникновения за 1 раз стен</v>
      </c>
      <c r="D717" s="42" t="str">
        <f>Source!F111</f>
        <v>15-04-006-03</v>
      </c>
      <c r="E717" s="28" t="str">
        <f>Source!H111</f>
        <v>100 м2</v>
      </c>
      <c r="F717" s="12">
        <f>Source!I111</f>
        <v>10.502599999999999</v>
      </c>
      <c r="G717" s="20">
        <f>Source!AB111</f>
        <v>64.16</v>
      </c>
      <c r="H717" s="20">
        <f>Source!O111</f>
        <v>4743.88</v>
      </c>
      <c r="T717">
        <f>Source!O111+Source!X111+Source!Y111</f>
        <v>11386.74</v>
      </c>
      <c r="U717">
        <f>Source!P111</f>
        <v>13.31</v>
      </c>
      <c r="V717">
        <f>Source!S111</f>
        <v>4658.8500000000004</v>
      </c>
      <c r="W717">
        <f>Source!Q111</f>
        <v>71.72</v>
      </c>
      <c r="X717">
        <f>Source!R111</f>
        <v>19.22</v>
      </c>
      <c r="Y717">
        <f>Source!U111</f>
        <v>68.792029999999997</v>
      </c>
      <c r="Z717">
        <f>Source!V111</f>
        <v>0.21005199999999999</v>
      </c>
      <c r="AA717">
        <f>Source!X111</f>
        <v>4444.17</v>
      </c>
      <c r="AB717">
        <f>Source!Y111</f>
        <v>2198.69</v>
      </c>
    </row>
    <row r="718" spans="1:28" ht="14.25" x14ac:dyDescent="0.2">
      <c r="C718" s="21" t="str">
        <f>"Объем: "&amp;Source!I111&amp;"=1050,26/"&amp;"100"</f>
        <v>Объем: 10,5026=1050,26/100</v>
      </c>
      <c r="F718" s="12"/>
      <c r="G718" s="12"/>
      <c r="H718" s="12"/>
    </row>
    <row r="719" spans="1:28" x14ac:dyDescent="0.2">
      <c r="C719" s="21" t="s">
        <v>1938</v>
      </c>
      <c r="D719" s="21">
        <f>Source!BA111</f>
        <v>7.04</v>
      </c>
    </row>
    <row r="720" spans="1:28" x14ac:dyDescent="0.2">
      <c r="C720" s="21" t="s">
        <v>1939</v>
      </c>
      <c r="D720" s="21">
        <f>Source!BB111</f>
        <v>7.04</v>
      </c>
    </row>
    <row r="721" spans="1:28" x14ac:dyDescent="0.2">
      <c r="C721" s="21" t="s">
        <v>1940</v>
      </c>
      <c r="D721" s="21">
        <f>Source!BC111</f>
        <v>7.04</v>
      </c>
    </row>
    <row r="722" spans="1:28" x14ac:dyDescent="0.2">
      <c r="C722" s="21" t="s">
        <v>1941</v>
      </c>
      <c r="D722" s="21">
        <f>Source!BS111</f>
        <v>7.04</v>
      </c>
    </row>
    <row r="723" spans="1:28" x14ac:dyDescent="0.2">
      <c r="C723" s="9" t="s">
        <v>1942</v>
      </c>
      <c r="D723" s="30"/>
      <c r="E723" s="30"/>
      <c r="F723" s="30">
        <f>Source!BZ111</f>
        <v>105</v>
      </c>
      <c r="G723" s="52">
        <f>(Source!AF111+Source!AE111)*Source!FX111/100</f>
        <v>59.790149999999997</v>
      </c>
      <c r="H723" s="52">
        <f>Source!X111</f>
        <v>4444.17</v>
      </c>
    </row>
    <row r="724" spans="1:28" x14ac:dyDescent="0.2">
      <c r="C724" s="9" t="s">
        <v>1943</v>
      </c>
      <c r="D724" s="30"/>
      <c r="E724" s="30"/>
      <c r="F724" s="30"/>
      <c r="G724" s="30" t="str">
        <f>CONCATENATE(Source!DL111,Source!FT111, "=", Source!FX111, "%")</f>
        <v>*0,9=94,5%</v>
      </c>
      <c r="H724" s="30" t="str">
        <f>CONCATENATE(Source!AT111)</f>
        <v>95</v>
      </c>
    </row>
    <row r="725" spans="1:28" x14ac:dyDescent="0.2">
      <c r="C725" s="9" t="s">
        <v>1944</v>
      </c>
      <c r="D725" s="30"/>
      <c r="E725" s="30"/>
      <c r="F725" s="30">
        <f>Source!CA111</f>
        <v>55</v>
      </c>
      <c r="G725" s="52">
        <f>(Source!AF111+Source!AE111)*Source!FY111/100</f>
        <v>29.578724999999999</v>
      </c>
      <c r="H725" s="52">
        <f>Source!Y111</f>
        <v>2198.69</v>
      </c>
    </row>
    <row r="726" spans="1:28" x14ac:dyDescent="0.2">
      <c r="C726" s="9" t="s">
        <v>1945</v>
      </c>
      <c r="D726" s="30"/>
      <c r="E726" s="30"/>
      <c r="F726" s="30"/>
      <c r="G726" s="30" t="str">
        <f>CONCATENATE(Source!DM111,Source!FU111, "=", Source!FY111, "%")</f>
        <v>*0,85=46,75%</v>
      </c>
      <c r="H726" s="30" t="str">
        <f>CONCATENATE(Source!AU111)</f>
        <v>47</v>
      </c>
    </row>
    <row r="727" spans="1:28" x14ac:dyDescent="0.2">
      <c r="C727" s="9" t="s">
        <v>1946</v>
      </c>
      <c r="D727" s="30"/>
      <c r="E727" s="30"/>
      <c r="F727" s="30"/>
      <c r="G727" s="52">
        <f>((Source!AF111+Source!AE111)*Source!FX111/100)+((Source!AF111+Source!AE111)*Source!FY111/100)+Source!AB111</f>
        <v>153.528875</v>
      </c>
      <c r="H727" s="52">
        <f>Source!O111+Source!X111+Source!Y111</f>
        <v>11386.74</v>
      </c>
    </row>
    <row r="728" spans="1:28" ht="14.25" x14ac:dyDescent="0.2">
      <c r="A728" s="42">
        <v>85</v>
      </c>
      <c r="B728" s="42" t="str">
        <f>Source!E112</f>
        <v>45,1</v>
      </c>
      <c r="C728" s="42" t="str">
        <f>Source!G112</f>
        <v>Грунтовка</v>
      </c>
      <c r="D728" s="42" t="str">
        <f>Source!F112</f>
        <v>14.4.01.21</v>
      </c>
      <c r="E728" s="28" t="str">
        <f>Source!H112</f>
        <v>т</v>
      </c>
      <c r="F728" s="12">
        <f>Source!I112</f>
        <v>0.13653399999999999</v>
      </c>
      <c r="G728" s="20">
        <f>Source!AB112</f>
        <v>0</v>
      </c>
      <c r="H728" s="20">
        <f>Source!O112</f>
        <v>0</v>
      </c>
      <c r="T728">
        <f>Source!O112+Source!X112+Source!Y112</f>
        <v>0</v>
      </c>
      <c r="U728">
        <f>Source!P112</f>
        <v>0</v>
      </c>
      <c r="V728">
        <f>Source!S112</f>
        <v>0</v>
      </c>
      <c r="W728">
        <f>Source!Q112</f>
        <v>0</v>
      </c>
      <c r="X728">
        <f>Source!R112</f>
        <v>0</v>
      </c>
      <c r="Y728">
        <f>Source!U112</f>
        <v>0</v>
      </c>
      <c r="Z728">
        <f>Source!V112</f>
        <v>0</v>
      </c>
      <c r="AA728">
        <f>Source!X112</f>
        <v>0</v>
      </c>
      <c r="AB728">
        <f>Source!Y112</f>
        <v>0</v>
      </c>
    </row>
    <row r="729" spans="1:28" ht="14.25" x14ac:dyDescent="0.2">
      <c r="C729" s="21" t="s">
        <v>1940</v>
      </c>
      <c r="D729" s="21">
        <f>Source!BC112</f>
        <v>7.04</v>
      </c>
      <c r="F729" s="12"/>
      <c r="G729" s="12"/>
      <c r="H729" s="12"/>
    </row>
    <row r="730" spans="1:28" ht="28.5" x14ac:dyDescent="0.2">
      <c r="A730" s="42">
        <v>86</v>
      </c>
      <c r="B730" s="42" t="str">
        <f>Source!E113</f>
        <v>45,2</v>
      </c>
      <c r="C730" s="42" t="str">
        <f>Source!G113</f>
        <v>Грунтовка: водно-дисперсионная "БИРСС Бетон-контакт"</v>
      </c>
      <c r="D730" s="42" t="str">
        <f>Source!F113</f>
        <v>14.3.01.02-0102</v>
      </c>
      <c r="E730" s="28" t="str">
        <f>Source!H113</f>
        <v>т</v>
      </c>
      <c r="F730" s="12">
        <f>Source!I113</f>
        <v>0.13653399999999999</v>
      </c>
      <c r="G730" s="20">
        <f>Source!AB113</f>
        <v>18390.16</v>
      </c>
      <c r="H730" s="20">
        <f>Source!O113</f>
        <v>17676.61</v>
      </c>
      <c r="T730">
        <f>Source!O113+Source!X113+Source!Y113</f>
        <v>17676.61</v>
      </c>
      <c r="U730">
        <f>Source!P113</f>
        <v>17676.61</v>
      </c>
      <c r="V730">
        <f>Source!S113</f>
        <v>0</v>
      </c>
      <c r="W730">
        <f>Source!Q113</f>
        <v>0</v>
      </c>
      <c r="X730">
        <f>Source!R113</f>
        <v>0</v>
      </c>
      <c r="Y730">
        <f>Source!U113</f>
        <v>0</v>
      </c>
      <c r="Z730">
        <f>Source!V113</f>
        <v>0</v>
      </c>
      <c r="AA730">
        <f>Source!X113</f>
        <v>0</v>
      </c>
      <c r="AB730">
        <f>Source!Y113</f>
        <v>0</v>
      </c>
    </row>
    <row r="731" spans="1:28" ht="14.25" x14ac:dyDescent="0.2">
      <c r="C731" s="21" t="s">
        <v>1940</v>
      </c>
      <c r="D731" s="21">
        <f>Source!BC113</f>
        <v>7.04</v>
      </c>
      <c r="F731" s="12"/>
      <c r="G731" s="12"/>
      <c r="H731" s="12"/>
    </row>
    <row r="732" spans="1:28" ht="57" x14ac:dyDescent="0.2">
      <c r="A732" s="42">
        <v>87</v>
      </c>
      <c r="B732" s="42" t="str">
        <f>Source!E114</f>
        <v>46</v>
      </c>
      <c r="C732" s="42" t="str">
        <f>Source!G114</f>
        <v>Штукатурка поверхностей внутри здания цементно-известковым или цементным раствором по камню и бетону улучшенная стен</v>
      </c>
      <c r="D732" s="42" t="str">
        <f>Source!F114</f>
        <v>15-02-016-03</v>
      </c>
      <c r="E732" s="28" t="str">
        <f>Source!H114</f>
        <v>100 м2</v>
      </c>
      <c r="F732" s="12">
        <f>Source!I114</f>
        <v>2.0291999999999999</v>
      </c>
      <c r="G732" s="20">
        <f>Source!AB114</f>
        <v>2187.5700000000002</v>
      </c>
      <c r="H732" s="20">
        <f>Source!O114</f>
        <v>31250.68</v>
      </c>
      <c r="T732">
        <f>Source!O114+Source!X114+Source!Y114</f>
        <v>51593.39</v>
      </c>
      <c r="U732">
        <f>Source!P114</f>
        <v>16148.41</v>
      </c>
      <c r="V732">
        <f>Source!S114</f>
        <v>13256.15</v>
      </c>
      <c r="W732">
        <f>Source!Q114</f>
        <v>1846.12</v>
      </c>
      <c r="X732">
        <f>Source!R114</f>
        <v>1069.7</v>
      </c>
      <c r="Y732">
        <f>Source!U114</f>
        <v>200.31450719999998</v>
      </c>
      <c r="Z732">
        <f>Source!V114</f>
        <v>15.954584999999998</v>
      </c>
      <c r="AA732">
        <f>Source!X114</f>
        <v>13609.56</v>
      </c>
      <c r="AB732">
        <f>Source!Y114</f>
        <v>6733.15</v>
      </c>
    </row>
    <row r="733" spans="1:28" ht="14.25" x14ac:dyDescent="0.2">
      <c r="C733" s="21" t="str">
        <f>"Объем: "&amp;Source!I114&amp;"=202,92/"&amp;"100"</f>
        <v>Объем: 2,0292=202,92/100</v>
      </c>
      <c r="F733" s="12"/>
      <c r="G733" s="12"/>
      <c r="H733" s="12"/>
    </row>
    <row r="734" spans="1:28" x14ac:dyDescent="0.2">
      <c r="C734" s="21" t="s">
        <v>1938</v>
      </c>
      <c r="D734" s="21">
        <f>Source!BA114</f>
        <v>7.04</v>
      </c>
    </row>
    <row r="735" spans="1:28" x14ac:dyDescent="0.2">
      <c r="C735" s="21" t="s">
        <v>1939</v>
      </c>
      <c r="D735" s="21">
        <f>Source!BB114</f>
        <v>7.04</v>
      </c>
    </row>
    <row r="736" spans="1:28" x14ac:dyDescent="0.2">
      <c r="C736" s="21" t="s">
        <v>1940</v>
      </c>
      <c r="D736" s="21">
        <f>Source!BC114</f>
        <v>7.04</v>
      </c>
    </row>
    <row r="737" spans="1:28" x14ac:dyDescent="0.2">
      <c r="C737" s="21" t="s">
        <v>1941</v>
      </c>
      <c r="D737" s="21">
        <f>Source!BS114</f>
        <v>7.04</v>
      </c>
    </row>
    <row r="738" spans="1:28" x14ac:dyDescent="0.2">
      <c r="C738" s="21" t="s">
        <v>1948</v>
      </c>
      <c r="D738" s="108" t="s">
        <v>91</v>
      </c>
      <c r="E738" s="108"/>
      <c r="F738" s="108"/>
      <c r="G738" s="108"/>
      <c r="H738" s="108"/>
    </row>
    <row r="739" spans="1:28" x14ac:dyDescent="0.2">
      <c r="C739" s="21" t="s">
        <v>1949</v>
      </c>
      <c r="D739" s="108" t="s">
        <v>91</v>
      </c>
      <c r="E739" s="108"/>
      <c r="F739" s="108"/>
      <c r="G739" s="108"/>
      <c r="H739" s="108"/>
    </row>
    <row r="740" spans="1:28" x14ac:dyDescent="0.2">
      <c r="C740" s="21" t="s">
        <v>1950</v>
      </c>
      <c r="D740" s="108" t="s">
        <v>92</v>
      </c>
      <c r="E740" s="108"/>
      <c r="F740" s="108"/>
      <c r="G740" s="108"/>
      <c r="H740" s="108"/>
    </row>
    <row r="741" spans="1:28" x14ac:dyDescent="0.2">
      <c r="C741" s="21" t="s">
        <v>1951</v>
      </c>
      <c r="D741" s="108" t="s">
        <v>92</v>
      </c>
      <c r="E741" s="108"/>
      <c r="F741" s="108"/>
      <c r="G741" s="108"/>
      <c r="H741" s="108"/>
    </row>
    <row r="742" spans="1:28" x14ac:dyDescent="0.2">
      <c r="C742" s="21" t="s">
        <v>1952</v>
      </c>
      <c r="D742" s="108" t="s">
        <v>91</v>
      </c>
      <c r="E742" s="108"/>
      <c r="F742" s="108"/>
      <c r="G742" s="108"/>
      <c r="H742" s="108"/>
    </row>
    <row r="743" spans="1:28" x14ac:dyDescent="0.2">
      <c r="C743" s="9" t="s">
        <v>1942</v>
      </c>
      <c r="D743" s="30"/>
      <c r="E743" s="30"/>
      <c r="F743" s="30">
        <f>Source!BZ114</f>
        <v>105</v>
      </c>
      <c r="G743" s="52">
        <f>(Source!AF114+Source!AE114)*Source!FX114/100</f>
        <v>947.6649000000001</v>
      </c>
      <c r="H743" s="52">
        <f>Source!X114</f>
        <v>13609.56</v>
      </c>
    </row>
    <row r="744" spans="1:28" x14ac:dyDescent="0.2">
      <c r="C744" s="9" t="s">
        <v>1943</v>
      </c>
      <c r="D744" s="30"/>
      <c r="E744" s="30"/>
      <c r="F744" s="30"/>
      <c r="G744" s="30" t="str">
        <f>CONCATENATE(Source!DL114,Source!FT114, "=", Source!FX114, "%")</f>
        <v>*0,9=94,5%</v>
      </c>
      <c r="H744" s="30" t="str">
        <f>CONCATENATE(Source!AT114)</f>
        <v>95</v>
      </c>
    </row>
    <row r="745" spans="1:28" x14ac:dyDescent="0.2">
      <c r="C745" s="9" t="s">
        <v>1944</v>
      </c>
      <c r="D745" s="30"/>
      <c r="E745" s="30"/>
      <c r="F745" s="30">
        <f>Source!CA114</f>
        <v>55</v>
      </c>
      <c r="G745" s="52">
        <f>(Source!AF114+Source!AE114)*Source!FY114/100</f>
        <v>468.81835000000001</v>
      </c>
      <c r="H745" s="52">
        <f>Source!Y114</f>
        <v>6733.15</v>
      </c>
    </row>
    <row r="746" spans="1:28" x14ac:dyDescent="0.2">
      <c r="C746" s="9" t="s">
        <v>1945</v>
      </c>
      <c r="D746" s="30"/>
      <c r="E746" s="30"/>
      <c r="F746" s="30"/>
      <c r="G746" s="30" t="str">
        <f>CONCATENATE(Source!DM114,Source!FU114, "=", Source!FY114, "%")</f>
        <v>*0,85=46,75%</v>
      </c>
      <c r="H746" s="30" t="str">
        <f>CONCATENATE(Source!AU114)</f>
        <v>47</v>
      </c>
    </row>
    <row r="747" spans="1:28" x14ac:dyDescent="0.2">
      <c r="C747" s="9" t="s">
        <v>1946</v>
      </c>
      <c r="D747" s="30"/>
      <c r="E747" s="30"/>
      <c r="F747" s="30"/>
      <c r="G747" s="52">
        <f>((Source!AF114+Source!AE114)*Source!FX114/100)+((Source!AF114+Source!AE114)*Source!FY114/100)+Source!AB114</f>
        <v>3604.0532500000004</v>
      </c>
      <c r="H747" s="52">
        <f>Source!O114+Source!X114+Source!Y114</f>
        <v>51593.39</v>
      </c>
    </row>
    <row r="748" spans="1:28" ht="42.75" x14ac:dyDescent="0.2">
      <c r="A748" s="42">
        <v>88</v>
      </c>
      <c r="B748" s="42" t="str">
        <f>Source!E115</f>
        <v>46,1</v>
      </c>
      <c r="C748" s="42" t="s">
        <v>1953</v>
      </c>
      <c r="D748" s="42" t="str">
        <f>Source!F115</f>
        <v>04.3.01.12-0111</v>
      </c>
      <c r="E748" s="28" t="str">
        <f>Source!H115</f>
        <v>м3</v>
      </c>
      <c r="F748" s="12">
        <f>Source!I115</f>
        <v>-3.7946040000000001</v>
      </c>
      <c r="G748" s="20">
        <f>Source!AB115</f>
        <v>517.91</v>
      </c>
      <c r="H748" s="20">
        <f>Source!O115</f>
        <v>-13835.45</v>
      </c>
      <c r="T748">
        <f>Source!O115+Source!X115+Source!Y115</f>
        <v>-13835.45</v>
      </c>
      <c r="U748">
        <f>Source!P115</f>
        <v>-13835.45</v>
      </c>
      <c r="V748">
        <f>Source!S115</f>
        <v>0</v>
      </c>
      <c r="W748">
        <f>Source!Q115</f>
        <v>0</v>
      </c>
      <c r="X748">
        <f>Source!R115</f>
        <v>0</v>
      </c>
      <c r="Y748">
        <f>Source!U115</f>
        <v>0</v>
      </c>
      <c r="Z748">
        <f>Source!V115</f>
        <v>0</v>
      </c>
      <c r="AA748">
        <f>Source!X115</f>
        <v>0</v>
      </c>
      <c r="AB748">
        <f>Source!Y115</f>
        <v>0</v>
      </c>
    </row>
    <row r="749" spans="1:28" ht="14.25" x14ac:dyDescent="0.2">
      <c r="C749" s="21" t="s">
        <v>1940</v>
      </c>
      <c r="D749" s="21">
        <f>Source!BC115</f>
        <v>7.04</v>
      </c>
      <c r="F749" s="12"/>
      <c r="G749" s="12"/>
      <c r="H749" s="12"/>
    </row>
    <row r="750" spans="1:28" ht="42.75" x14ac:dyDescent="0.2">
      <c r="A750" s="42">
        <v>89</v>
      </c>
      <c r="B750" s="42" t="str">
        <f>Source!E116</f>
        <v>46,2</v>
      </c>
      <c r="C750" s="42" t="str">
        <f>Source!G116</f>
        <v>Смесь сухая штукатурная цементно-известково-песчаная "БИРСС 15" (марка М100)</v>
      </c>
      <c r="D750" s="42" t="str">
        <f>Source!F116</f>
        <v>04.3.02.12-0002</v>
      </c>
      <c r="E750" s="28" t="str">
        <f>Source!H116</f>
        <v>т</v>
      </c>
      <c r="F750" s="12">
        <f>Source!I116</f>
        <v>2.78</v>
      </c>
      <c r="G750" s="20">
        <f>Source!AB116</f>
        <v>931.37</v>
      </c>
      <c r="H750" s="20">
        <f>Source!O116</f>
        <v>18228.03</v>
      </c>
      <c r="T750">
        <f>Source!O116+Source!X116+Source!Y116</f>
        <v>18228.03</v>
      </c>
      <c r="U750">
        <f>Source!P116</f>
        <v>18228.03</v>
      </c>
      <c r="V750">
        <f>Source!S116</f>
        <v>0</v>
      </c>
      <c r="W750">
        <f>Source!Q116</f>
        <v>0</v>
      </c>
      <c r="X750">
        <f>Source!R116</f>
        <v>0</v>
      </c>
      <c r="Y750">
        <f>Source!U116</f>
        <v>0</v>
      </c>
      <c r="Z750">
        <f>Source!V116</f>
        <v>0</v>
      </c>
      <c r="AA750">
        <f>Source!X116</f>
        <v>0</v>
      </c>
      <c r="AB750">
        <f>Source!Y116</f>
        <v>0</v>
      </c>
    </row>
    <row r="751" spans="1:28" ht="14.25" x14ac:dyDescent="0.2">
      <c r="C751" s="21" t="s">
        <v>1940</v>
      </c>
      <c r="D751" s="21">
        <f>Source!BC116</f>
        <v>7.04</v>
      </c>
      <c r="F751" s="12"/>
      <c r="G751" s="12"/>
      <c r="H751" s="12"/>
    </row>
    <row r="752" spans="1:28" ht="85.5" x14ac:dyDescent="0.2">
      <c r="A752" s="42">
        <v>90</v>
      </c>
      <c r="B752" s="42" t="str">
        <f>Source!E117</f>
        <v>47</v>
      </c>
      <c r="C752" s="42" t="str">
        <f>Source!G117</f>
        <v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 по кирпичу и бетону</v>
      </c>
      <c r="D752" s="42" t="str">
        <f>Source!F117</f>
        <v>15-01-019-01</v>
      </c>
      <c r="E752" s="28" t="str">
        <f>Source!H117</f>
        <v>100 м2</v>
      </c>
      <c r="F752" s="12">
        <f>Source!I117</f>
        <v>2.6756000000000002</v>
      </c>
      <c r="G752" s="20">
        <f>Source!AB117</f>
        <v>3211.79</v>
      </c>
      <c r="H752" s="20">
        <f>Source!O117</f>
        <v>60497.99</v>
      </c>
      <c r="T752">
        <f>Source!O117+Source!X117+Source!Y117</f>
        <v>125261.56</v>
      </c>
      <c r="U752">
        <f>Source!P117</f>
        <v>14456.99</v>
      </c>
      <c r="V752">
        <f>Source!S117</f>
        <v>45338.79</v>
      </c>
      <c r="W752">
        <f>Source!Q117</f>
        <v>702.21</v>
      </c>
      <c r="X752">
        <f>Source!R117</f>
        <v>269.36</v>
      </c>
      <c r="Y752">
        <f>Source!U117</f>
        <v>701.54232000000002</v>
      </c>
      <c r="Z752">
        <f>Source!V117</f>
        <v>2.8762699999999999</v>
      </c>
      <c r="AA752">
        <f>Source!X117</f>
        <v>43327.74</v>
      </c>
      <c r="AB752">
        <f>Source!Y117</f>
        <v>21435.83</v>
      </c>
    </row>
    <row r="753" spans="1:28" ht="14.25" x14ac:dyDescent="0.2">
      <c r="C753" s="21" t="str">
        <f>"Объем: "&amp;Source!I117&amp;"=267,56/"&amp;"100"</f>
        <v>Объем: 2,6756=267,56/100</v>
      </c>
      <c r="F753" s="12"/>
      <c r="G753" s="12"/>
      <c r="H753" s="12"/>
    </row>
    <row r="754" spans="1:28" x14ac:dyDescent="0.2">
      <c r="C754" s="21" t="s">
        <v>1938</v>
      </c>
      <c r="D754" s="21">
        <f>Source!BA117</f>
        <v>7.04</v>
      </c>
    </row>
    <row r="755" spans="1:28" x14ac:dyDescent="0.2">
      <c r="C755" s="21" t="s">
        <v>1939</v>
      </c>
      <c r="D755" s="21">
        <f>Source!BB117</f>
        <v>7.04</v>
      </c>
    </row>
    <row r="756" spans="1:28" x14ac:dyDescent="0.2">
      <c r="C756" s="21" t="s">
        <v>1940</v>
      </c>
      <c r="D756" s="21">
        <f>Source!BC117</f>
        <v>7.04</v>
      </c>
    </row>
    <row r="757" spans="1:28" x14ac:dyDescent="0.2">
      <c r="C757" s="21" t="s">
        <v>1941</v>
      </c>
      <c r="D757" s="21">
        <f>Source!BS117</f>
        <v>7.04</v>
      </c>
    </row>
    <row r="758" spans="1:28" x14ac:dyDescent="0.2">
      <c r="C758" s="21" t="s">
        <v>1948</v>
      </c>
      <c r="D758" s="108" t="s">
        <v>91</v>
      </c>
      <c r="E758" s="108"/>
      <c r="F758" s="108"/>
      <c r="G758" s="108"/>
      <c r="H758" s="108"/>
    </row>
    <row r="759" spans="1:28" x14ac:dyDescent="0.2">
      <c r="C759" s="21" t="s">
        <v>1949</v>
      </c>
      <c r="D759" s="108" t="s">
        <v>91</v>
      </c>
      <c r="E759" s="108"/>
      <c r="F759" s="108"/>
      <c r="G759" s="108"/>
      <c r="H759" s="108"/>
    </row>
    <row r="760" spans="1:28" x14ac:dyDescent="0.2">
      <c r="C760" s="21" t="s">
        <v>1950</v>
      </c>
      <c r="D760" s="108" t="s">
        <v>92</v>
      </c>
      <c r="E760" s="108"/>
      <c r="F760" s="108"/>
      <c r="G760" s="108"/>
      <c r="H760" s="108"/>
    </row>
    <row r="761" spans="1:28" x14ac:dyDescent="0.2">
      <c r="C761" s="21" t="s">
        <v>1951</v>
      </c>
      <c r="D761" s="108" t="s">
        <v>92</v>
      </c>
      <c r="E761" s="108"/>
      <c r="F761" s="108"/>
      <c r="G761" s="108"/>
      <c r="H761" s="108"/>
    </row>
    <row r="762" spans="1:28" x14ac:dyDescent="0.2">
      <c r="C762" s="21" t="s">
        <v>1952</v>
      </c>
      <c r="D762" s="108" t="s">
        <v>91</v>
      </c>
      <c r="E762" s="108"/>
      <c r="F762" s="108"/>
      <c r="G762" s="108"/>
      <c r="H762" s="108"/>
    </row>
    <row r="763" spans="1:28" x14ac:dyDescent="0.2">
      <c r="C763" s="9" t="s">
        <v>1942</v>
      </c>
      <c r="D763" s="30"/>
      <c r="E763" s="30"/>
      <c r="F763" s="30">
        <f>Source!BZ117</f>
        <v>105</v>
      </c>
      <c r="G763" s="52">
        <f>(Source!AF117+Source!AE117)*Source!FX117/100</f>
        <v>2288.1285000000003</v>
      </c>
      <c r="H763" s="52">
        <f>Source!X117</f>
        <v>43327.74</v>
      </c>
    </row>
    <row r="764" spans="1:28" x14ac:dyDescent="0.2">
      <c r="C764" s="9" t="s">
        <v>1943</v>
      </c>
      <c r="D764" s="30"/>
      <c r="E764" s="30"/>
      <c r="F764" s="30"/>
      <c r="G764" s="30" t="str">
        <f>CONCATENATE(Source!DL117,Source!FT117, "=", Source!FX117, "%")</f>
        <v>*0,9=94,5%</v>
      </c>
      <c r="H764" s="30" t="str">
        <f>CONCATENATE(Source!AT117)</f>
        <v>95</v>
      </c>
    </row>
    <row r="765" spans="1:28" x14ac:dyDescent="0.2">
      <c r="C765" s="9" t="s">
        <v>1944</v>
      </c>
      <c r="D765" s="30"/>
      <c r="E765" s="30"/>
      <c r="F765" s="30">
        <f>Source!CA117</f>
        <v>55</v>
      </c>
      <c r="G765" s="52">
        <f>(Source!AF117+Source!AE117)*Source!FY117/100</f>
        <v>1131.95775</v>
      </c>
      <c r="H765" s="52">
        <f>Source!Y117</f>
        <v>21435.83</v>
      </c>
    </row>
    <row r="766" spans="1:28" x14ac:dyDescent="0.2">
      <c r="C766" s="9" t="s">
        <v>1945</v>
      </c>
      <c r="D766" s="30"/>
      <c r="E766" s="30"/>
      <c r="F766" s="30"/>
      <c r="G766" s="30" t="str">
        <f>CONCATENATE(Source!DM117,Source!FU117, "=", Source!FY117, "%")</f>
        <v>*0,85=46,75%</v>
      </c>
      <c r="H766" s="30" t="str">
        <f>CONCATENATE(Source!AU117)</f>
        <v>47</v>
      </c>
    </row>
    <row r="767" spans="1:28" x14ac:dyDescent="0.2">
      <c r="C767" s="9" t="s">
        <v>1946</v>
      </c>
      <c r="D767" s="30"/>
      <c r="E767" s="30"/>
      <c r="F767" s="30"/>
      <c r="G767" s="52">
        <f>((Source!AF117+Source!AE117)*Source!FX117/100)+((Source!AF117+Source!AE117)*Source!FY117/100)+Source!AB117</f>
        <v>6631.8762500000003</v>
      </c>
      <c r="H767" s="52">
        <f>Source!O117+Source!X117+Source!Y117</f>
        <v>125261.56</v>
      </c>
    </row>
    <row r="768" spans="1:28" ht="42.75" x14ac:dyDescent="0.2">
      <c r="A768" s="42">
        <v>91</v>
      </c>
      <c r="B768" s="42" t="str">
        <f>Source!E118</f>
        <v>47,1</v>
      </c>
      <c r="C768" s="42" t="str">
        <f>Source!G118</f>
        <v>Плитки керамические глазурованные для внутренней облицовки стен многоцветные,  размер 300х200х7 мм</v>
      </c>
      <c r="D768" s="42" t="str">
        <f>Source!F118</f>
        <v>06.2.01.02-0034</v>
      </c>
      <c r="E768" s="28" t="str">
        <f>Source!H118</f>
        <v>м2</v>
      </c>
      <c r="F768" s="12">
        <f>Source!I118</f>
        <v>267.56</v>
      </c>
      <c r="G768" s="20">
        <f>Source!AB118</f>
        <v>85.71</v>
      </c>
      <c r="H768" s="20">
        <f>Source!O118</f>
        <v>161445.28</v>
      </c>
      <c r="T768">
        <f>Source!O118+Source!X118+Source!Y118</f>
        <v>161445.28</v>
      </c>
      <c r="U768">
        <f>Source!P118</f>
        <v>161445.28</v>
      </c>
      <c r="V768">
        <f>Source!S118</f>
        <v>0</v>
      </c>
      <c r="W768">
        <f>Source!Q118</f>
        <v>0</v>
      </c>
      <c r="X768">
        <f>Source!R118</f>
        <v>0</v>
      </c>
      <c r="Y768">
        <f>Source!U118</f>
        <v>0</v>
      </c>
      <c r="Z768">
        <f>Source!V118</f>
        <v>0</v>
      </c>
      <c r="AA768">
        <f>Source!X118</f>
        <v>0</v>
      </c>
      <c r="AB768">
        <f>Source!Y118</f>
        <v>0</v>
      </c>
    </row>
    <row r="769" spans="1:28" ht="14.25" x14ac:dyDescent="0.2">
      <c r="C769" s="21" t="s">
        <v>1940</v>
      </c>
      <c r="D769" s="21">
        <f>Source!BC118</f>
        <v>7.04</v>
      </c>
      <c r="F769" s="12"/>
      <c r="G769" s="12"/>
      <c r="H769" s="12"/>
    </row>
    <row r="770" spans="1:28" ht="42.75" x14ac:dyDescent="0.2">
      <c r="A770" s="42">
        <v>92</v>
      </c>
      <c r="B770" s="42" t="str">
        <f>Source!E119</f>
        <v>48</v>
      </c>
      <c r="C770" s="42" t="str">
        <f>Source!G119</f>
        <v>Окраска водно-дисперсионными акриловыми составами улучшенная по штукатурке стен</v>
      </c>
      <c r="D770" s="42" t="str">
        <f>Source!F119</f>
        <v>15-04-007-01</v>
      </c>
      <c r="E770" s="28" t="str">
        <f>Source!H119</f>
        <v>100 м2</v>
      </c>
      <c r="F770" s="12">
        <f>Source!I119</f>
        <v>0</v>
      </c>
      <c r="G770" s="20">
        <f>Source!AB119</f>
        <v>1093.3900000000001</v>
      </c>
      <c r="H770" s="20">
        <f>Source!O119</f>
        <v>0</v>
      </c>
      <c r="T770">
        <f>Source!O119+Source!X119+Source!Y119</f>
        <v>0</v>
      </c>
      <c r="U770">
        <f>Source!P119</f>
        <v>0</v>
      </c>
      <c r="V770">
        <f>Source!S119</f>
        <v>0</v>
      </c>
      <c r="W770">
        <f>Source!Q119</f>
        <v>0</v>
      </c>
      <c r="X770">
        <f>Source!R119</f>
        <v>0</v>
      </c>
      <c r="Y770">
        <f>Source!U119</f>
        <v>0</v>
      </c>
      <c r="Z770">
        <f>Source!V119</f>
        <v>0</v>
      </c>
      <c r="AA770">
        <f>Source!X119</f>
        <v>0</v>
      </c>
      <c r="AB770">
        <f>Source!Y119</f>
        <v>0</v>
      </c>
    </row>
    <row r="771" spans="1:28" ht="14.25" x14ac:dyDescent="0.2">
      <c r="C771" s="21" t="str">
        <f>"Объем: "&amp;Source!I119&amp;"=202,92/"&amp;"100"</f>
        <v>Объем: 0=202,92/100</v>
      </c>
      <c r="F771" s="12"/>
      <c r="G771" s="12"/>
      <c r="H771" s="12"/>
    </row>
    <row r="772" spans="1:28" x14ac:dyDescent="0.2">
      <c r="C772" s="21" t="s">
        <v>1938</v>
      </c>
      <c r="D772" s="21">
        <f>Source!BA119</f>
        <v>7.04</v>
      </c>
    </row>
    <row r="773" spans="1:28" x14ac:dyDescent="0.2">
      <c r="C773" s="21" t="s">
        <v>1939</v>
      </c>
      <c r="D773" s="21">
        <f>Source!BB119</f>
        <v>7.04</v>
      </c>
    </row>
    <row r="774" spans="1:28" x14ac:dyDescent="0.2">
      <c r="C774" s="21" t="s">
        <v>1940</v>
      </c>
      <c r="D774" s="21">
        <f>Source!BC119</f>
        <v>7.04</v>
      </c>
    </row>
    <row r="775" spans="1:28" x14ac:dyDescent="0.2">
      <c r="C775" s="21" t="s">
        <v>1941</v>
      </c>
      <c r="D775" s="21">
        <f>Source!BS119</f>
        <v>7.04</v>
      </c>
    </row>
    <row r="776" spans="1:28" x14ac:dyDescent="0.2">
      <c r="C776" s="21" t="s">
        <v>1948</v>
      </c>
      <c r="D776" s="108" t="s">
        <v>91</v>
      </c>
      <c r="E776" s="108"/>
      <c r="F776" s="108"/>
      <c r="G776" s="108"/>
      <c r="H776" s="108"/>
    </row>
    <row r="777" spans="1:28" x14ac:dyDescent="0.2">
      <c r="C777" s="21" t="s">
        <v>1949</v>
      </c>
      <c r="D777" s="108" t="s">
        <v>91</v>
      </c>
      <c r="E777" s="108"/>
      <c r="F777" s="108"/>
      <c r="G777" s="108"/>
      <c r="H777" s="108"/>
    </row>
    <row r="778" spans="1:28" x14ac:dyDescent="0.2">
      <c r="C778" s="21" t="s">
        <v>1950</v>
      </c>
      <c r="D778" s="108" t="s">
        <v>92</v>
      </c>
      <c r="E778" s="108"/>
      <c r="F778" s="108"/>
      <c r="G778" s="108"/>
      <c r="H778" s="108"/>
    </row>
    <row r="779" spans="1:28" x14ac:dyDescent="0.2">
      <c r="C779" s="21" t="s">
        <v>1951</v>
      </c>
      <c r="D779" s="108" t="s">
        <v>92</v>
      </c>
      <c r="E779" s="108"/>
      <c r="F779" s="108"/>
      <c r="G779" s="108"/>
      <c r="H779" s="108"/>
    </row>
    <row r="780" spans="1:28" x14ac:dyDescent="0.2">
      <c r="C780" s="21" t="s">
        <v>1952</v>
      </c>
      <c r="D780" s="108" t="s">
        <v>91</v>
      </c>
      <c r="E780" s="108"/>
      <c r="F780" s="108"/>
      <c r="G780" s="108"/>
      <c r="H780" s="108"/>
    </row>
    <row r="781" spans="1:28" x14ac:dyDescent="0.2">
      <c r="C781" s="9" t="s">
        <v>1942</v>
      </c>
      <c r="D781" s="30"/>
      <c r="E781" s="30"/>
      <c r="F781" s="30">
        <f>Source!BZ119</f>
        <v>105</v>
      </c>
      <c r="G781" s="52">
        <f>(Source!AF119+Source!AE119)*Source!FX119/100</f>
        <v>416.06459999999998</v>
      </c>
      <c r="H781" s="52">
        <f>Source!X119</f>
        <v>0</v>
      </c>
    </row>
    <row r="782" spans="1:28" x14ac:dyDescent="0.2">
      <c r="C782" s="9" t="s">
        <v>1943</v>
      </c>
      <c r="D782" s="30"/>
      <c r="E782" s="30"/>
      <c r="F782" s="30"/>
      <c r="G782" s="30" t="str">
        <f>CONCATENATE(Source!DL119,Source!FT119, "=", Source!FX119, "%")</f>
        <v>*0,9=94,5%</v>
      </c>
      <c r="H782" s="30" t="str">
        <f>CONCATENATE(Source!AT119)</f>
        <v>95</v>
      </c>
    </row>
    <row r="783" spans="1:28" x14ac:dyDescent="0.2">
      <c r="C783" s="9" t="s">
        <v>1944</v>
      </c>
      <c r="D783" s="30"/>
      <c r="E783" s="30"/>
      <c r="F783" s="30">
        <f>Source!CA119</f>
        <v>55</v>
      </c>
      <c r="G783" s="52">
        <f>(Source!AF119+Source!AE119)*Source!FY119/100</f>
        <v>205.83090000000001</v>
      </c>
      <c r="H783" s="52">
        <f>Source!Y119</f>
        <v>0</v>
      </c>
    </row>
    <row r="784" spans="1:28" x14ac:dyDescent="0.2">
      <c r="C784" s="9" t="s">
        <v>1945</v>
      </c>
      <c r="D784" s="30"/>
      <c r="E784" s="30"/>
      <c r="F784" s="30"/>
      <c r="G784" s="30" t="str">
        <f>CONCATENATE(Source!DM119,Source!FU119, "=", Source!FY119, "%")</f>
        <v>*0,85=46,75%</v>
      </c>
      <c r="H784" s="30" t="str">
        <f>CONCATENATE(Source!AU119)</f>
        <v>47</v>
      </c>
    </row>
    <row r="785" spans="1:28" x14ac:dyDescent="0.2">
      <c r="C785" s="9" t="s">
        <v>1946</v>
      </c>
      <c r="D785" s="30"/>
      <c r="E785" s="30"/>
      <c r="F785" s="30"/>
      <c r="G785" s="52">
        <f>((Source!AF119+Source!AE119)*Source!FX119/100)+((Source!AF119+Source!AE119)*Source!FY119/100)+Source!AB119</f>
        <v>1715.2855</v>
      </c>
      <c r="H785" s="52">
        <f>Source!O119+Source!X119+Source!Y119</f>
        <v>0</v>
      </c>
    </row>
    <row r="786" spans="1:28" ht="28.5" x14ac:dyDescent="0.2">
      <c r="A786" s="42">
        <v>93</v>
      </c>
      <c r="B786" s="42" t="str">
        <f>Source!E120</f>
        <v>48,1</v>
      </c>
      <c r="C786" s="42" t="str">
        <f>Source!G120</f>
        <v>Краска акриловая "Олимп Гамма"</v>
      </c>
      <c r="D786" s="42" t="str">
        <f>Source!F120</f>
        <v>14.3.02.01-0014</v>
      </c>
      <c r="E786" s="28" t="str">
        <f>Source!H120</f>
        <v>т</v>
      </c>
      <c r="F786" s="12">
        <f>Source!I120</f>
        <v>0</v>
      </c>
      <c r="G786" s="20">
        <f>Source!AB120</f>
        <v>7627.37</v>
      </c>
      <c r="H786" s="20">
        <f>Source!O120</f>
        <v>0</v>
      </c>
      <c r="T786">
        <f>Source!O120+Source!X120+Source!Y120</f>
        <v>0</v>
      </c>
      <c r="U786">
        <f>Source!P120</f>
        <v>0</v>
      </c>
      <c r="V786">
        <f>Source!S120</f>
        <v>0</v>
      </c>
      <c r="W786">
        <f>Source!Q120</f>
        <v>0</v>
      </c>
      <c r="X786">
        <f>Source!R120</f>
        <v>0</v>
      </c>
      <c r="Y786">
        <f>Source!U120</f>
        <v>0</v>
      </c>
      <c r="Z786">
        <f>Source!V120</f>
        <v>0</v>
      </c>
      <c r="AA786">
        <f>Source!X120</f>
        <v>0</v>
      </c>
      <c r="AB786">
        <f>Source!Y120</f>
        <v>0</v>
      </c>
    </row>
    <row r="787" spans="1:28" ht="14.25" x14ac:dyDescent="0.2">
      <c r="C787" s="21" t="s">
        <v>1940</v>
      </c>
      <c r="D787" s="21">
        <f>Source!BC120</f>
        <v>7.04</v>
      </c>
      <c r="F787" s="12"/>
      <c r="G787" s="12"/>
      <c r="H787" s="12"/>
    </row>
    <row r="788" spans="1:28" ht="57" x14ac:dyDescent="0.2">
      <c r="A788" s="42">
        <v>94</v>
      </c>
      <c r="B788" s="42" t="str">
        <f>Source!E121</f>
        <v>49</v>
      </c>
      <c r="C788" s="42" t="str">
        <f>Source!G121</f>
        <v>Окрашивание водоэмульсионными составами поверхностей стен, ранее окрашенных масляной краской с расчисткой старой краски более 35%</v>
      </c>
      <c r="D788" s="42" t="str">
        <f>Source!F121</f>
        <v>62-16-5</v>
      </c>
      <c r="E788" s="28" t="str">
        <f>Source!H121</f>
        <v>100 м2</v>
      </c>
      <c r="F788" s="12">
        <f>Source!I121</f>
        <v>7.3445</v>
      </c>
      <c r="G788" s="20">
        <f>Source!AB121</f>
        <v>796.1</v>
      </c>
      <c r="H788" s="20">
        <f>Source!O121</f>
        <v>41162.57</v>
      </c>
      <c r="T788">
        <f>Source!O121+Source!X121+Source!Y121</f>
        <v>60982.14</v>
      </c>
      <c r="U788">
        <f>Source!P121</f>
        <v>25657.19</v>
      </c>
      <c r="V788">
        <f>Source!S121</f>
        <v>15139.82</v>
      </c>
      <c r="W788">
        <f>Source!Q121</f>
        <v>365.56</v>
      </c>
      <c r="X788">
        <f>Source!R121</f>
        <v>106</v>
      </c>
      <c r="Y788">
        <f>Source!U121</f>
        <v>248.90510499999999</v>
      </c>
      <c r="Z788">
        <f>Source!V121</f>
        <v>1.1751199999999999</v>
      </c>
      <c r="AA788">
        <f>Source!X121</f>
        <v>12196.66</v>
      </c>
      <c r="AB788">
        <f>Source!Y121</f>
        <v>7622.91</v>
      </c>
    </row>
    <row r="789" spans="1:28" ht="14.25" x14ac:dyDescent="0.2">
      <c r="C789" s="21" t="str">
        <f>"Объем: "&amp;Source!I121&amp;"=531,53/"&amp;"100"</f>
        <v>Объем: 7,3445=531,53/100</v>
      </c>
      <c r="F789" s="12"/>
      <c r="G789" s="12"/>
      <c r="H789" s="12"/>
    </row>
    <row r="790" spans="1:28" x14ac:dyDescent="0.2">
      <c r="C790" s="21" t="s">
        <v>1938</v>
      </c>
      <c r="D790" s="21">
        <f>Source!BA121</f>
        <v>7.04</v>
      </c>
    </row>
    <row r="791" spans="1:28" x14ac:dyDescent="0.2">
      <c r="C791" s="21" t="s">
        <v>1939</v>
      </c>
      <c r="D791" s="21">
        <f>Source!BB121</f>
        <v>7.04</v>
      </c>
    </row>
    <row r="792" spans="1:28" x14ac:dyDescent="0.2">
      <c r="C792" s="21" t="s">
        <v>1940</v>
      </c>
      <c r="D792" s="21">
        <f>Source!BC121</f>
        <v>7.04</v>
      </c>
    </row>
    <row r="793" spans="1:28" x14ac:dyDescent="0.2">
      <c r="C793" s="21" t="s">
        <v>1941</v>
      </c>
      <c r="D793" s="21">
        <f>Source!BS121</f>
        <v>7.04</v>
      </c>
    </row>
    <row r="794" spans="1:28" x14ac:dyDescent="0.2">
      <c r="C794" s="9" t="s">
        <v>1942</v>
      </c>
      <c r="D794" s="30"/>
      <c r="E794" s="30"/>
      <c r="F794" s="30">
        <f>Source!BZ121</f>
        <v>80</v>
      </c>
      <c r="G794" s="52">
        <f>(Source!AF121+Source!AE121)*Source!FX121/100</f>
        <v>235.88800000000003</v>
      </c>
      <c r="H794" s="52">
        <f>Source!X121</f>
        <v>12196.66</v>
      </c>
    </row>
    <row r="795" spans="1:28" x14ac:dyDescent="0.2">
      <c r="C795" s="9" t="s">
        <v>1944</v>
      </c>
      <c r="D795" s="30"/>
      <c r="E795" s="30"/>
      <c r="F795" s="30">
        <f>Source!CA121</f>
        <v>50</v>
      </c>
      <c r="G795" s="52">
        <f>(Source!AF121+Source!AE121)*Source!FY121/100</f>
        <v>147.43</v>
      </c>
      <c r="H795" s="52">
        <f>Source!Y121</f>
        <v>7622.91</v>
      </c>
    </row>
    <row r="796" spans="1:28" x14ac:dyDescent="0.2">
      <c r="C796" s="9" t="s">
        <v>1946</v>
      </c>
      <c r="D796" s="30"/>
      <c r="E796" s="30"/>
      <c r="F796" s="30"/>
      <c r="G796" s="52">
        <f>((Source!AF121+Source!AE121)*Source!FX121/100)+((Source!AF121+Source!AE121)*Source!FY121/100)+Source!AB121</f>
        <v>1179.4180000000001</v>
      </c>
      <c r="H796" s="52">
        <f>Source!O121+Source!X121+Source!Y121</f>
        <v>60982.14</v>
      </c>
    </row>
    <row r="797" spans="1:28" ht="14.25" x14ac:dyDescent="0.2">
      <c r="A797" s="42">
        <v>95</v>
      </c>
      <c r="B797" s="42" t="str">
        <f>Source!E122</f>
        <v>49,1</v>
      </c>
      <c r="C797" s="42" t="str">
        <f>Source!G122</f>
        <v>Краска водоэмульсионная</v>
      </c>
      <c r="D797" s="42" t="str">
        <f>Source!F122</f>
        <v>14.3.02.01</v>
      </c>
      <c r="E797" s="28" t="str">
        <f>Source!H122</f>
        <v>т</v>
      </c>
      <c r="F797" s="12">
        <f>Source!I122</f>
        <v>0.52145908547024633</v>
      </c>
      <c r="G797" s="20">
        <f>Source!AB122</f>
        <v>0</v>
      </c>
      <c r="H797" s="20">
        <f>Source!O122</f>
        <v>0</v>
      </c>
      <c r="T797">
        <f>Source!O122+Source!X122+Source!Y122</f>
        <v>0</v>
      </c>
      <c r="U797">
        <f>Source!P122</f>
        <v>0</v>
      </c>
      <c r="V797">
        <f>Source!S122</f>
        <v>0</v>
      </c>
      <c r="W797">
        <f>Source!Q122</f>
        <v>0</v>
      </c>
      <c r="X797">
        <f>Source!R122</f>
        <v>0</v>
      </c>
      <c r="Y797">
        <f>Source!U122</f>
        <v>0</v>
      </c>
      <c r="Z797">
        <f>Source!V122</f>
        <v>0</v>
      </c>
      <c r="AA797">
        <f>Source!X122</f>
        <v>0</v>
      </c>
      <c r="AB797">
        <f>Source!Y122</f>
        <v>0</v>
      </c>
    </row>
    <row r="798" spans="1:28" ht="14.25" x14ac:dyDescent="0.2">
      <c r="C798" s="21" t="s">
        <v>1940</v>
      </c>
      <c r="D798" s="21">
        <f>Source!BC122</f>
        <v>7.04</v>
      </c>
      <c r="F798" s="12"/>
      <c r="G798" s="12"/>
      <c r="H798" s="12"/>
    </row>
    <row r="799" spans="1:28" ht="28.5" x14ac:dyDescent="0.2">
      <c r="A799" s="42">
        <v>96</v>
      </c>
      <c r="B799" s="42" t="str">
        <f>Source!E123</f>
        <v>49,2</v>
      </c>
      <c r="C799" s="42" t="str">
        <f>Source!G123</f>
        <v>Краска акриловая "Олимп Гамма"</v>
      </c>
      <c r="D799" s="42" t="str">
        <f>Source!F123</f>
        <v>14.3.02.01-0014</v>
      </c>
      <c r="E799" s="28" t="str">
        <f>Source!H123</f>
        <v>т</v>
      </c>
      <c r="F799" s="12">
        <f>Source!I123</f>
        <v>0.52145908547024633</v>
      </c>
      <c r="G799" s="20">
        <f>Source!AB123</f>
        <v>7627.37</v>
      </c>
      <c r="H799" s="20">
        <f>Source!O123</f>
        <v>28000.62</v>
      </c>
      <c r="T799">
        <f>Source!O123+Source!X123+Source!Y123</f>
        <v>28000.62</v>
      </c>
      <c r="U799">
        <f>Source!P123</f>
        <v>28000.62</v>
      </c>
      <c r="V799">
        <f>Source!S123</f>
        <v>0</v>
      </c>
      <c r="W799">
        <f>Source!Q123</f>
        <v>0</v>
      </c>
      <c r="X799">
        <f>Source!R123</f>
        <v>0</v>
      </c>
      <c r="Y799">
        <f>Source!U123</f>
        <v>0</v>
      </c>
      <c r="Z799">
        <f>Source!V123</f>
        <v>0</v>
      </c>
      <c r="AA799">
        <f>Source!X123</f>
        <v>0</v>
      </c>
      <c r="AB799">
        <f>Source!Y123</f>
        <v>0</v>
      </c>
    </row>
    <row r="800" spans="1:28" ht="14.25" x14ac:dyDescent="0.2">
      <c r="C800" s="21" t="s">
        <v>1940</v>
      </c>
      <c r="D800" s="21">
        <f>Source!BC123</f>
        <v>7.04</v>
      </c>
      <c r="F800" s="12"/>
      <c r="G800" s="12"/>
      <c r="H800" s="12"/>
    </row>
    <row r="801" spans="1:28" ht="42.75" x14ac:dyDescent="0.2">
      <c r="A801" s="42">
        <v>97</v>
      </c>
      <c r="B801" s="42" t="str">
        <f>Source!E124</f>
        <v>50</v>
      </c>
      <c r="C801" s="42" t="str">
        <f>Source!G124</f>
        <v>Оклейка обоями стен по монолитной штукатурке и бетону простыми и средней плотности</v>
      </c>
      <c r="D801" s="42" t="str">
        <f>Source!F124</f>
        <v>15-06-001-01</v>
      </c>
      <c r="E801" s="28" t="str">
        <f>Source!H124</f>
        <v>100 м2</v>
      </c>
      <c r="F801" s="12">
        <f>Source!I124</f>
        <v>0.48249999999999998</v>
      </c>
      <c r="G801" s="20">
        <f>Source!AB124</f>
        <v>464.81</v>
      </c>
      <c r="H801" s="20">
        <f>Source!O124</f>
        <v>1578.86</v>
      </c>
      <c r="T801">
        <f>Source!O124+Source!X124+Source!Y124</f>
        <v>3233.2</v>
      </c>
      <c r="U801">
        <f>Source!P124</f>
        <v>410.81</v>
      </c>
      <c r="V801">
        <f>Source!S124</f>
        <v>1163.9100000000001</v>
      </c>
      <c r="W801">
        <f>Source!Q124</f>
        <v>4.1399999999999997</v>
      </c>
      <c r="X801">
        <f>Source!R124</f>
        <v>1.1200000000000001</v>
      </c>
      <c r="Y801">
        <f>Source!U124</f>
        <v>18.66044625</v>
      </c>
      <c r="Z801">
        <f>Source!V124</f>
        <v>1.20625E-2</v>
      </c>
      <c r="AA801">
        <f>Source!X124</f>
        <v>1106.78</v>
      </c>
      <c r="AB801">
        <f>Source!Y124</f>
        <v>547.55999999999995</v>
      </c>
    </row>
    <row r="802" spans="1:28" ht="14.25" x14ac:dyDescent="0.2">
      <c r="C802" s="21" t="str">
        <f>"Объем: "&amp;Source!I124&amp;"=48,25/"&amp;"100"</f>
        <v>Объем: 0,4825=48,25/100</v>
      </c>
      <c r="F802" s="12"/>
      <c r="G802" s="12"/>
      <c r="H802" s="12"/>
    </row>
    <row r="803" spans="1:28" x14ac:dyDescent="0.2">
      <c r="C803" s="21" t="s">
        <v>1938</v>
      </c>
      <c r="D803" s="21">
        <f>Source!BA124</f>
        <v>7.04</v>
      </c>
    </row>
    <row r="804" spans="1:28" x14ac:dyDescent="0.2">
      <c r="C804" s="21" t="s">
        <v>1939</v>
      </c>
      <c r="D804" s="21">
        <f>Source!BB124</f>
        <v>7.04</v>
      </c>
    </row>
    <row r="805" spans="1:28" x14ac:dyDescent="0.2">
      <c r="C805" s="21" t="s">
        <v>1940</v>
      </c>
      <c r="D805" s="21">
        <f>Source!BC124</f>
        <v>7.04</v>
      </c>
    </row>
    <row r="806" spans="1:28" x14ac:dyDescent="0.2">
      <c r="C806" s="21" t="s">
        <v>1941</v>
      </c>
      <c r="D806" s="21">
        <f>Source!BS124</f>
        <v>7.04</v>
      </c>
    </row>
    <row r="807" spans="1:28" x14ac:dyDescent="0.2">
      <c r="C807" s="21" t="s">
        <v>1948</v>
      </c>
      <c r="D807" s="108" t="s">
        <v>91</v>
      </c>
      <c r="E807" s="108"/>
      <c r="F807" s="108"/>
      <c r="G807" s="108"/>
      <c r="H807" s="108"/>
    </row>
    <row r="808" spans="1:28" x14ac:dyDescent="0.2">
      <c r="C808" s="21" t="s">
        <v>1949</v>
      </c>
      <c r="D808" s="108" t="s">
        <v>91</v>
      </c>
      <c r="E808" s="108"/>
      <c r="F808" s="108"/>
      <c r="G808" s="108"/>
      <c r="H808" s="108"/>
    </row>
    <row r="809" spans="1:28" x14ac:dyDescent="0.2">
      <c r="C809" s="21" t="s">
        <v>1950</v>
      </c>
      <c r="D809" s="108" t="s">
        <v>92</v>
      </c>
      <c r="E809" s="108"/>
      <c r="F809" s="108"/>
      <c r="G809" s="108"/>
      <c r="H809" s="108"/>
    </row>
    <row r="810" spans="1:28" x14ac:dyDescent="0.2">
      <c r="C810" s="21" t="s">
        <v>1951</v>
      </c>
      <c r="D810" s="108" t="s">
        <v>92</v>
      </c>
      <c r="E810" s="108"/>
      <c r="F810" s="108"/>
      <c r="G810" s="108"/>
      <c r="H810" s="108"/>
    </row>
    <row r="811" spans="1:28" x14ac:dyDescent="0.2">
      <c r="C811" s="21" t="s">
        <v>1952</v>
      </c>
      <c r="D811" s="108" t="s">
        <v>91</v>
      </c>
      <c r="E811" s="108"/>
      <c r="F811" s="108"/>
      <c r="G811" s="108"/>
      <c r="H811" s="108"/>
    </row>
    <row r="812" spans="1:28" x14ac:dyDescent="0.2">
      <c r="C812" s="9" t="s">
        <v>1942</v>
      </c>
      <c r="D812" s="30"/>
      <c r="E812" s="30"/>
      <c r="F812" s="30">
        <f>Source!BZ124</f>
        <v>105</v>
      </c>
      <c r="G812" s="52">
        <f>(Source!AF124+Source!AE124)*Source!FX124/100</f>
        <v>324.11609999999996</v>
      </c>
      <c r="H812" s="52">
        <f>Source!X124</f>
        <v>1106.78</v>
      </c>
    </row>
    <row r="813" spans="1:28" x14ac:dyDescent="0.2">
      <c r="C813" s="9" t="s">
        <v>1943</v>
      </c>
      <c r="D813" s="30"/>
      <c r="E813" s="30"/>
      <c r="F813" s="30"/>
      <c r="G813" s="30" t="str">
        <f>CONCATENATE(Source!DL124,Source!FT124, "=", Source!FX124, "%")</f>
        <v>*0,9=94,5%</v>
      </c>
      <c r="H813" s="30" t="str">
        <f>CONCATENATE(Source!AT124)</f>
        <v>95</v>
      </c>
    </row>
    <row r="814" spans="1:28" x14ac:dyDescent="0.2">
      <c r="C814" s="9" t="s">
        <v>1944</v>
      </c>
      <c r="D814" s="30"/>
      <c r="E814" s="30"/>
      <c r="F814" s="30">
        <f>Source!CA124</f>
        <v>55</v>
      </c>
      <c r="G814" s="52">
        <f>(Source!AF124+Source!AE124)*Source!FY124/100</f>
        <v>160.34314999999998</v>
      </c>
      <c r="H814" s="52">
        <f>Source!Y124</f>
        <v>547.55999999999995</v>
      </c>
    </row>
    <row r="815" spans="1:28" x14ac:dyDescent="0.2">
      <c r="C815" s="9" t="s">
        <v>1945</v>
      </c>
      <c r="D815" s="30"/>
      <c r="E815" s="30"/>
      <c r="F815" s="30"/>
      <c r="G815" s="30" t="str">
        <f>CONCATENATE(Source!DM124,Source!FU124, "=", Source!FY124, "%")</f>
        <v>*0,85=46,75%</v>
      </c>
      <c r="H815" s="30" t="str">
        <f>CONCATENATE(Source!AU124)</f>
        <v>47</v>
      </c>
    </row>
    <row r="816" spans="1:28" x14ac:dyDescent="0.2">
      <c r="C816" s="9" t="s">
        <v>1946</v>
      </c>
      <c r="D816" s="30"/>
      <c r="E816" s="30"/>
      <c r="F816" s="30"/>
      <c r="G816" s="52">
        <f>((Source!AF124+Source!AE124)*Source!FX124/100)+((Source!AF124+Source!AE124)*Source!FY124/100)+Source!AB124</f>
        <v>949.26924999999994</v>
      </c>
      <c r="H816" s="52">
        <f>Source!O124+Source!X124+Source!Y124</f>
        <v>3233.2</v>
      </c>
    </row>
    <row r="817" spans="1:28" ht="28.5" x14ac:dyDescent="0.2">
      <c r="A817" s="42">
        <v>98</v>
      </c>
      <c r="B817" s="42" t="str">
        <f>Source!E125</f>
        <v>50,1</v>
      </c>
      <c r="C817" s="42" t="str">
        <f>Source!G125</f>
        <v>Стеклообои TASSOGLAS, елочка</v>
      </c>
      <c r="D817" s="42" t="str">
        <f>Source!F125</f>
        <v>01.6.02.02-0002</v>
      </c>
      <c r="E817" s="28" t="str">
        <f>Source!H125</f>
        <v>10 м2</v>
      </c>
      <c r="F817" s="12">
        <f>Source!I125</f>
        <v>0.54522499999999996</v>
      </c>
      <c r="G817" s="20">
        <f>Source!AB125</f>
        <v>110.35</v>
      </c>
      <c r="H817" s="20">
        <f>Source!O125</f>
        <v>423.57</v>
      </c>
      <c r="T817">
        <f>Source!O125+Source!X125+Source!Y125</f>
        <v>423.57</v>
      </c>
      <c r="U817">
        <f>Source!P125</f>
        <v>423.57</v>
      </c>
      <c r="V817">
        <f>Source!S125</f>
        <v>0</v>
      </c>
      <c r="W817">
        <f>Source!Q125</f>
        <v>0</v>
      </c>
      <c r="X817">
        <f>Source!R125</f>
        <v>0</v>
      </c>
      <c r="Y817">
        <f>Source!U125</f>
        <v>0</v>
      </c>
      <c r="Z817">
        <f>Source!V125</f>
        <v>0</v>
      </c>
      <c r="AA817">
        <f>Source!X125</f>
        <v>0</v>
      </c>
      <c r="AB817">
        <f>Source!Y125</f>
        <v>0</v>
      </c>
    </row>
    <row r="818" spans="1:28" ht="14.25" x14ac:dyDescent="0.2">
      <c r="C818" s="21" t="s">
        <v>1940</v>
      </c>
      <c r="D818" s="21">
        <f>Source!BC125</f>
        <v>7.04</v>
      </c>
      <c r="F818" s="12"/>
      <c r="G818" s="12"/>
      <c r="H818" s="12"/>
    </row>
    <row r="819" spans="1:28" ht="28.5" x14ac:dyDescent="0.2">
      <c r="A819" s="42">
        <v>99</v>
      </c>
      <c r="B819" s="42" t="str">
        <f>Source!E126</f>
        <v>51</v>
      </c>
      <c r="C819" s="42" t="str">
        <f>Source!G126</f>
        <v>Вторая окраска стен, оклееных стеклообоями, красками</v>
      </c>
      <c r="D819" s="42" t="str">
        <f>Source!F126</f>
        <v>15-06-004-01</v>
      </c>
      <c r="E819" s="28" t="str">
        <f>Source!H126</f>
        <v>100 м2</v>
      </c>
      <c r="F819" s="12">
        <f>Source!I126</f>
        <v>0.48249999999999998</v>
      </c>
      <c r="G819" s="20">
        <f>Source!AB126</f>
        <v>92.71</v>
      </c>
      <c r="H819" s="20">
        <f>Source!O126</f>
        <v>314.92</v>
      </c>
      <c r="T819">
        <f>Source!O126+Source!X126+Source!Y126</f>
        <v>762.1</v>
      </c>
      <c r="U819">
        <f>Source!P126</f>
        <v>0</v>
      </c>
      <c r="V819">
        <f>Source!S126</f>
        <v>314.92</v>
      </c>
      <c r="W819">
        <f>Source!Q126</f>
        <v>0</v>
      </c>
      <c r="X819">
        <f>Source!R126</f>
        <v>0</v>
      </c>
      <c r="Y819">
        <f>Source!U126</f>
        <v>4.6498524999999997</v>
      </c>
      <c r="Z819">
        <f>Source!V126</f>
        <v>0</v>
      </c>
      <c r="AA819">
        <f>Source!X126</f>
        <v>299.17</v>
      </c>
      <c r="AB819">
        <f>Source!Y126</f>
        <v>148.01</v>
      </c>
    </row>
    <row r="820" spans="1:28" ht="14.25" x14ac:dyDescent="0.2">
      <c r="C820" s="21" t="str">
        <f>"Объем: "&amp;Source!I126&amp;"=48,25/"&amp;"100"</f>
        <v>Объем: 0,4825=48,25/100</v>
      </c>
      <c r="F820" s="12"/>
      <c r="G820" s="12"/>
      <c r="H820" s="12"/>
    </row>
    <row r="821" spans="1:28" x14ac:dyDescent="0.2">
      <c r="C821" s="21" t="s">
        <v>1938</v>
      </c>
      <c r="D821" s="21">
        <f>Source!BA126</f>
        <v>7.04</v>
      </c>
    </row>
    <row r="822" spans="1:28" x14ac:dyDescent="0.2">
      <c r="C822" s="21" t="s">
        <v>1939</v>
      </c>
      <c r="D822" s="21">
        <f>Source!BB126</f>
        <v>7.04</v>
      </c>
    </row>
    <row r="823" spans="1:28" x14ac:dyDescent="0.2">
      <c r="C823" s="21" t="s">
        <v>1940</v>
      </c>
      <c r="D823" s="21">
        <f>Source!BC126</f>
        <v>7.04</v>
      </c>
    </row>
    <row r="824" spans="1:28" x14ac:dyDescent="0.2">
      <c r="C824" s="21" t="s">
        <v>1941</v>
      </c>
      <c r="D824" s="21">
        <f>Source!BS126</f>
        <v>7.04</v>
      </c>
    </row>
    <row r="825" spans="1:28" x14ac:dyDescent="0.2">
      <c r="C825" s="21" t="s">
        <v>1948</v>
      </c>
      <c r="D825" s="108" t="s">
        <v>91</v>
      </c>
      <c r="E825" s="108"/>
      <c r="F825" s="108"/>
      <c r="G825" s="108"/>
      <c r="H825" s="108"/>
    </row>
    <row r="826" spans="1:28" x14ac:dyDescent="0.2">
      <c r="C826" s="21" t="s">
        <v>1949</v>
      </c>
      <c r="D826" s="108" t="s">
        <v>91</v>
      </c>
      <c r="E826" s="108"/>
      <c r="F826" s="108"/>
      <c r="G826" s="108"/>
      <c r="H826" s="108"/>
    </row>
    <row r="827" spans="1:28" x14ac:dyDescent="0.2">
      <c r="C827" s="21" t="s">
        <v>1950</v>
      </c>
      <c r="D827" s="108" t="s">
        <v>92</v>
      </c>
      <c r="E827" s="108"/>
      <c r="F827" s="108"/>
      <c r="G827" s="108"/>
      <c r="H827" s="108"/>
    </row>
    <row r="828" spans="1:28" x14ac:dyDescent="0.2">
      <c r="C828" s="21" t="s">
        <v>1951</v>
      </c>
      <c r="D828" s="108" t="s">
        <v>92</v>
      </c>
      <c r="E828" s="108"/>
      <c r="F828" s="108"/>
      <c r="G828" s="108"/>
      <c r="H828" s="108"/>
    </row>
    <row r="829" spans="1:28" x14ac:dyDescent="0.2">
      <c r="C829" s="21" t="s">
        <v>1952</v>
      </c>
      <c r="D829" s="108" t="s">
        <v>91</v>
      </c>
      <c r="E829" s="108"/>
      <c r="F829" s="108"/>
      <c r="G829" s="108"/>
      <c r="H829" s="108"/>
    </row>
    <row r="830" spans="1:28" x14ac:dyDescent="0.2">
      <c r="C830" s="9" t="s">
        <v>1942</v>
      </c>
      <c r="D830" s="30"/>
      <c r="E830" s="30"/>
      <c r="F830" s="30">
        <f>Source!BZ126</f>
        <v>105</v>
      </c>
      <c r="G830" s="52">
        <f>(Source!AF126+Source!AE126)*Source!FX126/100</f>
        <v>87.610949999999988</v>
      </c>
      <c r="H830" s="52">
        <f>Source!X126</f>
        <v>299.17</v>
      </c>
    </row>
    <row r="831" spans="1:28" x14ac:dyDescent="0.2">
      <c r="C831" s="9" t="s">
        <v>1943</v>
      </c>
      <c r="D831" s="30"/>
      <c r="E831" s="30"/>
      <c r="F831" s="30"/>
      <c r="G831" s="30" t="str">
        <f>CONCATENATE(Source!DL126,Source!FT126, "=", Source!FX126, "%")</f>
        <v>*0,9=94,5%</v>
      </c>
      <c r="H831" s="30" t="str">
        <f>CONCATENATE(Source!AT126)</f>
        <v>95</v>
      </c>
    </row>
    <row r="832" spans="1:28" x14ac:dyDescent="0.2">
      <c r="C832" s="9" t="s">
        <v>1944</v>
      </c>
      <c r="D832" s="30"/>
      <c r="E832" s="30"/>
      <c r="F832" s="30">
        <f>Source!CA126</f>
        <v>55</v>
      </c>
      <c r="G832" s="52">
        <f>(Source!AF126+Source!AE126)*Source!FY126/100</f>
        <v>43.341925000000003</v>
      </c>
      <c r="H832" s="52">
        <f>Source!Y126</f>
        <v>148.01</v>
      </c>
    </row>
    <row r="833" spans="1:28" x14ac:dyDescent="0.2">
      <c r="C833" s="9" t="s">
        <v>1945</v>
      </c>
      <c r="D833" s="30"/>
      <c r="E833" s="30"/>
      <c r="F833" s="30"/>
      <c r="G833" s="30" t="str">
        <f>CONCATENATE(Source!DM126,Source!FU126, "=", Source!FY126, "%")</f>
        <v>*0,85=46,75%</v>
      </c>
      <c r="H833" s="30" t="str">
        <f>CONCATENATE(Source!AU126)</f>
        <v>47</v>
      </c>
    </row>
    <row r="834" spans="1:28" x14ac:dyDescent="0.2">
      <c r="C834" s="9" t="s">
        <v>1946</v>
      </c>
      <c r="D834" s="30"/>
      <c r="E834" s="30"/>
      <c r="F834" s="30"/>
      <c r="G834" s="52">
        <f>((Source!AF126+Source!AE126)*Source!FX126/100)+((Source!AF126+Source!AE126)*Source!FY126/100)+Source!AB126</f>
        <v>223.66287499999999</v>
      </c>
      <c r="H834" s="52">
        <f>Source!O126+Source!X126+Source!Y126</f>
        <v>762.1</v>
      </c>
    </row>
    <row r="835" spans="1:28" ht="28.5" x14ac:dyDescent="0.2">
      <c r="A835" s="42">
        <v>100</v>
      </c>
      <c r="B835" s="42" t="str">
        <f>Source!E127</f>
        <v>51,1</v>
      </c>
      <c r="C835" s="42" t="str">
        <f>Source!G127</f>
        <v>Краска акриловая "Олимп Гамма"</v>
      </c>
      <c r="D835" s="42" t="str">
        <f>Source!F127</f>
        <v>14.3.02.01-0126</v>
      </c>
      <c r="E835" s="28" t="str">
        <f>Source!H127</f>
        <v>т</v>
      </c>
      <c r="F835" s="12">
        <f>Source!I127</f>
        <v>7.7200000000000003E-3</v>
      </c>
      <c r="G835" s="20">
        <f>Source!AB127</f>
        <v>4751.46</v>
      </c>
      <c r="H835" s="20">
        <f>Source!O127</f>
        <v>258.24</v>
      </c>
      <c r="T835">
        <f>Source!O127+Source!X127+Source!Y127</f>
        <v>258.24</v>
      </c>
      <c r="U835">
        <f>Source!P127</f>
        <v>258.24</v>
      </c>
      <c r="V835">
        <f>Source!S127</f>
        <v>0</v>
      </c>
      <c r="W835">
        <f>Source!Q127</f>
        <v>0</v>
      </c>
      <c r="X835">
        <f>Source!R127</f>
        <v>0</v>
      </c>
      <c r="Y835">
        <f>Source!U127</f>
        <v>0</v>
      </c>
      <c r="Z835">
        <f>Source!V127</f>
        <v>0</v>
      </c>
      <c r="AA835">
        <f>Source!X127</f>
        <v>0</v>
      </c>
      <c r="AB835">
        <f>Source!Y127</f>
        <v>0</v>
      </c>
    </row>
    <row r="836" spans="1:28" ht="14.25" x14ac:dyDescent="0.2">
      <c r="C836" s="21" t="s">
        <v>1940</v>
      </c>
      <c r="D836" s="21">
        <f>Source!BC127</f>
        <v>7.04</v>
      </c>
      <c r="F836" s="12"/>
      <c r="G836" s="12"/>
      <c r="H836" s="12"/>
    </row>
    <row r="837" spans="1:28" ht="42.75" x14ac:dyDescent="0.2">
      <c r="A837" s="42">
        <v>101</v>
      </c>
      <c r="B837" s="42" t="str">
        <f>Source!E128</f>
        <v>52</v>
      </c>
      <c r="C837" s="42" t="str">
        <f>Source!G128</f>
        <v>Покрытие поверхностей грунтовкой глубокого проникновения за 1 раз потолков</v>
      </c>
      <c r="D837" s="42" t="str">
        <f>Source!F128</f>
        <v>15-04-006-01</v>
      </c>
      <c r="E837" s="28" t="str">
        <f>Source!H128</f>
        <v>100 м2</v>
      </c>
      <c r="F837" s="12">
        <f>Source!I128</f>
        <v>4.38</v>
      </c>
      <c r="G837" s="20">
        <f>Source!AB128</f>
        <v>91.01</v>
      </c>
      <c r="H837" s="20">
        <f>Source!O128</f>
        <v>2806.31</v>
      </c>
      <c r="T837">
        <f>Source!O128+Source!X128+Source!Y128</f>
        <v>6744.42</v>
      </c>
      <c r="U837">
        <f>Source!P128</f>
        <v>5.55</v>
      </c>
      <c r="V837">
        <f>Source!S128</f>
        <v>2763.14</v>
      </c>
      <c r="W837">
        <f>Source!Q128</f>
        <v>37.619999999999997</v>
      </c>
      <c r="X837">
        <f>Source!R128</f>
        <v>10.18</v>
      </c>
      <c r="Y837">
        <f>Source!U128</f>
        <v>40.799699999999994</v>
      </c>
      <c r="Z837">
        <f>Source!V128</f>
        <v>0.1095</v>
      </c>
      <c r="AA837">
        <f>Source!X128</f>
        <v>2634.65</v>
      </c>
      <c r="AB837">
        <f>Source!Y128</f>
        <v>1303.46</v>
      </c>
    </row>
    <row r="838" spans="1:28" ht="14.25" x14ac:dyDescent="0.2">
      <c r="C838" s="21" t="str">
        <f>"Объем: "&amp;Source!I128&amp;"=438/"&amp;"100"</f>
        <v>Объем: 4,38=438/100</v>
      </c>
      <c r="F838" s="12"/>
      <c r="G838" s="12"/>
      <c r="H838" s="12"/>
    </row>
    <row r="839" spans="1:28" x14ac:dyDescent="0.2">
      <c r="C839" s="21" t="s">
        <v>1938</v>
      </c>
      <c r="D839" s="21">
        <f>Source!BA128</f>
        <v>7.04</v>
      </c>
    </row>
    <row r="840" spans="1:28" x14ac:dyDescent="0.2">
      <c r="C840" s="21" t="s">
        <v>1939</v>
      </c>
      <c r="D840" s="21">
        <f>Source!BB128</f>
        <v>7.04</v>
      </c>
    </row>
    <row r="841" spans="1:28" x14ac:dyDescent="0.2">
      <c r="C841" s="21" t="s">
        <v>1940</v>
      </c>
      <c r="D841" s="21">
        <f>Source!BC128</f>
        <v>7.04</v>
      </c>
    </row>
    <row r="842" spans="1:28" x14ac:dyDescent="0.2">
      <c r="C842" s="21" t="s">
        <v>1941</v>
      </c>
      <c r="D842" s="21">
        <f>Source!BS128</f>
        <v>7.04</v>
      </c>
    </row>
    <row r="843" spans="1:28" x14ac:dyDescent="0.2">
      <c r="C843" s="21" t="s">
        <v>1948</v>
      </c>
      <c r="D843" s="108" t="s">
        <v>91</v>
      </c>
      <c r="E843" s="108"/>
      <c r="F843" s="108"/>
      <c r="G843" s="108"/>
      <c r="H843" s="108"/>
    </row>
    <row r="844" spans="1:28" x14ac:dyDescent="0.2">
      <c r="C844" s="21" t="s">
        <v>1949</v>
      </c>
      <c r="D844" s="108" t="s">
        <v>91</v>
      </c>
      <c r="E844" s="108"/>
      <c r="F844" s="108"/>
      <c r="G844" s="108"/>
      <c r="H844" s="108"/>
    </row>
    <row r="845" spans="1:28" x14ac:dyDescent="0.2">
      <c r="C845" s="21" t="s">
        <v>1950</v>
      </c>
      <c r="D845" s="108" t="s">
        <v>92</v>
      </c>
      <c r="E845" s="108"/>
      <c r="F845" s="108"/>
      <c r="G845" s="108"/>
      <c r="H845" s="108"/>
    </row>
    <row r="846" spans="1:28" x14ac:dyDescent="0.2">
      <c r="C846" s="21" t="s">
        <v>1951</v>
      </c>
      <c r="D846" s="108" t="s">
        <v>92</v>
      </c>
      <c r="E846" s="108"/>
      <c r="F846" s="108"/>
      <c r="G846" s="108"/>
      <c r="H846" s="108"/>
    </row>
    <row r="847" spans="1:28" x14ac:dyDescent="0.2">
      <c r="C847" s="21" t="s">
        <v>1952</v>
      </c>
      <c r="D847" s="108" t="s">
        <v>91</v>
      </c>
      <c r="E847" s="108"/>
      <c r="F847" s="108"/>
      <c r="G847" s="108"/>
      <c r="H847" s="108"/>
    </row>
    <row r="848" spans="1:28" x14ac:dyDescent="0.2">
      <c r="C848" s="9" t="s">
        <v>1942</v>
      </c>
      <c r="D848" s="30"/>
      <c r="E848" s="30"/>
      <c r="F848" s="30">
        <f>Source!BZ128</f>
        <v>105</v>
      </c>
      <c r="G848" s="52">
        <f>(Source!AF128+Source!AE128)*Source!FX128/100</f>
        <v>84.993300000000005</v>
      </c>
      <c r="H848" s="52">
        <f>Source!X128</f>
        <v>2634.65</v>
      </c>
    </row>
    <row r="849" spans="1:28" x14ac:dyDescent="0.2">
      <c r="C849" s="9" t="s">
        <v>1943</v>
      </c>
      <c r="D849" s="30"/>
      <c r="E849" s="30"/>
      <c r="F849" s="30"/>
      <c r="G849" s="30" t="str">
        <f>CONCATENATE(Source!DL128,Source!FT128, "=", Source!FX128, "%")</f>
        <v>*0,9=94,5%</v>
      </c>
      <c r="H849" s="30" t="str">
        <f>CONCATENATE(Source!AT128)</f>
        <v>95</v>
      </c>
    </row>
    <row r="850" spans="1:28" x14ac:dyDescent="0.2">
      <c r="C850" s="9" t="s">
        <v>1944</v>
      </c>
      <c r="D850" s="30"/>
      <c r="E850" s="30"/>
      <c r="F850" s="30">
        <f>Source!CA128</f>
        <v>55</v>
      </c>
      <c r="G850" s="52">
        <f>(Source!AF128+Source!AE128)*Source!FY128/100</f>
        <v>42.046949999999995</v>
      </c>
      <c r="H850" s="52">
        <f>Source!Y128</f>
        <v>1303.46</v>
      </c>
    </row>
    <row r="851" spans="1:28" x14ac:dyDescent="0.2">
      <c r="C851" s="9" t="s">
        <v>1945</v>
      </c>
      <c r="D851" s="30"/>
      <c r="E851" s="30"/>
      <c r="F851" s="30"/>
      <c r="G851" s="30" t="str">
        <f>CONCATENATE(Source!DM128,Source!FU128, "=", Source!FY128, "%")</f>
        <v>*0,85=46,75%</v>
      </c>
      <c r="H851" s="30" t="str">
        <f>CONCATENATE(Source!AU128)</f>
        <v>47</v>
      </c>
    </row>
    <row r="852" spans="1:28" x14ac:dyDescent="0.2">
      <c r="C852" s="9" t="s">
        <v>1946</v>
      </c>
      <c r="D852" s="30"/>
      <c r="E852" s="30"/>
      <c r="F852" s="30"/>
      <c r="G852" s="52">
        <f>((Source!AF128+Source!AE128)*Source!FX128/100)+((Source!AF128+Source!AE128)*Source!FY128/100)+Source!AB128</f>
        <v>218.05025000000001</v>
      </c>
      <c r="H852" s="52">
        <f>Source!O128+Source!X128+Source!Y128</f>
        <v>6744.42</v>
      </c>
    </row>
    <row r="853" spans="1:28" ht="14.25" x14ac:dyDescent="0.2">
      <c r="A853" s="42">
        <v>102</v>
      </c>
      <c r="B853" s="42" t="str">
        <f>Source!E129</f>
        <v>52,1</v>
      </c>
      <c r="C853" s="42" t="str">
        <f>Source!G129</f>
        <v>Грунтовка</v>
      </c>
      <c r="D853" s="42" t="str">
        <f>Source!F129</f>
        <v>14.4.01.21</v>
      </c>
      <c r="E853" s="28" t="str">
        <f>Source!H129</f>
        <v>т</v>
      </c>
      <c r="F853" s="12">
        <f>Source!I129</f>
        <v>5.6939999999999998E-2</v>
      </c>
      <c r="G853" s="20">
        <f>Source!AB129</f>
        <v>0</v>
      </c>
      <c r="H853" s="20">
        <f>Source!O129</f>
        <v>0</v>
      </c>
      <c r="T853">
        <f>Source!O129+Source!X129+Source!Y129</f>
        <v>0</v>
      </c>
      <c r="U853">
        <f>Source!P129</f>
        <v>0</v>
      </c>
      <c r="V853">
        <f>Source!S129</f>
        <v>0</v>
      </c>
      <c r="W853">
        <f>Source!Q129</f>
        <v>0</v>
      </c>
      <c r="X853">
        <f>Source!R129</f>
        <v>0</v>
      </c>
      <c r="Y853">
        <f>Source!U129</f>
        <v>0</v>
      </c>
      <c r="Z853">
        <f>Source!V129</f>
        <v>0</v>
      </c>
      <c r="AA853">
        <f>Source!X129</f>
        <v>0</v>
      </c>
      <c r="AB853">
        <f>Source!Y129</f>
        <v>0</v>
      </c>
    </row>
    <row r="854" spans="1:28" ht="14.25" x14ac:dyDescent="0.2">
      <c r="C854" s="21" t="s">
        <v>1940</v>
      </c>
      <c r="D854" s="21">
        <f>Source!BC129</f>
        <v>7.04</v>
      </c>
      <c r="F854" s="12"/>
      <c r="G854" s="12"/>
      <c r="H854" s="12"/>
    </row>
    <row r="855" spans="1:28" ht="28.5" x14ac:dyDescent="0.2">
      <c r="A855" s="42">
        <v>103</v>
      </c>
      <c r="B855" s="42" t="str">
        <f>Source!E130</f>
        <v>52,2</v>
      </c>
      <c r="C855" s="42" t="str">
        <f>Source!G130</f>
        <v>Грунтовка: «Бетоконтакт», КНАУФ</v>
      </c>
      <c r="D855" s="42" t="str">
        <f>Source!F130</f>
        <v>14.3.01.01-0001</v>
      </c>
      <c r="E855" s="28" t="str">
        <f>Source!H130</f>
        <v>кг</v>
      </c>
      <c r="F855" s="12">
        <f>Source!I130</f>
        <v>82.498902999999999</v>
      </c>
      <c r="G855" s="20">
        <f>Source!AB130</f>
        <v>15.09</v>
      </c>
      <c r="H855" s="20">
        <f>Source!O130</f>
        <v>8764.16</v>
      </c>
      <c r="T855">
        <f>Source!O130+Source!X130+Source!Y130</f>
        <v>8764.16</v>
      </c>
      <c r="U855">
        <f>Source!P130</f>
        <v>8764.16</v>
      </c>
      <c r="V855">
        <f>Source!S130</f>
        <v>0</v>
      </c>
      <c r="W855">
        <f>Source!Q130</f>
        <v>0</v>
      </c>
      <c r="X855">
        <f>Source!R130</f>
        <v>0</v>
      </c>
      <c r="Y855">
        <f>Source!U130</f>
        <v>0</v>
      </c>
      <c r="Z855">
        <f>Source!V130</f>
        <v>0</v>
      </c>
      <c r="AA855">
        <f>Source!X130</f>
        <v>0</v>
      </c>
      <c r="AB855">
        <f>Source!Y130</f>
        <v>0</v>
      </c>
    </row>
    <row r="856" spans="1:28" ht="14.25" x14ac:dyDescent="0.2">
      <c r="C856" s="21" t="s">
        <v>1940</v>
      </c>
      <c r="D856" s="21">
        <f>Source!BC130</f>
        <v>7.04</v>
      </c>
      <c r="F856" s="12"/>
      <c r="G856" s="12"/>
      <c r="H856" s="12"/>
    </row>
    <row r="857" spans="1:28" ht="71.25" x14ac:dyDescent="0.2">
      <c r="A857" s="42">
        <v>104</v>
      </c>
      <c r="B857" s="42" t="str">
        <f>Source!E131</f>
        <v>53</v>
      </c>
      <c r="C857" s="42" t="str">
        <f>Source!G131</f>
        <v>Окрашивание водоэмульсионными составами поверхностей потолков, ранее окрашенных известковой или клеевой краской с расчисткой старой краски более 35%</v>
      </c>
      <c r="D857" s="42" t="str">
        <f>Source!F131</f>
        <v>62-16-1</v>
      </c>
      <c r="E857" s="28" t="str">
        <f>Source!H131</f>
        <v>100 м2</v>
      </c>
      <c r="F857" s="12">
        <f>Source!I131</f>
        <v>4.38</v>
      </c>
      <c r="G857" s="20">
        <f>Source!AB131</f>
        <v>741.15</v>
      </c>
      <c r="H857" s="20">
        <f>Source!O131</f>
        <v>22853.5</v>
      </c>
      <c r="T857">
        <f>Source!O131+Source!X131+Source!Y131</f>
        <v>32470.48</v>
      </c>
      <c r="U857">
        <f>Source!P131</f>
        <v>15301.04</v>
      </c>
      <c r="V857">
        <f>Source!S131</f>
        <v>7334.46</v>
      </c>
      <c r="W857">
        <f>Source!Q131</f>
        <v>218</v>
      </c>
      <c r="X857">
        <f>Source!R131</f>
        <v>63.21</v>
      </c>
      <c r="Y857">
        <f>Source!U131</f>
        <v>120.5814</v>
      </c>
      <c r="Z857">
        <f>Source!V131</f>
        <v>0.70079999999999998</v>
      </c>
      <c r="AA857">
        <f>Source!X131</f>
        <v>5918.14</v>
      </c>
      <c r="AB857">
        <f>Source!Y131</f>
        <v>3698.84</v>
      </c>
    </row>
    <row r="858" spans="1:28" ht="14.25" x14ac:dyDescent="0.2">
      <c r="C858" s="21" t="str">
        <f>"Объем: "&amp;Source!I131&amp;"=438/"&amp;"100"</f>
        <v>Объем: 4,38=438/100</v>
      </c>
      <c r="F858" s="12"/>
      <c r="G858" s="12"/>
      <c r="H858" s="12"/>
    </row>
    <row r="859" spans="1:28" x14ac:dyDescent="0.2">
      <c r="C859" s="21" t="s">
        <v>1938</v>
      </c>
      <c r="D859" s="21">
        <f>Source!BA131</f>
        <v>7.04</v>
      </c>
    </row>
    <row r="860" spans="1:28" x14ac:dyDescent="0.2">
      <c r="C860" s="21" t="s">
        <v>1939</v>
      </c>
      <c r="D860" s="21">
        <f>Source!BB131</f>
        <v>7.04</v>
      </c>
    </row>
    <row r="861" spans="1:28" x14ac:dyDescent="0.2">
      <c r="C861" s="21" t="s">
        <v>1940</v>
      </c>
      <c r="D861" s="21">
        <f>Source!BC131</f>
        <v>7.04</v>
      </c>
    </row>
    <row r="862" spans="1:28" x14ac:dyDescent="0.2">
      <c r="C862" s="21" t="s">
        <v>1941</v>
      </c>
      <c r="D862" s="21">
        <f>Source!BS131</f>
        <v>7.04</v>
      </c>
    </row>
    <row r="863" spans="1:28" x14ac:dyDescent="0.2">
      <c r="C863" s="9" t="s">
        <v>1942</v>
      </c>
      <c r="D863" s="30"/>
      <c r="E863" s="30"/>
      <c r="F863" s="30">
        <f>Source!BZ131</f>
        <v>80</v>
      </c>
      <c r="G863" s="52">
        <f>(Source!AF131+Source!AE131)*Source!FX131/100</f>
        <v>191.92800000000003</v>
      </c>
      <c r="H863" s="52">
        <f>Source!X131</f>
        <v>5918.14</v>
      </c>
    </row>
    <row r="864" spans="1:28" x14ac:dyDescent="0.2">
      <c r="C864" s="9" t="s">
        <v>1944</v>
      </c>
      <c r="D864" s="30"/>
      <c r="E864" s="30"/>
      <c r="F864" s="30">
        <f>Source!CA131</f>
        <v>50</v>
      </c>
      <c r="G864" s="52">
        <f>(Source!AF131+Source!AE131)*Source!FY131/100</f>
        <v>119.95500000000001</v>
      </c>
      <c r="H864" s="52">
        <f>Source!Y131</f>
        <v>3698.84</v>
      </c>
    </row>
    <row r="865" spans="1:28" x14ac:dyDescent="0.2">
      <c r="C865" s="9" t="s">
        <v>1946</v>
      </c>
      <c r="D865" s="30"/>
      <c r="E865" s="30"/>
      <c r="F865" s="30"/>
      <c r="G865" s="52">
        <f>((Source!AF131+Source!AE131)*Source!FX131/100)+((Source!AF131+Source!AE131)*Source!FY131/100)+Source!AB131</f>
        <v>1053.0329999999999</v>
      </c>
      <c r="H865" s="52">
        <f>Source!O131+Source!X131+Source!Y131</f>
        <v>32470.48</v>
      </c>
    </row>
    <row r="866" spans="1:28" ht="14.25" x14ac:dyDescent="0.2">
      <c r="A866" s="42">
        <v>105</v>
      </c>
      <c r="B866" s="42" t="str">
        <f>Source!E132</f>
        <v>53,1</v>
      </c>
      <c r="C866" s="42" t="str">
        <f>Source!G132</f>
        <v>Краска водоэмульсионная</v>
      </c>
      <c r="D866" s="42" t="str">
        <f>Source!F132</f>
        <v>14.3.02.01</v>
      </c>
      <c r="E866" s="28" t="str">
        <f>Source!H132</f>
        <v>т</v>
      </c>
      <c r="F866" s="12">
        <f>Source!I132</f>
        <v>0.31097999999999998</v>
      </c>
      <c r="G866" s="20">
        <f>Source!AB132</f>
        <v>0</v>
      </c>
      <c r="H866" s="20">
        <f>Source!O132</f>
        <v>0</v>
      </c>
      <c r="T866">
        <f>Source!O132+Source!X132+Source!Y132</f>
        <v>0</v>
      </c>
      <c r="U866">
        <f>Source!P132</f>
        <v>0</v>
      </c>
      <c r="V866">
        <f>Source!S132</f>
        <v>0</v>
      </c>
      <c r="W866">
        <f>Source!Q132</f>
        <v>0</v>
      </c>
      <c r="X866">
        <f>Source!R132</f>
        <v>0</v>
      </c>
      <c r="Y866">
        <f>Source!U132</f>
        <v>0</v>
      </c>
      <c r="Z866">
        <f>Source!V132</f>
        <v>0</v>
      </c>
      <c r="AA866">
        <f>Source!X132</f>
        <v>0</v>
      </c>
      <c r="AB866">
        <f>Source!Y132</f>
        <v>0</v>
      </c>
    </row>
    <row r="867" spans="1:28" ht="14.25" x14ac:dyDescent="0.2">
      <c r="C867" s="21" t="s">
        <v>1940</v>
      </c>
      <c r="D867" s="21">
        <f>Source!BC132</f>
        <v>7.04</v>
      </c>
      <c r="F867" s="12"/>
      <c r="G867" s="12"/>
      <c r="H867" s="12"/>
    </row>
    <row r="868" spans="1:28" ht="28.5" x14ac:dyDescent="0.2">
      <c r="A868" s="42">
        <v>106</v>
      </c>
      <c r="B868" s="42" t="str">
        <f>Source!E133</f>
        <v>53,2</v>
      </c>
      <c r="C868" s="42" t="str">
        <f>Source!G133</f>
        <v>Краска акриловая "Олимп Гамма"</v>
      </c>
      <c r="D868" s="42" t="str">
        <f>Source!F133</f>
        <v>14.3.02.01-0223</v>
      </c>
      <c r="E868" s="28" t="str">
        <f>Source!H133</f>
        <v>т</v>
      </c>
      <c r="F868" s="12">
        <f>Source!I133</f>
        <v>2.2294000000000001E-2</v>
      </c>
      <c r="G868" s="20">
        <f>Source!AB133</f>
        <v>19973.669999999998</v>
      </c>
      <c r="H868" s="20">
        <f>Source!O133</f>
        <v>3134.86</v>
      </c>
      <c r="T868">
        <f>Source!O133+Source!X133+Source!Y133</f>
        <v>3134.86</v>
      </c>
      <c r="U868">
        <f>Source!P133</f>
        <v>3134.86</v>
      </c>
      <c r="V868">
        <f>Source!S133</f>
        <v>0</v>
      </c>
      <c r="W868">
        <f>Source!Q133</f>
        <v>0</v>
      </c>
      <c r="X868">
        <f>Source!R133</f>
        <v>0</v>
      </c>
      <c r="Y868">
        <f>Source!U133</f>
        <v>0</v>
      </c>
      <c r="Z868">
        <f>Source!V133</f>
        <v>0</v>
      </c>
      <c r="AA868">
        <f>Source!X133</f>
        <v>0</v>
      </c>
      <c r="AB868">
        <f>Source!Y133</f>
        <v>0</v>
      </c>
    </row>
    <row r="869" spans="1:28" ht="14.25" x14ac:dyDescent="0.2">
      <c r="C869" s="21" t="s">
        <v>1940</v>
      </c>
      <c r="D869" s="21">
        <f>Source!BC133</f>
        <v>7.04</v>
      </c>
      <c r="F869" s="12"/>
      <c r="G869" s="12"/>
      <c r="H869" s="12"/>
    </row>
    <row r="870" spans="1:28" ht="14.25" x14ac:dyDescent="0.2">
      <c r="A870" s="42">
        <v>107</v>
      </c>
      <c r="B870" s="42" t="e">
        <f>Source!#REF!</f>
        <v>#REF!</v>
      </c>
      <c r="C870" s="42" t="e">
        <f>Source!#REF!</f>
        <v>#REF!</v>
      </c>
      <c r="D870" s="42" t="e">
        <f>Source!#REF!</f>
        <v>#REF!</v>
      </c>
      <c r="E870" s="28" t="e">
        <f>Source!#REF!</f>
        <v>#REF!</v>
      </c>
      <c r="F870" s="12" t="e">
        <f>Source!#REF!</f>
        <v>#REF!</v>
      </c>
      <c r="G870" s="20" t="e">
        <f>Source!#REF!</f>
        <v>#REF!</v>
      </c>
      <c r="H870" s="20" t="e">
        <f>Source!#REF!</f>
        <v>#REF!</v>
      </c>
      <c r="T870" t="e">
        <f>Source!#REF!+Source!#REF!+Source!#REF!</f>
        <v>#REF!</v>
      </c>
      <c r="U870" t="e">
        <f>Source!#REF!</f>
        <v>#REF!</v>
      </c>
      <c r="V870" t="e">
        <f>Source!#REF!</f>
        <v>#REF!</v>
      </c>
      <c r="W870" t="e">
        <f>Source!#REF!</f>
        <v>#REF!</v>
      </c>
      <c r="X870" t="e">
        <f>Source!#REF!</f>
        <v>#REF!</v>
      </c>
      <c r="Y870" t="e">
        <f>Source!#REF!</f>
        <v>#REF!</v>
      </c>
      <c r="Z870" t="e">
        <f>Source!#REF!</f>
        <v>#REF!</v>
      </c>
      <c r="AA870" t="e">
        <f>Source!#REF!</f>
        <v>#REF!</v>
      </c>
      <c r="AB870" t="e">
        <f>Source!#REF!</f>
        <v>#REF!</v>
      </c>
    </row>
    <row r="871" spans="1:28" ht="14.25" x14ac:dyDescent="0.2">
      <c r="C871" s="21" t="s">
        <v>1940</v>
      </c>
      <c r="D871" s="21" t="e">
        <f>Source!#REF!</f>
        <v>#REF!</v>
      </c>
      <c r="F871" s="12"/>
      <c r="G871" s="12"/>
      <c r="H871" s="12"/>
    </row>
    <row r="872" spans="1:28" ht="28.5" x14ac:dyDescent="0.2">
      <c r="A872" s="42">
        <v>108</v>
      </c>
      <c r="B872" s="42" t="str">
        <f>Source!E134</f>
        <v>54</v>
      </c>
      <c r="C872" s="42" t="str">
        <f>Source!G134</f>
        <v>Протравка цементной штукатурки нейтрализующим раствором</v>
      </c>
      <c r="D872" s="42" t="str">
        <f>Source!F134</f>
        <v>62-42-1</v>
      </c>
      <c r="E872" s="28" t="str">
        <f>Source!H134</f>
        <v>100 м2</v>
      </c>
      <c r="F872" s="12">
        <f>Source!I134</f>
        <v>0.497</v>
      </c>
      <c r="G872" s="20">
        <f>Source!AB134</f>
        <v>37.1</v>
      </c>
      <c r="H872" s="20">
        <f>Source!O134</f>
        <v>129.81</v>
      </c>
      <c r="T872">
        <f>Source!O134+Source!X134+Source!Y134</f>
        <v>263.58</v>
      </c>
      <c r="U872">
        <f>Source!P134</f>
        <v>26.91</v>
      </c>
      <c r="V872">
        <f>Source!S134</f>
        <v>102.9</v>
      </c>
      <c r="W872">
        <f>Source!Q134</f>
        <v>0</v>
      </c>
      <c r="X872">
        <f>Source!R134</f>
        <v>0</v>
      </c>
      <c r="Y872">
        <f>Source!U134</f>
        <v>1.8736900000000001</v>
      </c>
      <c r="Z872">
        <f>Source!V134</f>
        <v>0</v>
      </c>
      <c r="AA872">
        <f>Source!X134</f>
        <v>82.32</v>
      </c>
      <c r="AB872">
        <f>Source!Y134</f>
        <v>51.45</v>
      </c>
    </row>
    <row r="873" spans="1:28" ht="14.25" x14ac:dyDescent="0.2">
      <c r="C873" s="21" t="str">
        <f>"Объем: "&amp;Source!I134&amp;"=49,7/"&amp;"100"</f>
        <v>Объем: 0,497=49,7/100</v>
      </c>
      <c r="F873" s="12"/>
      <c r="G873" s="12"/>
      <c r="H873" s="12"/>
    </row>
    <row r="874" spans="1:28" x14ac:dyDescent="0.2">
      <c r="C874" s="21" t="s">
        <v>1938</v>
      </c>
      <c r="D874" s="21">
        <f>Source!BA134</f>
        <v>7.04</v>
      </c>
    </row>
    <row r="875" spans="1:28" x14ac:dyDescent="0.2">
      <c r="C875" s="21" t="s">
        <v>1939</v>
      </c>
      <c r="D875" s="21">
        <f>Source!BB134</f>
        <v>7.04</v>
      </c>
    </row>
    <row r="876" spans="1:28" x14ac:dyDescent="0.2">
      <c r="C876" s="21" t="s">
        <v>1940</v>
      </c>
      <c r="D876" s="21">
        <f>Source!BC134</f>
        <v>7.04</v>
      </c>
    </row>
    <row r="877" spans="1:28" x14ac:dyDescent="0.2">
      <c r="C877" s="21" t="s">
        <v>1941</v>
      </c>
      <c r="D877" s="21">
        <f>Source!BS134</f>
        <v>7.04</v>
      </c>
    </row>
    <row r="878" spans="1:28" x14ac:dyDescent="0.2">
      <c r="C878" s="9" t="s">
        <v>1942</v>
      </c>
      <c r="D878" s="30"/>
      <c r="E878" s="30"/>
      <c r="F878" s="30">
        <f>Source!BZ134</f>
        <v>80</v>
      </c>
      <c r="G878" s="52">
        <f>(Source!AF134+Source!AE134)*Source!FX134/100</f>
        <v>23.528000000000002</v>
      </c>
      <c r="H878" s="52">
        <f>Source!X134</f>
        <v>82.32</v>
      </c>
    </row>
    <row r="879" spans="1:28" x14ac:dyDescent="0.2">
      <c r="C879" s="9" t="s">
        <v>1944</v>
      </c>
      <c r="D879" s="30"/>
      <c r="E879" s="30"/>
      <c r="F879" s="30">
        <f>Source!CA134</f>
        <v>50</v>
      </c>
      <c r="G879" s="52">
        <f>(Source!AF134+Source!AE134)*Source!FY134/100</f>
        <v>14.705</v>
      </c>
      <c r="H879" s="52">
        <f>Source!Y134</f>
        <v>51.45</v>
      </c>
    </row>
    <row r="880" spans="1:28" x14ac:dyDescent="0.2">
      <c r="C880" s="9" t="s">
        <v>1946</v>
      </c>
      <c r="D880" s="30"/>
      <c r="E880" s="30"/>
      <c r="F880" s="30"/>
      <c r="G880" s="52">
        <f>((Source!AF134+Source!AE134)*Source!FX134/100)+((Source!AF134+Source!AE134)*Source!FY134/100)+Source!AB134</f>
        <v>75.332999999999998</v>
      </c>
      <c r="H880" s="52">
        <f>Source!O134+Source!X134+Source!Y134</f>
        <v>263.58</v>
      </c>
    </row>
    <row r="881" spans="1:28" ht="14.25" x14ac:dyDescent="0.2">
      <c r="A881" s="42">
        <v>109</v>
      </c>
      <c r="B881" s="42" t="str">
        <f>Source!E135</f>
        <v>55</v>
      </c>
      <c r="C881" s="42" t="str">
        <f>Source!G135</f>
        <v>Расшивка швов потолка</v>
      </c>
      <c r="D881" s="42" t="str">
        <f>Source!F135</f>
        <v>53-14-1</v>
      </c>
      <c r="E881" s="28" t="str">
        <f>Source!H135</f>
        <v>10 м</v>
      </c>
      <c r="F881" s="12">
        <f>Source!I135</f>
        <v>4.8</v>
      </c>
      <c r="G881" s="20">
        <f>Source!AB135</f>
        <v>24.33</v>
      </c>
      <c r="H881" s="20">
        <f>Source!O135</f>
        <v>822.16</v>
      </c>
      <c r="T881">
        <f>Source!O135+Source!X135+Source!Y135</f>
        <v>2103.67</v>
      </c>
      <c r="U881">
        <f>Source!P135</f>
        <v>0.68</v>
      </c>
      <c r="V881">
        <f>Source!S135</f>
        <v>821.48</v>
      </c>
      <c r="W881">
        <f>Source!Q135</f>
        <v>0</v>
      </c>
      <c r="X881">
        <f>Source!R135</f>
        <v>0</v>
      </c>
      <c r="Y881">
        <f>Source!U135</f>
        <v>13.007999999999999</v>
      </c>
      <c r="Z881">
        <f>Source!V135</f>
        <v>0</v>
      </c>
      <c r="AA881">
        <f>Source!X135</f>
        <v>706.47</v>
      </c>
      <c r="AB881">
        <f>Source!Y135</f>
        <v>575.04</v>
      </c>
    </row>
    <row r="882" spans="1:28" ht="14.25" x14ac:dyDescent="0.2">
      <c r="C882" s="21" t="str">
        <f>"Объем: "&amp;Source!I135&amp;"=48/"&amp;"10"</f>
        <v>Объем: 4,8=48/10</v>
      </c>
      <c r="F882" s="12"/>
      <c r="G882" s="12"/>
      <c r="H882" s="12"/>
    </row>
    <row r="883" spans="1:28" x14ac:dyDescent="0.2">
      <c r="C883" s="21" t="s">
        <v>1938</v>
      </c>
      <c r="D883" s="21">
        <f>Source!BA135</f>
        <v>7.04</v>
      </c>
    </row>
    <row r="884" spans="1:28" x14ac:dyDescent="0.2">
      <c r="C884" s="21" t="s">
        <v>1939</v>
      </c>
      <c r="D884" s="21">
        <f>Source!BB135</f>
        <v>7.04</v>
      </c>
    </row>
    <row r="885" spans="1:28" x14ac:dyDescent="0.2">
      <c r="C885" s="21" t="s">
        <v>1940</v>
      </c>
      <c r="D885" s="21">
        <f>Source!BC135</f>
        <v>7.04</v>
      </c>
    </row>
    <row r="886" spans="1:28" x14ac:dyDescent="0.2">
      <c r="C886" s="21" t="s">
        <v>1941</v>
      </c>
      <c r="D886" s="21">
        <f>Source!BS135</f>
        <v>7.04</v>
      </c>
    </row>
    <row r="887" spans="1:28" x14ac:dyDescent="0.2">
      <c r="C887" s="9" t="s">
        <v>1942</v>
      </c>
      <c r="D887" s="30"/>
      <c r="E887" s="30"/>
      <c r="F887" s="30">
        <f>Source!BZ135</f>
        <v>86</v>
      </c>
      <c r="G887" s="52">
        <f>(Source!AF135+Source!AE135)*Source!FX135/100</f>
        <v>20.906599999999997</v>
      </c>
      <c r="H887" s="52">
        <f>Source!X135</f>
        <v>706.47</v>
      </c>
    </row>
    <row r="888" spans="1:28" x14ac:dyDescent="0.2">
      <c r="C888" s="9" t="s">
        <v>1944</v>
      </c>
      <c r="D888" s="30"/>
      <c r="E888" s="30"/>
      <c r="F888" s="30">
        <f>Source!CA135</f>
        <v>70</v>
      </c>
      <c r="G888" s="52">
        <f>(Source!AF135+Source!AE135)*Source!FY135/100</f>
        <v>17.016999999999999</v>
      </c>
      <c r="H888" s="52">
        <f>Source!Y135</f>
        <v>575.04</v>
      </c>
    </row>
    <row r="889" spans="1:28" x14ac:dyDescent="0.2">
      <c r="C889" s="9" t="s">
        <v>1946</v>
      </c>
      <c r="D889" s="30"/>
      <c r="E889" s="30"/>
      <c r="F889" s="30"/>
      <c r="G889" s="52">
        <f>((Source!AF135+Source!AE135)*Source!FX135/100)+((Source!AF135+Source!AE135)*Source!FY135/100)+Source!AB135</f>
        <v>62.253599999999992</v>
      </c>
      <c r="H889" s="52">
        <f>Source!O135+Source!X135+Source!Y135</f>
        <v>2103.67</v>
      </c>
    </row>
    <row r="890" spans="1:28" ht="14.25" x14ac:dyDescent="0.2">
      <c r="A890" s="42">
        <v>110</v>
      </c>
      <c r="B890" s="42" t="str">
        <f>Source!E136</f>
        <v>55,1</v>
      </c>
      <c r="C890" s="42" t="str">
        <f>Source!G136</f>
        <v>Раствор цементный</v>
      </c>
      <c r="D890" s="42" t="str">
        <f>Source!F136</f>
        <v>04.3.01.09</v>
      </c>
      <c r="E890" s="28" t="str">
        <f>Source!H136</f>
        <v>м3</v>
      </c>
      <c r="F890" s="12">
        <f>Source!I136</f>
        <v>9.6000000000000002E-2</v>
      </c>
      <c r="G890" s="20">
        <f>Source!AB136</f>
        <v>0</v>
      </c>
      <c r="H890" s="20">
        <f>Source!O136</f>
        <v>0</v>
      </c>
      <c r="T890">
        <f>Source!O136+Source!X136+Source!Y136</f>
        <v>0</v>
      </c>
      <c r="U890">
        <f>Source!P136</f>
        <v>0</v>
      </c>
      <c r="V890">
        <f>Source!S136</f>
        <v>0</v>
      </c>
      <c r="W890">
        <f>Source!Q136</f>
        <v>0</v>
      </c>
      <c r="X890">
        <f>Source!R136</f>
        <v>0</v>
      </c>
      <c r="Y890">
        <f>Source!U136</f>
        <v>0</v>
      </c>
      <c r="Z890">
        <f>Source!V136</f>
        <v>0</v>
      </c>
      <c r="AA890">
        <f>Source!X136</f>
        <v>0</v>
      </c>
      <c r="AB890">
        <f>Source!Y136</f>
        <v>0</v>
      </c>
    </row>
    <row r="891" spans="1:28" ht="14.25" x14ac:dyDescent="0.2">
      <c r="C891" s="21" t="s">
        <v>1940</v>
      </c>
      <c r="D891" s="21">
        <f>Source!BC136</f>
        <v>7.04</v>
      </c>
      <c r="F891" s="12"/>
      <c r="G891" s="12"/>
      <c r="H891" s="12"/>
    </row>
    <row r="892" spans="1:28" ht="42.75" x14ac:dyDescent="0.2">
      <c r="A892" s="42">
        <v>111</v>
      </c>
      <c r="B892" s="42" t="str">
        <f>Source!E137</f>
        <v>55,2</v>
      </c>
      <c r="C892" s="42" t="str">
        <f>Source!G137</f>
        <v>Смесь сухая штукатурная цементно-песчаная "БИРСС 11" (марка М150), бездобавочная</v>
      </c>
      <c r="D892" s="42" t="str">
        <f>Source!F137</f>
        <v>04.3.02.13-0103</v>
      </c>
      <c r="E892" s="28" t="str">
        <f>Source!H137</f>
        <v>т</v>
      </c>
      <c r="F892" s="12">
        <f>Source!I137</f>
        <v>0.1152</v>
      </c>
      <c r="G892" s="20">
        <f>Source!AB137</f>
        <v>728.14</v>
      </c>
      <c r="H892" s="20">
        <f>Source!O137</f>
        <v>590.53</v>
      </c>
      <c r="T892">
        <f>Source!O137+Source!X137+Source!Y137</f>
        <v>590.53</v>
      </c>
      <c r="U892">
        <f>Source!P137</f>
        <v>590.53</v>
      </c>
      <c r="V892">
        <f>Source!S137</f>
        <v>0</v>
      </c>
      <c r="W892">
        <f>Source!Q137</f>
        <v>0</v>
      </c>
      <c r="X892">
        <f>Source!R137</f>
        <v>0</v>
      </c>
      <c r="Y892">
        <f>Source!U137</f>
        <v>0</v>
      </c>
      <c r="Z892">
        <f>Source!V137</f>
        <v>0</v>
      </c>
      <c r="AA892">
        <f>Source!X137</f>
        <v>0</v>
      </c>
      <c r="AB892">
        <f>Source!Y137</f>
        <v>0</v>
      </c>
    </row>
    <row r="893" spans="1:28" ht="14.25" x14ac:dyDescent="0.2">
      <c r="C893" s="21" t="s">
        <v>1940</v>
      </c>
      <c r="D893" s="21">
        <f>Source!BC137</f>
        <v>7.04</v>
      </c>
      <c r="F893" s="12"/>
      <c r="G893" s="12"/>
      <c r="H893" s="12"/>
    </row>
    <row r="894" spans="1:28" ht="71.25" x14ac:dyDescent="0.2">
      <c r="A894" s="42">
        <v>112</v>
      </c>
      <c r="B894" s="42" t="str">
        <f>Source!E138</f>
        <v>56</v>
      </c>
      <c r="C894" s="42" t="str">
        <f>Source!G138</f>
        <v>Масляная окраска эмалью ПФ-115 металлических поверхностей решеток, переплетов, труб диаметром менее 50 мм и т.п., количество окрасок 2</v>
      </c>
      <c r="D894" s="42" t="str">
        <f>Source!F138</f>
        <v>15-04-030-4</v>
      </c>
      <c r="E894" s="28" t="str">
        <f>Source!H138</f>
        <v>100 м2 окрашиваемой поверхности</v>
      </c>
      <c r="F894" s="12">
        <f>Source!I138</f>
        <v>0.27139000000000002</v>
      </c>
      <c r="G894" s="20">
        <f>Source!AB138</f>
        <v>1202.6600000000001</v>
      </c>
      <c r="H894" s="20">
        <f>Source!O138</f>
        <v>2297.7800000000002</v>
      </c>
      <c r="T894">
        <f>Source!O138+Source!X138+Source!Y138</f>
        <v>4262.58</v>
      </c>
      <c r="U894">
        <f>Source!P138</f>
        <v>907.45</v>
      </c>
      <c r="V894">
        <f>Source!S138</f>
        <v>1383.32</v>
      </c>
      <c r="W894">
        <f>Source!Q138</f>
        <v>7.01</v>
      </c>
      <c r="X894">
        <f>Source!R138</f>
        <v>0.34</v>
      </c>
      <c r="Y894">
        <f>Source!U138</f>
        <v>22.177719410000002</v>
      </c>
      <c r="Z894">
        <f>Source!V138</f>
        <v>3.3923750000000004E-3</v>
      </c>
      <c r="AA894">
        <f>Source!X138</f>
        <v>1314.48</v>
      </c>
      <c r="AB894">
        <f>Source!Y138</f>
        <v>650.32000000000005</v>
      </c>
    </row>
    <row r="895" spans="1:28" ht="14.25" x14ac:dyDescent="0.2">
      <c r="C895" s="21" t="str">
        <f>"Объем: "&amp;Source!I138&amp;"=27,139/"&amp;"100"</f>
        <v>Объем: 0,27139=27,139/100</v>
      </c>
      <c r="F895" s="12"/>
      <c r="G895" s="12"/>
      <c r="H895" s="12"/>
    </row>
    <row r="896" spans="1:28" x14ac:dyDescent="0.2">
      <c r="C896" s="21" t="s">
        <v>1938</v>
      </c>
      <c r="D896" s="21">
        <f>Source!BA138</f>
        <v>7.04</v>
      </c>
    </row>
    <row r="897" spans="1:28" x14ac:dyDescent="0.2">
      <c r="C897" s="21" t="s">
        <v>1939</v>
      </c>
      <c r="D897" s="21">
        <f>Source!BB138</f>
        <v>7.04</v>
      </c>
    </row>
    <row r="898" spans="1:28" x14ac:dyDescent="0.2">
      <c r="C898" s="21" t="s">
        <v>1940</v>
      </c>
      <c r="D898" s="21">
        <f>Source!BC138</f>
        <v>7.04</v>
      </c>
    </row>
    <row r="899" spans="1:28" x14ac:dyDescent="0.2">
      <c r="C899" s="21" t="s">
        <v>1941</v>
      </c>
      <c r="D899" s="21">
        <f>Source!BS138</f>
        <v>7.04</v>
      </c>
    </row>
    <row r="900" spans="1:28" x14ac:dyDescent="0.2">
      <c r="C900" s="21" t="s">
        <v>1948</v>
      </c>
      <c r="D900" s="108" t="s">
        <v>91</v>
      </c>
      <c r="E900" s="108"/>
      <c r="F900" s="108"/>
      <c r="G900" s="108"/>
      <c r="H900" s="108"/>
    </row>
    <row r="901" spans="1:28" x14ac:dyDescent="0.2">
      <c r="C901" s="21" t="s">
        <v>1949</v>
      </c>
      <c r="D901" s="108" t="s">
        <v>91</v>
      </c>
      <c r="E901" s="108"/>
      <c r="F901" s="108"/>
      <c r="G901" s="108"/>
      <c r="H901" s="108"/>
    </row>
    <row r="902" spans="1:28" x14ac:dyDescent="0.2">
      <c r="C902" s="21" t="s">
        <v>1950</v>
      </c>
      <c r="D902" s="108" t="s">
        <v>92</v>
      </c>
      <c r="E902" s="108"/>
      <c r="F902" s="108"/>
      <c r="G902" s="108"/>
      <c r="H902" s="108"/>
    </row>
    <row r="903" spans="1:28" x14ac:dyDescent="0.2">
      <c r="C903" s="21" t="s">
        <v>1951</v>
      </c>
      <c r="D903" s="108" t="s">
        <v>92</v>
      </c>
      <c r="E903" s="108"/>
      <c r="F903" s="108"/>
      <c r="G903" s="108"/>
      <c r="H903" s="108"/>
    </row>
    <row r="904" spans="1:28" x14ac:dyDescent="0.2">
      <c r="C904" s="21" t="s">
        <v>1952</v>
      </c>
      <c r="D904" s="108" t="s">
        <v>91</v>
      </c>
      <c r="E904" s="108"/>
      <c r="F904" s="108"/>
      <c r="G904" s="108"/>
      <c r="H904" s="108"/>
    </row>
    <row r="905" spans="1:28" x14ac:dyDescent="0.2">
      <c r="C905" s="9" t="s">
        <v>1942</v>
      </c>
      <c r="D905" s="30"/>
      <c r="E905" s="30"/>
      <c r="F905" s="30">
        <f>Source!BZ138</f>
        <v>105</v>
      </c>
      <c r="G905" s="52">
        <f>(Source!AF138+Source!AE138)*Source!FX138/100</f>
        <v>684.37844999999982</v>
      </c>
      <c r="H905" s="52">
        <f>Source!X138</f>
        <v>1314.48</v>
      </c>
    </row>
    <row r="906" spans="1:28" x14ac:dyDescent="0.2">
      <c r="C906" s="9" t="s">
        <v>1943</v>
      </c>
      <c r="D906" s="30"/>
      <c r="E906" s="30"/>
      <c r="F906" s="30"/>
      <c r="G906" s="30" t="str">
        <f>CONCATENATE(Source!DL138,Source!FT138, "=", Source!FX138, "%")</f>
        <v>*0,9=94,5%</v>
      </c>
      <c r="H906" s="30" t="str">
        <f>CONCATENATE(Source!AT138)</f>
        <v>95</v>
      </c>
    </row>
    <row r="907" spans="1:28" x14ac:dyDescent="0.2">
      <c r="C907" s="9" t="s">
        <v>1944</v>
      </c>
      <c r="D907" s="30"/>
      <c r="E907" s="30"/>
      <c r="F907" s="30">
        <f>Source!CA138</f>
        <v>55</v>
      </c>
      <c r="G907" s="52">
        <f>(Source!AF138+Source!AE138)*Source!FY138/100</f>
        <v>338.568175</v>
      </c>
      <c r="H907" s="52">
        <f>Source!Y138</f>
        <v>650.32000000000005</v>
      </c>
    </row>
    <row r="908" spans="1:28" x14ac:dyDescent="0.2">
      <c r="C908" s="9" t="s">
        <v>1945</v>
      </c>
      <c r="D908" s="30"/>
      <c r="E908" s="30"/>
      <c r="F908" s="30"/>
      <c r="G908" s="30" t="str">
        <f>CONCATENATE(Source!DM138,Source!FU138, "=", Source!FY138, "%")</f>
        <v>*0,85=46,75%</v>
      </c>
      <c r="H908" s="30" t="str">
        <f>CONCATENATE(Source!AU138)</f>
        <v>47</v>
      </c>
    </row>
    <row r="909" spans="1:28" x14ac:dyDescent="0.2">
      <c r="C909" s="9" t="s">
        <v>1946</v>
      </c>
      <c r="D909" s="30"/>
      <c r="E909" s="30"/>
      <c r="F909" s="30"/>
      <c r="G909" s="52">
        <f>((Source!AF138+Source!AE138)*Source!FX138/100)+((Source!AF138+Source!AE138)*Source!FY138/100)+Source!AB138</f>
        <v>2225.6066249999999</v>
      </c>
      <c r="H909" s="52">
        <f>Source!O138+Source!X138+Source!Y138</f>
        <v>4262.58</v>
      </c>
    </row>
    <row r="910" spans="1:28" ht="28.5" x14ac:dyDescent="0.2">
      <c r="A910" s="42">
        <v>113</v>
      </c>
      <c r="B910" s="42" t="str">
        <f>Source!E139</f>
        <v>57</v>
      </c>
      <c r="C910" s="42" t="str">
        <f>Source!G139</f>
        <v>Затаривание строительного мусора в мешки</v>
      </c>
      <c r="D910" s="42" t="str">
        <f>Source!F139</f>
        <v>69-15-1</v>
      </c>
      <c r="E910" s="28" t="str">
        <f>Source!H139</f>
        <v>т</v>
      </c>
      <c r="F910" s="12">
        <f>Source!I139</f>
        <v>12.34</v>
      </c>
      <c r="G910" s="20">
        <f>Source!AB139</f>
        <v>23.81</v>
      </c>
      <c r="H910" s="20">
        <f>Source!O139</f>
        <v>2068.46</v>
      </c>
      <c r="T910">
        <f>Source!O139+Source!X139+Source!Y139</f>
        <v>2892.44</v>
      </c>
      <c r="U910">
        <f>Source!P139</f>
        <v>1424.73</v>
      </c>
      <c r="V910">
        <f>Source!S139</f>
        <v>643.73</v>
      </c>
      <c r="W910">
        <f>Source!Q139</f>
        <v>0</v>
      </c>
      <c r="X910">
        <f>Source!R139</f>
        <v>0</v>
      </c>
      <c r="Y910">
        <f>Source!U139</f>
        <v>12.7102</v>
      </c>
      <c r="Z910">
        <f>Source!V139</f>
        <v>0</v>
      </c>
      <c r="AA910">
        <f>Source!X139</f>
        <v>502.11</v>
      </c>
      <c r="AB910">
        <f>Source!Y139</f>
        <v>321.87</v>
      </c>
    </row>
    <row r="911" spans="1:28" ht="14.25" x14ac:dyDescent="0.2">
      <c r="C911" s="21" t="s">
        <v>1938</v>
      </c>
      <c r="D911" s="21">
        <f>Source!BA139</f>
        <v>7.04</v>
      </c>
      <c r="F911" s="12"/>
      <c r="G911" s="12"/>
      <c r="H911" s="12"/>
    </row>
    <row r="912" spans="1:28" x14ac:dyDescent="0.2">
      <c r="C912" s="21" t="s">
        <v>1939</v>
      </c>
      <c r="D912" s="21">
        <f>Source!BB139</f>
        <v>7.04</v>
      </c>
    </row>
    <row r="913" spans="1:28" x14ac:dyDescent="0.2">
      <c r="C913" s="21" t="s">
        <v>1940</v>
      </c>
      <c r="D913" s="21">
        <f>Source!BC139</f>
        <v>7.04</v>
      </c>
    </row>
    <row r="914" spans="1:28" x14ac:dyDescent="0.2">
      <c r="C914" s="21" t="s">
        <v>1941</v>
      </c>
      <c r="D914" s="21">
        <f>Source!BS139</f>
        <v>7.04</v>
      </c>
    </row>
    <row r="915" spans="1:28" x14ac:dyDescent="0.2">
      <c r="C915" s="9" t="s">
        <v>1942</v>
      </c>
      <c r="D915" s="30"/>
      <c r="E915" s="30"/>
      <c r="F915" s="30">
        <f>Source!BZ139</f>
        <v>78</v>
      </c>
      <c r="G915" s="52">
        <f>(Source!AF139+Source!AE139)*Source!FX139/100</f>
        <v>5.7797999999999998</v>
      </c>
      <c r="H915" s="52">
        <f>Source!X139</f>
        <v>502.11</v>
      </c>
    </row>
    <row r="916" spans="1:28" x14ac:dyDescent="0.2">
      <c r="C916" s="9" t="s">
        <v>1944</v>
      </c>
      <c r="D916" s="30"/>
      <c r="E916" s="30"/>
      <c r="F916" s="30">
        <f>Source!CA139</f>
        <v>50</v>
      </c>
      <c r="G916" s="52">
        <f>(Source!AF139+Source!AE139)*Source!FY139/100</f>
        <v>3.7050000000000001</v>
      </c>
      <c r="H916" s="52">
        <f>Source!Y139</f>
        <v>321.87</v>
      </c>
    </row>
    <row r="917" spans="1:28" x14ac:dyDescent="0.2">
      <c r="C917" s="9" t="s">
        <v>1946</v>
      </c>
      <c r="D917" s="30"/>
      <c r="E917" s="30"/>
      <c r="F917" s="30"/>
      <c r="G917" s="52">
        <f>((Source!AF139+Source!AE139)*Source!FX139/100)+((Source!AF139+Source!AE139)*Source!FY139/100)+Source!AB139</f>
        <v>33.294799999999995</v>
      </c>
      <c r="H917" s="52">
        <f>Source!O139+Source!X139+Source!Y139</f>
        <v>2892.44</v>
      </c>
    </row>
    <row r="918" spans="1:28" ht="42.75" x14ac:dyDescent="0.2">
      <c r="A918" s="42">
        <v>114</v>
      </c>
      <c r="B918" s="42" t="str">
        <f>Source!E140</f>
        <v>58</v>
      </c>
      <c r="C918" s="42" t="str">
        <f>Source!G140</f>
        <v>Погрузочные работы при автомобильных перевозках мусора строительного с погрузкой вручную</v>
      </c>
      <c r="D918" s="42" t="str">
        <f>Source!F140</f>
        <v>т01-01-01-041</v>
      </c>
      <c r="E918" s="28" t="str">
        <f>Source!H140</f>
        <v>1 Т ГРУЗА</v>
      </c>
      <c r="F918" s="12">
        <f>Source!I140</f>
        <v>12.34</v>
      </c>
      <c r="G918" s="20">
        <f>Source!AB140</f>
        <v>42.98</v>
      </c>
      <c r="H918" s="20">
        <f>Source!GM140</f>
        <v>3733.83</v>
      </c>
      <c r="T918">
        <f>Source!GM140</f>
        <v>3733.83</v>
      </c>
      <c r="U918">
        <f>Source!P140</f>
        <v>0</v>
      </c>
      <c r="V918">
        <f>Source!S140</f>
        <v>0</v>
      </c>
      <c r="W918">
        <f>Source!Q140</f>
        <v>0</v>
      </c>
      <c r="X918">
        <f>Source!R140</f>
        <v>0</v>
      </c>
      <c r="Y918">
        <f>Source!U140</f>
        <v>0</v>
      </c>
      <c r="Z918">
        <f>Source!V140</f>
        <v>0</v>
      </c>
      <c r="AA918">
        <f>Source!X140</f>
        <v>0</v>
      </c>
      <c r="AB918">
        <f>Source!Y140</f>
        <v>0</v>
      </c>
    </row>
    <row r="919" spans="1:28" ht="14.25" x14ac:dyDescent="0.2">
      <c r="C919" s="21" t="s">
        <v>1954</v>
      </c>
      <c r="D919" s="21">
        <f>Source!AZ140</f>
        <v>7.04</v>
      </c>
      <c r="F919" s="12"/>
      <c r="G919" s="12"/>
      <c r="H919" s="12"/>
    </row>
    <row r="920" spans="1:28" ht="57" x14ac:dyDescent="0.2">
      <c r="A920" s="42">
        <v>115</v>
      </c>
      <c r="B920" s="42" t="str">
        <f>Source!E141</f>
        <v>59</v>
      </c>
      <c r="C920" s="42" t="str">
        <f>Source!G141</f>
        <v>Перевозка грузов I класса автомобилями бортовыми грузоподъемностью до 15 т на расстояние до 70 км</v>
      </c>
      <c r="D920" s="42" t="str">
        <f>Source!F141</f>
        <v>т03-01-01-070</v>
      </c>
      <c r="E920" s="28" t="str">
        <f>Source!H141</f>
        <v>1 Т ГРУЗА</v>
      </c>
      <c r="F920" s="12">
        <f>Source!I141</f>
        <v>12.34</v>
      </c>
      <c r="G920" s="20">
        <f>Source!AB141</f>
        <v>29.16</v>
      </c>
      <c r="H920" s="20">
        <f>Source!GM141</f>
        <v>2533.23</v>
      </c>
      <c r="T920">
        <f>Source!GM141</f>
        <v>2533.23</v>
      </c>
      <c r="U920">
        <f>Source!P141</f>
        <v>0</v>
      </c>
      <c r="V920">
        <f>Source!S141</f>
        <v>0</v>
      </c>
      <c r="W920">
        <f>Source!Q141</f>
        <v>0</v>
      </c>
      <c r="X920">
        <f>Source!R141</f>
        <v>0</v>
      </c>
      <c r="Y920">
        <f>Source!U141</f>
        <v>0</v>
      </c>
      <c r="Z920">
        <f>Source!V141</f>
        <v>0</v>
      </c>
      <c r="AA920">
        <f>Source!X141</f>
        <v>0</v>
      </c>
      <c r="AB920">
        <f>Source!Y141</f>
        <v>0</v>
      </c>
    </row>
    <row r="921" spans="1:28" ht="14.25" x14ac:dyDescent="0.2">
      <c r="C921" s="21" t="s">
        <v>1954</v>
      </c>
      <c r="D921" s="21">
        <f>Source!AZ141</f>
        <v>7.04</v>
      </c>
      <c r="F921" s="12"/>
      <c r="G921" s="12"/>
      <c r="H921" s="12"/>
    </row>
    <row r="923" spans="1:28" ht="15" x14ac:dyDescent="0.25">
      <c r="A923" s="53"/>
      <c r="B923" s="53"/>
      <c r="C923" s="72" t="str">
        <f>CONCATENATE("Итого по разделу: ",IF(Source!G143&lt;&gt;"Новый раздел", Source!G143, ""))</f>
        <v>Итого по разделу: Общестроительные работы</v>
      </c>
      <c r="D923" s="72"/>
      <c r="E923" s="72"/>
      <c r="F923" s="72"/>
      <c r="G923" s="53"/>
      <c r="H923" s="54" t="e">
        <f>IF(SUM(T39:T922)=0, "-", SUM(T39:T922))</f>
        <v>#REF!</v>
      </c>
    </row>
    <row r="924" spans="1:28" ht="15" x14ac:dyDescent="0.25">
      <c r="A924" s="53"/>
      <c r="B924" s="53"/>
      <c r="C924" s="53"/>
      <c r="D924" s="53"/>
      <c r="E924" s="53"/>
      <c r="F924" s="53"/>
      <c r="G924" s="53"/>
      <c r="H924" s="53"/>
    </row>
    <row r="926" spans="1:28" ht="14.25" x14ac:dyDescent="0.2">
      <c r="C926" s="85" t="str">
        <f>Source!H171</f>
        <v>Всего</v>
      </c>
      <c r="D926" s="85"/>
      <c r="E926" s="85"/>
      <c r="F926" s="85"/>
      <c r="G926" s="71">
        <f>IF(Source!F171=0, "", Source!F171)</f>
        <v>3104992.16</v>
      </c>
      <c r="H926" s="71"/>
    </row>
    <row r="927" spans="1:28" ht="14.25" x14ac:dyDescent="0.2">
      <c r="C927" s="85" t="str">
        <f>Source!H172</f>
        <v>Итого НДС 18%</v>
      </c>
      <c r="D927" s="85"/>
      <c r="E927" s="85"/>
      <c r="F927" s="85"/>
      <c r="G927" s="71">
        <f>IF(Source!F172=0, "", Source!F172)</f>
        <v>558898.59</v>
      </c>
      <c r="H927" s="71"/>
    </row>
    <row r="928" spans="1:28" ht="14.25" x14ac:dyDescent="0.2">
      <c r="C928" s="85" t="str">
        <f>Source!H173</f>
        <v>Всего по смете</v>
      </c>
      <c r="D928" s="85"/>
      <c r="E928" s="85"/>
      <c r="F928" s="85"/>
      <c r="G928" s="71">
        <f>IF(Source!F173=0, "", Source!F173)</f>
        <v>3663890.75</v>
      </c>
      <c r="H928" s="71"/>
    </row>
    <row r="930" spans="1:28" ht="16.5" x14ac:dyDescent="0.25">
      <c r="A930" s="107" t="str">
        <f>CONCATENATE("Раздел: ",IF(Source!G175&lt;&gt;"Новый раздел", Source!G175, ""))</f>
        <v>Раздел: Система электроснабжения</v>
      </c>
      <c r="B930" s="107"/>
      <c r="C930" s="107"/>
      <c r="D930" s="107"/>
      <c r="E930" s="107"/>
      <c r="F930" s="107"/>
      <c r="G930" s="107"/>
      <c r="H930" s="107"/>
    </row>
    <row r="931" spans="1:28" ht="28.5" x14ac:dyDescent="0.2">
      <c r="A931" s="42">
        <v>116</v>
      </c>
      <c r="B931" s="42" t="str">
        <f>Source!E179</f>
        <v>60</v>
      </c>
      <c r="C931" s="42" t="str">
        <f>Source!G179</f>
        <v>Демонтаж  электрощитов  на модулей</v>
      </c>
      <c r="D931" s="42" t="str">
        <f>Source!F179</f>
        <v>м08-02-370-02</v>
      </c>
      <c r="E931" s="28" t="str">
        <f>Source!H179</f>
        <v>ШТ</v>
      </c>
      <c r="F931" s="12">
        <f>Source!I179</f>
        <v>4</v>
      </c>
      <c r="G931" s="20">
        <f>Source!AB179</f>
        <v>8.17</v>
      </c>
      <c r="H931" s="20">
        <f>Source!O179</f>
        <v>230.06</v>
      </c>
      <c r="T931">
        <f>Source!O179+Source!X179+Source!Y179</f>
        <v>391.81</v>
      </c>
      <c r="U931">
        <f>Source!P179</f>
        <v>0</v>
      </c>
      <c r="V931">
        <f>Source!S179</f>
        <v>79.97</v>
      </c>
      <c r="W931">
        <f>Source!Q179</f>
        <v>150.09</v>
      </c>
      <c r="X931">
        <f>Source!R179</f>
        <v>21.12</v>
      </c>
      <c r="Y931">
        <f>Source!U179</f>
        <v>1.08</v>
      </c>
      <c r="Z931">
        <f>Source!V179</f>
        <v>0.24</v>
      </c>
      <c r="AA931">
        <f>Source!X179</f>
        <v>96.04</v>
      </c>
      <c r="AB931">
        <f>Source!Y179</f>
        <v>65.709999999999994</v>
      </c>
    </row>
    <row r="932" spans="1:28" ht="14.25" x14ac:dyDescent="0.2">
      <c r="C932" s="21" t="s">
        <v>1938</v>
      </c>
      <c r="D932" s="21">
        <f>Source!BA179</f>
        <v>7.04</v>
      </c>
      <c r="F932" s="12"/>
      <c r="G932" s="12"/>
      <c r="H932" s="12"/>
    </row>
    <row r="933" spans="1:28" x14ac:dyDescent="0.2">
      <c r="C933" s="21" t="s">
        <v>1939</v>
      </c>
      <c r="D933" s="21">
        <f>Source!BB179</f>
        <v>7.04</v>
      </c>
    </row>
    <row r="934" spans="1:28" x14ac:dyDescent="0.2">
      <c r="C934" s="21" t="s">
        <v>1940</v>
      </c>
      <c r="D934" s="21">
        <f>Source!BC179</f>
        <v>7.04</v>
      </c>
    </row>
    <row r="935" spans="1:28" x14ac:dyDescent="0.2">
      <c r="C935" s="21" t="s">
        <v>1941</v>
      </c>
      <c r="D935" s="21">
        <f>Source!BS179</f>
        <v>7.04</v>
      </c>
    </row>
    <row r="936" spans="1:28" x14ac:dyDescent="0.2">
      <c r="C936" s="21" t="s">
        <v>1947</v>
      </c>
      <c r="D936" s="108" t="s">
        <v>42</v>
      </c>
      <c r="E936" s="108"/>
      <c r="F936" s="108"/>
      <c r="G936" s="108"/>
      <c r="H936" s="108"/>
    </row>
    <row r="937" spans="1:28" x14ac:dyDescent="0.2">
      <c r="C937" s="21" t="s">
        <v>1948</v>
      </c>
      <c r="D937" s="108" t="s">
        <v>571</v>
      </c>
      <c r="E937" s="108"/>
      <c r="F937" s="108"/>
      <c r="G937" s="108"/>
      <c r="H937" s="108"/>
    </row>
    <row r="938" spans="1:28" x14ac:dyDescent="0.2">
      <c r="C938" s="21" t="s">
        <v>1949</v>
      </c>
      <c r="D938" s="108" t="s">
        <v>571</v>
      </c>
      <c r="E938" s="108"/>
      <c r="F938" s="108"/>
      <c r="G938" s="108"/>
      <c r="H938" s="108"/>
    </row>
    <row r="939" spans="1:28" x14ac:dyDescent="0.2">
      <c r="C939" s="21" t="s">
        <v>1950</v>
      </c>
      <c r="D939" s="108" t="s">
        <v>571</v>
      </c>
      <c r="E939" s="108"/>
      <c r="F939" s="108"/>
      <c r="G939" s="108"/>
      <c r="H939" s="108"/>
    </row>
    <row r="940" spans="1:28" x14ac:dyDescent="0.2">
      <c r="C940" s="21" t="s">
        <v>1951</v>
      </c>
      <c r="D940" s="108" t="s">
        <v>571</v>
      </c>
      <c r="E940" s="108"/>
      <c r="F940" s="108"/>
      <c r="G940" s="108"/>
      <c r="H940" s="108"/>
    </row>
    <row r="941" spans="1:28" x14ac:dyDescent="0.2">
      <c r="C941" s="21" t="s">
        <v>1952</v>
      </c>
      <c r="D941" s="108" t="s">
        <v>571</v>
      </c>
      <c r="E941" s="108"/>
      <c r="F941" s="108"/>
      <c r="G941" s="108"/>
      <c r="H941" s="108"/>
    </row>
    <row r="942" spans="1:28" x14ac:dyDescent="0.2">
      <c r="C942" s="9" t="s">
        <v>1942</v>
      </c>
      <c r="D942" s="30"/>
      <c r="E942" s="30"/>
      <c r="F942" s="30">
        <f>Source!BZ179</f>
        <v>95</v>
      </c>
      <c r="G942" s="52">
        <f>(Source!AF179+Source!AE179)*Source!FX179/100</f>
        <v>3.4105000000000003</v>
      </c>
      <c r="H942" s="52">
        <f>Source!X179</f>
        <v>96.04</v>
      </c>
    </row>
    <row r="943" spans="1:28" x14ac:dyDescent="0.2">
      <c r="C943" s="9" t="s">
        <v>1944</v>
      </c>
      <c r="D943" s="30"/>
      <c r="E943" s="30"/>
      <c r="F943" s="30">
        <f>Source!CA179</f>
        <v>65</v>
      </c>
      <c r="G943" s="52">
        <f>(Source!AF179+Source!AE179)*Source!FY179/100</f>
        <v>2.3334999999999999</v>
      </c>
      <c r="H943" s="52">
        <f>Source!Y179</f>
        <v>65.709999999999994</v>
      </c>
    </row>
    <row r="944" spans="1:28" x14ac:dyDescent="0.2">
      <c r="C944" s="9" t="s">
        <v>1946</v>
      </c>
      <c r="D944" s="30"/>
      <c r="E944" s="30"/>
      <c r="F944" s="30"/>
      <c r="G944" s="52">
        <f>((Source!AF179+Source!AE179)*Source!FX179/100)+((Source!AF179+Source!AE179)*Source!FY179/100)+Source!AB179</f>
        <v>13.914</v>
      </c>
      <c r="H944" s="52">
        <f>Source!O179+Source!X179+Source!Y179</f>
        <v>391.81</v>
      </c>
    </row>
    <row r="945" spans="1:28" ht="14.25" x14ac:dyDescent="0.2">
      <c r="A945" s="42">
        <v>117</v>
      </c>
      <c r="B945" s="42" t="str">
        <f>Source!E180</f>
        <v>61</v>
      </c>
      <c r="C945" s="42" t="str">
        <f>Source!G180</f>
        <v>Демонтаж электросчетчиков</v>
      </c>
      <c r="D945" s="42" t="str">
        <f>Source!F180</f>
        <v>67-4-6</v>
      </c>
      <c r="E945" s="28" t="str">
        <f>Source!H180</f>
        <v>100 ШТ</v>
      </c>
      <c r="F945" s="12">
        <f>Source!I180</f>
        <v>4</v>
      </c>
      <c r="G945" s="20">
        <f>Source!AB180</f>
        <v>221.58</v>
      </c>
      <c r="H945" s="20">
        <f>Source!O180</f>
        <v>6239.69</v>
      </c>
      <c r="T945">
        <f>Source!O180+Source!X180+Source!Y180</f>
        <v>15546.84</v>
      </c>
      <c r="U945">
        <f>Source!P180</f>
        <v>0</v>
      </c>
      <c r="V945">
        <f>Source!S180</f>
        <v>6178.02</v>
      </c>
      <c r="W945">
        <f>Source!Q180</f>
        <v>61.67</v>
      </c>
      <c r="X945">
        <f>Source!R180</f>
        <v>26.75</v>
      </c>
      <c r="Y945">
        <f>Source!U180</f>
        <v>102.88</v>
      </c>
      <c r="Z945">
        <f>Source!V180</f>
        <v>0.28000000000000003</v>
      </c>
      <c r="AA945">
        <f>Source!X180</f>
        <v>5274.05</v>
      </c>
      <c r="AB945">
        <f>Source!Y180</f>
        <v>4033.1</v>
      </c>
    </row>
    <row r="946" spans="1:28" ht="14.25" x14ac:dyDescent="0.2">
      <c r="C946" s="21" t="s">
        <v>1938</v>
      </c>
      <c r="D946" s="21">
        <f>Source!BA180</f>
        <v>7.04</v>
      </c>
      <c r="F946" s="12"/>
      <c r="G946" s="12"/>
      <c r="H946" s="12"/>
    </row>
    <row r="947" spans="1:28" x14ac:dyDescent="0.2">
      <c r="C947" s="21" t="s">
        <v>1939</v>
      </c>
      <c r="D947" s="21">
        <f>Source!BB180</f>
        <v>7.04</v>
      </c>
    </row>
    <row r="948" spans="1:28" x14ac:dyDescent="0.2">
      <c r="C948" s="21" t="s">
        <v>1940</v>
      </c>
      <c r="D948" s="21">
        <f>Source!BC180</f>
        <v>7.04</v>
      </c>
    </row>
    <row r="949" spans="1:28" x14ac:dyDescent="0.2">
      <c r="C949" s="21" t="s">
        <v>1941</v>
      </c>
      <c r="D949" s="21">
        <f>Source!BS180</f>
        <v>7.04</v>
      </c>
    </row>
    <row r="950" spans="1:28" x14ac:dyDescent="0.2">
      <c r="C950" s="9" t="s">
        <v>1942</v>
      </c>
      <c r="D950" s="30"/>
      <c r="E950" s="30"/>
      <c r="F950" s="30">
        <f>Source!BZ180</f>
        <v>85</v>
      </c>
      <c r="G950" s="52">
        <f>(Source!AF180+Source!AE180)*Source!FX180/100</f>
        <v>187.28899999999999</v>
      </c>
      <c r="H950" s="52">
        <f>Source!X180</f>
        <v>5274.05</v>
      </c>
    </row>
    <row r="951" spans="1:28" x14ac:dyDescent="0.2">
      <c r="C951" s="9" t="s">
        <v>1944</v>
      </c>
      <c r="D951" s="30"/>
      <c r="E951" s="30"/>
      <c r="F951" s="30">
        <f>Source!CA180</f>
        <v>65</v>
      </c>
      <c r="G951" s="52">
        <f>(Source!AF180+Source!AE180)*Source!FY180/100</f>
        <v>143.22099999999998</v>
      </c>
      <c r="H951" s="52">
        <f>Source!Y180</f>
        <v>4033.1</v>
      </c>
    </row>
    <row r="952" spans="1:28" x14ac:dyDescent="0.2">
      <c r="C952" s="9" t="s">
        <v>1946</v>
      </c>
      <c r="D952" s="30"/>
      <c r="E952" s="30"/>
      <c r="F952" s="30"/>
      <c r="G952" s="52">
        <f>((Source!AF180+Source!AE180)*Source!FX180/100)+((Source!AF180+Source!AE180)*Source!FY180/100)+Source!AB180</f>
        <v>552.09</v>
      </c>
      <c r="H952" s="52">
        <f>Source!O180+Source!X180+Source!Y180</f>
        <v>15546.84</v>
      </c>
    </row>
    <row r="953" spans="1:28" ht="14.25" x14ac:dyDescent="0.2">
      <c r="A953" s="42">
        <v>118</v>
      </c>
      <c r="B953" s="42" t="str">
        <f>Source!E181</f>
        <v>62</v>
      </c>
      <c r="C953" s="42" t="str">
        <f>Source!G181</f>
        <v>Демонтаж выключателей, розеток</v>
      </c>
      <c r="D953" s="42" t="str">
        <f>Source!F181</f>
        <v>67-4-1</v>
      </c>
      <c r="E953" s="28" t="str">
        <f>Source!H181</f>
        <v>100 ШТ</v>
      </c>
      <c r="F953" s="12">
        <f>Source!I181</f>
        <v>1.07</v>
      </c>
      <c r="G953" s="20">
        <f>Source!AB181</f>
        <v>45.55</v>
      </c>
      <c r="H953" s="20">
        <f>Source!O181</f>
        <v>343.12</v>
      </c>
      <c r="T953">
        <f>Source!O181+Source!X181+Source!Y181</f>
        <v>857.8</v>
      </c>
      <c r="U953">
        <f>Source!P181</f>
        <v>0</v>
      </c>
      <c r="V953">
        <f>Source!S181</f>
        <v>343.12</v>
      </c>
      <c r="W953">
        <f>Source!Q181</f>
        <v>0</v>
      </c>
      <c r="X953">
        <f>Source!R181</f>
        <v>0</v>
      </c>
      <c r="Y953">
        <f>Source!U181</f>
        <v>6.2488000000000001</v>
      </c>
      <c r="Z953">
        <f>Source!V181</f>
        <v>0</v>
      </c>
      <c r="AA953">
        <f>Source!X181</f>
        <v>291.64999999999998</v>
      </c>
      <c r="AB953">
        <f>Source!Y181</f>
        <v>223.03</v>
      </c>
    </row>
    <row r="954" spans="1:28" ht="14.25" x14ac:dyDescent="0.2">
      <c r="C954" s="21" t="str">
        <f>"Объем: "&amp;Source!I181&amp;"=107/"&amp;"100"</f>
        <v>Объем: 1,07=107/100</v>
      </c>
      <c r="F954" s="12"/>
      <c r="G954" s="12"/>
      <c r="H954" s="12"/>
    </row>
    <row r="955" spans="1:28" x14ac:dyDescent="0.2">
      <c r="C955" s="21" t="s">
        <v>1938</v>
      </c>
      <c r="D955" s="21">
        <f>Source!BA181</f>
        <v>7.04</v>
      </c>
    </row>
    <row r="956" spans="1:28" x14ac:dyDescent="0.2">
      <c r="C956" s="21" t="s">
        <v>1939</v>
      </c>
      <c r="D956" s="21">
        <f>Source!BB181</f>
        <v>7.04</v>
      </c>
    </row>
    <row r="957" spans="1:28" x14ac:dyDescent="0.2">
      <c r="C957" s="21" t="s">
        <v>1940</v>
      </c>
      <c r="D957" s="21">
        <f>Source!BC181</f>
        <v>7.04</v>
      </c>
    </row>
    <row r="958" spans="1:28" x14ac:dyDescent="0.2">
      <c r="C958" s="21" t="s">
        <v>1941</v>
      </c>
      <c r="D958" s="21">
        <f>Source!BS181</f>
        <v>7.04</v>
      </c>
    </row>
    <row r="959" spans="1:28" x14ac:dyDescent="0.2">
      <c r="C959" s="9" t="s">
        <v>1942</v>
      </c>
      <c r="D959" s="30"/>
      <c r="E959" s="30"/>
      <c r="F959" s="30">
        <f>Source!BZ181</f>
        <v>85</v>
      </c>
      <c r="G959" s="52">
        <f>(Source!AF181+Source!AE181)*Source!FX181/100</f>
        <v>38.717499999999994</v>
      </c>
      <c r="H959" s="52">
        <f>Source!X181</f>
        <v>291.64999999999998</v>
      </c>
    </row>
    <row r="960" spans="1:28" x14ac:dyDescent="0.2">
      <c r="C960" s="9" t="s">
        <v>1944</v>
      </c>
      <c r="D960" s="30"/>
      <c r="E960" s="30"/>
      <c r="F960" s="30">
        <f>Source!CA181</f>
        <v>65</v>
      </c>
      <c r="G960" s="52">
        <f>(Source!AF181+Source!AE181)*Source!FY181/100</f>
        <v>29.607500000000002</v>
      </c>
      <c r="H960" s="52">
        <f>Source!Y181</f>
        <v>223.03</v>
      </c>
    </row>
    <row r="961" spans="1:28" x14ac:dyDescent="0.2">
      <c r="C961" s="9" t="s">
        <v>1946</v>
      </c>
      <c r="D961" s="30"/>
      <c r="E961" s="30"/>
      <c r="F961" s="30"/>
      <c r="G961" s="52">
        <f>((Source!AF181+Source!AE181)*Source!FX181/100)+((Source!AF181+Source!AE181)*Source!FY181/100)+Source!AB181</f>
        <v>113.87499999999999</v>
      </c>
      <c r="H961" s="52">
        <f>Source!O181+Source!X181+Source!Y181</f>
        <v>857.8</v>
      </c>
    </row>
    <row r="962" spans="1:28" ht="57" x14ac:dyDescent="0.2">
      <c r="A962" s="42">
        <v>119</v>
      </c>
      <c r="B962" s="42" t="str">
        <f>Source!E182</f>
        <v>63</v>
      </c>
      <c r="C962" s="42" t="str">
        <f>Source!G182</f>
        <v>Демонтаж автоматов  одно-, двух-, трехполюсный, устанавливаемый на конструкции на стене или колонне, на ток до 25 А</v>
      </c>
      <c r="D962" s="42" t="str">
        <f>Source!F182</f>
        <v>м08-03-526-01</v>
      </c>
      <c r="E962" s="28" t="str">
        <f>Source!H182</f>
        <v>ШТ</v>
      </c>
      <c r="F962" s="12">
        <f>Source!I182</f>
        <v>4</v>
      </c>
      <c r="G962" s="20">
        <f>Source!AB182</f>
        <v>4.7699999999999996</v>
      </c>
      <c r="H962" s="20">
        <f>Source!O182</f>
        <v>134.32</v>
      </c>
      <c r="T962">
        <f>Source!O182+Source!X182+Source!Y182</f>
        <v>334.81</v>
      </c>
      <c r="U962">
        <f>Source!P182</f>
        <v>0</v>
      </c>
      <c r="V962">
        <f>Source!S182</f>
        <v>125.31</v>
      </c>
      <c r="W962">
        <f>Source!Q182</f>
        <v>9.01</v>
      </c>
      <c r="X962">
        <f>Source!R182</f>
        <v>0</v>
      </c>
      <c r="Y962">
        <f>Source!U182</f>
        <v>1.8719999999999999</v>
      </c>
      <c r="Z962">
        <f>Source!V182</f>
        <v>0</v>
      </c>
      <c r="AA962">
        <f>Source!X182</f>
        <v>119.04</v>
      </c>
      <c r="AB962">
        <f>Source!Y182</f>
        <v>81.45</v>
      </c>
    </row>
    <row r="963" spans="1:28" ht="14.25" x14ac:dyDescent="0.2">
      <c r="C963" s="21" t="s">
        <v>1938</v>
      </c>
      <c r="D963" s="21">
        <f>Source!BA182</f>
        <v>7.04</v>
      </c>
      <c r="F963" s="12"/>
      <c r="G963" s="12"/>
      <c r="H963" s="12"/>
    </row>
    <row r="964" spans="1:28" x14ac:dyDescent="0.2">
      <c r="C964" s="21" t="s">
        <v>1939</v>
      </c>
      <c r="D964" s="21">
        <f>Source!BB182</f>
        <v>7.04</v>
      </c>
    </row>
    <row r="965" spans="1:28" x14ac:dyDescent="0.2">
      <c r="C965" s="21" t="s">
        <v>1940</v>
      </c>
      <c r="D965" s="21">
        <f>Source!BC182</f>
        <v>7.04</v>
      </c>
    </row>
    <row r="966" spans="1:28" x14ac:dyDescent="0.2">
      <c r="C966" s="21" t="s">
        <v>1941</v>
      </c>
      <c r="D966" s="21">
        <f>Source!BS182</f>
        <v>7.04</v>
      </c>
    </row>
    <row r="967" spans="1:28" x14ac:dyDescent="0.2">
      <c r="C967" s="21" t="s">
        <v>1947</v>
      </c>
      <c r="D967" s="108" t="s">
        <v>42</v>
      </c>
      <c r="E967" s="108"/>
      <c r="F967" s="108"/>
      <c r="G967" s="108"/>
      <c r="H967" s="108"/>
    </row>
    <row r="968" spans="1:28" x14ac:dyDescent="0.2">
      <c r="C968" s="21" t="s">
        <v>1948</v>
      </c>
      <c r="D968" s="108" t="s">
        <v>571</v>
      </c>
      <c r="E968" s="108"/>
      <c r="F968" s="108"/>
      <c r="G968" s="108"/>
      <c r="H968" s="108"/>
    </row>
    <row r="969" spans="1:28" x14ac:dyDescent="0.2">
      <c r="C969" s="21" t="s">
        <v>1949</v>
      </c>
      <c r="D969" s="108" t="s">
        <v>571</v>
      </c>
      <c r="E969" s="108"/>
      <c r="F969" s="108"/>
      <c r="G969" s="108"/>
      <c r="H969" s="108"/>
    </row>
    <row r="970" spans="1:28" x14ac:dyDescent="0.2">
      <c r="C970" s="21" t="s">
        <v>1950</v>
      </c>
      <c r="D970" s="108" t="s">
        <v>571</v>
      </c>
      <c r="E970" s="108"/>
      <c r="F970" s="108"/>
      <c r="G970" s="108"/>
      <c r="H970" s="108"/>
    </row>
    <row r="971" spans="1:28" x14ac:dyDescent="0.2">
      <c r="C971" s="21" t="s">
        <v>1951</v>
      </c>
      <c r="D971" s="108" t="s">
        <v>571</v>
      </c>
      <c r="E971" s="108"/>
      <c r="F971" s="108"/>
      <c r="G971" s="108"/>
      <c r="H971" s="108"/>
    </row>
    <row r="972" spans="1:28" x14ac:dyDescent="0.2">
      <c r="C972" s="21" t="s">
        <v>1952</v>
      </c>
      <c r="D972" s="108" t="s">
        <v>571</v>
      </c>
      <c r="E972" s="108"/>
      <c r="F972" s="108"/>
      <c r="G972" s="108"/>
      <c r="H972" s="108"/>
    </row>
    <row r="973" spans="1:28" x14ac:dyDescent="0.2">
      <c r="C973" s="9" t="s">
        <v>1942</v>
      </c>
      <c r="D973" s="30"/>
      <c r="E973" s="30"/>
      <c r="F973" s="30">
        <f>Source!BZ182</f>
        <v>95</v>
      </c>
      <c r="G973" s="52">
        <f>(Source!AF182+Source!AE182)*Source!FX182/100</f>
        <v>4.2275</v>
      </c>
      <c r="H973" s="52">
        <f>Source!X182</f>
        <v>119.04</v>
      </c>
    </row>
    <row r="974" spans="1:28" x14ac:dyDescent="0.2">
      <c r="C974" s="9" t="s">
        <v>1944</v>
      </c>
      <c r="D974" s="30"/>
      <c r="E974" s="30"/>
      <c r="F974" s="30">
        <f>Source!CA182</f>
        <v>65</v>
      </c>
      <c r="G974" s="52">
        <f>(Source!AF182+Source!AE182)*Source!FY182/100</f>
        <v>2.8925000000000001</v>
      </c>
      <c r="H974" s="52">
        <f>Source!Y182</f>
        <v>81.45</v>
      </c>
    </row>
    <row r="975" spans="1:28" x14ac:dyDescent="0.2">
      <c r="C975" s="9" t="s">
        <v>1946</v>
      </c>
      <c r="D975" s="30"/>
      <c r="E975" s="30"/>
      <c r="F975" s="30"/>
      <c r="G975" s="52">
        <f>((Source!AF182+Source!AE182)*Source!FX182/100)+((Source!AF182+Source!AE182)*Source!FY182/100)+Source!AB182</f>
        <v>11.89</v>
      </c>
      <c r="H975" s="52">
        <f>Source!O182+Source!X182+Source!Y182</f>
        <v>334.81</v>
      </c>
    </row>
    <row r="976" spans="1:28" ht="42.75" x14ac:dyDescent="0.2">
      <c r="A976" s="42">
        <v>120</v>
      </c>
      <c r="B976" s="42" t="str">
        <f>Source!E183</f>
        <v>64</v>
      </c>
      <c r="C976" s="42" t="str">
        <f>Source!G183</f>
        <v>Демонтаж  кабеля или провода питания на провододержателях сечением 6 мм2</v>
      </c>
      <c r="D976" s="42" t="str">
        <f>Source!F183</f>
        <v>м10-01-053-01</v>
      </c>
      <c r="E976" s="28" t="str">
        <f>Source!H183</f>
        <v>100 м</v>
      </c>
      <c r="F976" s="12">
        <f>Source!I183</f>
        <v>0.08</v>
      </c>
      <c r="G976" s="20">
        <f>Source!AB183</f>
        <v>48.73</v>
      </c>
      <c r="H976" s="20">
        <f>Source!O183</f>
        <v>27.44</v>
      </c>
      <c r="T976">
        <f>Source!O183+Source!X183+Source!Y183</f>
        <v>56.59</v>
      </c>
      <c r="U976">
        <f>Source!P183</f>
        <v>0</v>
      </c>
      <c r="V976">
        <f>Source!S183</f>
        <v>19.989999999999998</v>
      </c>
      <c r="W976">
        <f>Source!Q183</f>
        <v>7.45</v>
      </c>
      <c r="X976">
        <f>Source!R183</f>
        <v>0.83</v>
      </c>
      <c r="Y976">
        <f>Source!U183</f>
        <v>0.29520000000000002</v>
      </c>
      <c r="Z976">
        <f>Source!V183</f>
        <v>1.176E-2</v>
      </c>
      <c r="AA976">
        <f>Source!X183</f>
        <v>16.66</v>
      </c>
      <c r="AB976">
        <f>Source!Y183</f>
        <v>12.49</v>
      </c>
    </row>
    <row r="977" spans="1:28" ht="14.25" x14ac:dyDescent="0.2">
      <c r="C977" s="21" t="s">
        <v>1938</v>
      </c>
      <c r="D977" s="21">
        <f>Source!BA183</f>
        <v>7.04</v>
      </c>
      <c r="F977" s="12"/>
      <c r="G977" s="12"/>
      <c r="H977" s="12"/>
    </row>
    <row r="978" spans="1:28" x14ac:dyDescent="0.2">
      <c r="C978" s="21" t="s">
        <v>1939</v>
      </c>
      <c r="D978" s="21">
        <f>Source!BB183</f>
        <v>7.04</v>
      </c>
    </row>
    <row r="979" spans="1:28" x14ac:dyDescent="0.2">
      <c r="C979" s="21" t="s">
        <v>1940</v>
      </c>
      <c r="D979" s="21">
        <f>Source!BC183</f>
        <v>7.04</v>
      </c>
    </row>
    <row r="980" spans="1:28" x14ac:dyDescent="0.2">
      <c r="C980" s="21" t="s">
        <v>1941</v>
      </c>
      <c r="D980" s="21">
        <f>Source!BS183</f>
        <v>7.04</v>
      </c>
    </row>
    <row r="981" spans="1:28" x14ac:dyDescent="0.2">
      <c r="C981" s="21" t="s">
        <v>1947</v>
      </c>
      <c r="D981" s="108" t="s">
        <v>42</v>
      </c>
      <c r="E981" s="108"/>
      <c r="F981" s="108"/>
      <c r="G981" s="108"/>
      <c r="H981" s="108"/>
    </row>
    <row r="982" spans="1:28" x14ac:dyDescent="0.2">
      <c r="C982" s="21" t="s">
        <v>1948</v>
      </c>
      <c r="D982" s="108" t="s">
        <v>571</v>
      </c>
      <c r="E982" s="108"/>
      <c r="F982" s="108"/>
      <c r="G982" s="108"/>
      <c r="H982" s="108"/>
    </row>
    <row r="983" spans="1:28" x14ac:dyDescent="0.2">
      <c r="C983" s="21" t="s">
        <v>1949</v>
      </c>
      <c r="D983" s="108" t="s">
        <v>571</v>
      </c>
      <c r="E983" s="108"/>
      <c r="F983" s="108"/>
      <c r="G983" s="108"/>
      <c r="H983" s="108"/>
    </row>
    <row r="984" spans="1:28" x14ac:dyDescent="0.2">
      <c r="C984" s="21" t="s">
        <v>1950</v>
      </c>
      <c r="D984" s="108" t="s">
        <v>571</v>
      </c>
      <c r="E984" s="108"/>
      <c r="F984" s="108"/>
      <c r="G984" s="108"/>
      <c r="H984" s="108"/>
    </row>
    <row r="985" spans="1:28" x14ac:dyDescent="0.2">
      <c r="C985" s="21" t="s">
        <v>1951</v>
      </c>
      <c r="D985" s="108" t="s">
        <v>571</v>
      </c>
      <c r="E985" s="108"/>
      <c r="F985" s="108"/>
      <c r="G985" s="108"/>
      <c r="H985" s="108"/>
    </row>
    <row r="986" spans="1:28" x14ac:dyDescent="0.2">
      <c r="C986" s="21" t="s">
        <v>1952</v>
      </c>
      <c r="D986" s="108" t="s">
        <v>571</v>
      </c>
      <c r="E986" s="108"/>
      <c r="F986" s="108"/>
      <c r="G986" s="108"/>
      <c r="H986" s="108"/>
    </row>
    <row r="987" spans="1:28" x14ac:dyDescent="0.2">
      <c r="C987" s="9" t="s">
        <v>1942</v>
      </c>
      <c r="D987" s="30"/>
      <c r="E987" s="30"/>
      <c r="F987" s="30">
        <f>Source!BZ183</f>
        <v>80</v>
      </c>
      <c r="G987" s="52">
        <f>(Source!AF183+Source!AE183)*Source!FX183/100</f>
        <v>29.583999999999996</v>
      </c>
      <c r="H987" s="52">
        <f>Source!X183</f>
        <v>16.66</v>
      </c>
    </row>
    <row r="988" spans="1:28" x14ac:dyDescent="0.2">
      <c r="C988" s="9" t="s">
        <v>1944</v>
      </c>
      <c r="D988" s="30"/>
      <c r="E988" s="30"/>
      <c r="F988" s="30">
        <f>Source!CA183</f>
        <v>60</v>
      </c>
      <c r="G988" s="52">
        <f>(Source!AF183+Source!AE183)*Source!FY183/100</f>
        <v>22.187999999999999</v>
      </c>
      <c r="H988" s="52">
        <f>Source!Y183</f>
        <v>12.49</v>
      </c>
    </row>
    <row r="989" spans="1:28" x14ac:dyDescent="0.2">
      <c r="C989" s="9" t="s">
        <v>1946</v>
      </c>
      <c r="D989" s="30"/>
      <c r="E989" s="30"/>
      <c r="F989" s="30"/>
      <c r="G989" s="52">
        <f>((Source!AF183+Source!AE183)*Source!FX183/100)+((Source!AF183+Source!AE183)*Source!FY183/100)+Source!AB183</f>
        <v>100.50199999999998</v>
      </c>
      <c r="H989" s="52">
        <f>Source!O183+Source!X183+Source!Y183</f>
        <v>56.59</v>
      </c>
    </row>
    <row r="990" spans="1:28" ht="28.5" x14ac:dyDescent="0.2">
      <c r="A990" s="42">
        <v>121</v>
      </c>
      <c r="B990" s="42" t="str">
        <f>Source!E184</f>
        <v>65</v>
      </c>
      <c r="C990" s="42" t="str">
        <f>Source!G184</f>
        <v>Демонтаж звонков</v>
      </c>
      <c r="D990" s="42" t="str">
        <f>Source!F184</f>
        <v>м10-04-066-05</v>
      </c>
      <c r="E990" s="28" t="str">
        <f>Source!H184</f>
        <v>ШТ</v>
      </c>
      <c r="F990" s="12">
        <f>Source!I184</f>
        <v>1</v>
      </c>
      <c r="G990" s="20">
        <f>Source!AB184</f>
        <v>2.72</v>
      </c>
      <c r="H990" s="20">
        <f>Source!O184</f>
        <v>19.149999999999999</v>
      </c>
      <c r="T990">
        <f>Source!O184+Source!X184+Source!Y184</f>
        <v>49.22</v>
      </c>
      <c r="U990">
        <f>Source!P184</f>
        <v>0</v>
      </c>
      <c r="V990">
        <f>Source!S184</f>
        <v>19.149999999999999</v>
      </c>
      <c r="W990">
        <f>Source!Q184</f>
        <v>0</v>
      </c>
      <c r="X990">
        <f>Source!R184</f>
        <v>0</v>
      </c>
      <c r="Y990">
        <f>Source!U184</f>
        <v>0.3</v>
      </c>
      <c r="Z990">
        <f>Source!V184</f>
        <v>0</v>
      </c>
      <c r="AA990">
        <f>Source!X184</f>
        <v>17.62</v>
      </c>
      <c r="AB990">
        <f>Source!Y184</f>
        <v>12.45</v>
      </c>
    </row>
    <row r="991" spans="1:28" ht="14.25" x14ac:dyDescent="0.2">
      <c r="C991" s="21" t="s">
        <v>1938</v>
      </c>
      <c r="D991" s="21">
        <f>Source!BA184</f>
        <v>7.04</v>
      </c>
      <c r="F991" s="12"/>
      <c r="G991" s="12"/>
      <c r="H991" s="12"/>
    </row>
    <row r="992" spans="1:28" x14ac:dyDescent="0.2">
      <c r="C992" s="21" t="s">
        <v>1939</v>
      </c>
      <c r="D992" s="21">
        <f>Source!BB184</f>
        <v>7.04</v>
      </c>
    </row>
    <row r="993" spans="1:28" x14ac:dyDescent="0.2">
      <c r="C993" s="21" t="s">
        <v>1940</v>
      </c>
      <c r="D993" s="21">
        <f>Source!BC184</f>
        <v>7.04</v>
      </c>
    </row>
    <row r="994" spans="1:28" x14ac:dyDescent="0.2">
      <c r="C994" s="21" t="s">
        <v>1941</v>
      </c>
      <c r="D994" s="21">
        <f>Source!BS184</f>
        <v>7.04</v>
      </c>
    </row>
    <row r="995" spans="1:28" x14ac:dyDescent="0.2">
      <c r="C995" s="21" t="s">
        <v>1947</v>
      </c>
      <c r="D995" s="108" t="s">
        <v>42</v>
      </c>
      <c r="E995" s="108"/>
      <c r="F995" s="108"/>
      <c r="G995" s="108"/>
      <c r="H995" s="108"/>
    </row>
    <row r="996" spans="1:28" x14ac:dyDescent="0.2">
      <c r="C996" s="21" t="s">
        <v>1948</v>
      </c>
      <c r="D996" s="108" t="s">
        <v>571</v>
      </c>
      <c r="E996" s="108"/>
      <c r="F996" s="108"/>
      <c r="G996" s="108"/>
      <c r="H996" s="108"/>
    </row>
    <row r="997" spans="1:28" x14ac:dyDescent="0.2">
      <c r="C997" s="21" t="s">
        <v>1949</v>
      </c>
      <c r="D997" s="108" t="s">
        <v>571</v>
      </c>
      <c r="E997" s="108"/>
      <c r="F997" s="108"/>
      <c r="G997" s="108"/>
      <c r="H997" s="108"/>
    </row>
    <row r="998" spans="1:28" x14ac:dyDescent="0.2">
      <c r="C998" s="21" t="s">
        <v>1950</v>
      </c>
      <c r="D998" s="108" t="s">
        <v>571</v>
      </c>
      <c r="E998" s="108"/>
      <c r="F998" s="108"/>
      <c r="G998" s="108"/>
      <c r="H998" s="108"/>
    </row>
    <row r="999" spans="1:28" x14ac:dyDescent="0.2">
      <c r="C999" s="21" t="s">
        <v>1951</v>
      </c>
      <c r="D999" s="108" t="s">
        <v>571</v>
      </c>
      <c r="E999" s="108"/>
      <c r="F999" s="108"/>
      <c r="G999" s="108"/>
      <c r="H999" s="108"/>
    </row>
    <row r="1000" spans="1:28" x14ac:dyDescent="0.2">
      <c r="C1000" s="21" t="s">
        <v>1952</v>
      </c>
      <c r="D1000" s="108" t="s">
        <v>571</v>
      </c>
      <c r="E1000" s="108"/>
      <c r="F1000" s="108"/>
      <c r="G1000" s="108"/>
      <c r="H1000" s="108"/>
    </row>
    <row r="1001" spans="1:28" x14ac:dyDescent="0.2">
      <c r="C1001" s="9" t="s">
        <v>1942</v>
      </c>
      <c r="D1001" s="30"/>
      <c r="E1001" s="30"/>
      <c r="F1001" s="30">
        <f>Source!BZ184</f>
        <v>92</v>
      </c>
      <c r="G1001" s="52">
        <f>(Source!AF184+Source!AE184)*Source!FX184/100</f>
        <v>2.5024000000000002</v>
      </c>
      <c r="H1001" s="52">
        <f>Source!X184</f>
        <v>17.62</v>
      </c>
    </row>
    <row r="1002" spans="1:28" x14ac:dyDescent="0.2">
      <c r="C1002" s="9" t="s">
        <v>1944</v>
      </c>
      <c r="D1002" s="30"/>
      <c r="E1002" s="30"/>
      <c r="F1002" s="30">
        <f>Source!CA184</f>
        <v>65</v>
      </c>
      <c r="G1002" s="52">
        <f>(Source!AF184+Source!AE184)*Source!FY184/100</f>
        <v>1.768</v>
      </c>
      <c r="H1002" s="52">
        <f>Source!Y184</f>
        <v>12.45</v>
      </c>
    </row>
    <row r="1003" spans="1:28" x14ac:dyDescent="0.2">
      <c r="C1003" s="9" t="s">
        <v>1946</v>
      </c>
      <c r="D1003" s="30"/>
      <c r="E1003" s="30"/>
      <c r="F1003" s="30"/>
      <c r="G1003" s="52">
        <f>((Source!AF184+Source!AE184)*Source!FX184/100)+((Source!AF184+Source!AE184)*Source!FY184/100)+Source!AB184</f>
        <v>6.9904000000000011</v>
      </c>
      <c r="H1003" s="52">
        <f>Source!O184+Source!X184+Source!Y184</f>
        <v>49.22</v>
      </c>
    </row>
    <row r="1004" spans="1:28" ht="14.25" x14ac:dyDescent="0.2">
      <c r="A1004" s="42">
        <v>122</v>
      </c>
      <c r="B1004" s="42" t="str">
        <f>Source!E185</f>
        <v>66</v>
      </c>
      <c r="C1004" s="42" t="str">
        <f>Source!G185</f>
        <v>Демонтаж кабеля</v>
      </c>
      <c r="D1004" s="42" t="str">
        <f>Source!F185</f>
        <v>67-3-1</v>
      </c>
      <c r="E1004" s="28" t="str">
        <f>Source!H185</f>
        <v>100 м</v>
      </c>
      <c r="F1004" s="12">
        <f>Source!I185</f>
        <v>0.84</v>
      </c>
      <c r="G1004" s="20">
        <f>Source!AB185</f>
        <v>75.5</v>
      </c>
      <c r="H1004" s="20">
        <f>Source!O185</f>
        <v>446.47</v>
      </c>
      <c r="T1004">
        <f>Source!O185+Source!X185+Source!Y185</f>
        <v>1114.68</v>
      </c>
      <c r="U1004">
        <f>Source!P185</f>
        <v>0</v>
      </c>
      <c r="V1004">
        <f>Source!S185</f>
        <v>444.64</v>
      </c>
      <c r="W1004">
        <f>Source!Q185</f>
        <v>1.83</v>
      </c>
      <c r="X1004">
        <f>Source!R185</f>
        <v>0.83</v>
      </c>
      <c r="Y1004">
        <f>Source!U185</f>
        <v>8.0975999999999999</v>
      </c>
      <c r="Z1004">
        <f>Source!V185</f>
        <v>8.3999999999999995E-3</v>
      </c>
      <c r="AA1004">
        <f>Source!X185</f>
        <v>378.65</v>
      </c>
      <c r="AB1004">
        <f>Source!Y185</f>
        <v>289.56</v>
      </c>
    </row>
    <row r="1005" spans="1:28" ht="14.25" x14ac:dyDescent="0.2">
      <c r="C1005" s="21" t="s">
        <v>1938</v>
      </c>
      <c r="D1005" s="21">
        <f>Source!BA185</f>
        <v>7.04</v>
      </c>
      <c r="F1005" s="12"/>
      <c r="G1005" s="12"/>
      <c r="H1005" s="12"/>
    </row>
    <row r="1006" spans="1:28" x14ac:dyDescent="0.2">
      <c r="C1006" s="21" t="s">
        <v>1939</v>
      </c>
      <c r="D1006" s="21">
        <f>Source!BB185</f>
        <v>7.04</v>
      </c>
    </row>
    <row r="1007" spans="1:28" x14ac:dyDescent="0.2">
      <c r="C1007" s="21" t="s">
        <v>1940</v>
      </c>
      <c r="D1007" s="21">
        <f>Source!BC185</f>
        <v>7.04</v>
      </c>
    </row>
    <row r="1008" spans="1:28" x14ac:dyDescent="0.2">
      <c r="C1008" s="21" t="s">
        <v>1941</v>
      </c>
      <c r="D1008" s="21">
        <f>Source!BS185</f>
        <v>7.04</v>
      </c>
    </row>
    <row r="1009" spans="1:28" x14ac:dyDescent="0.2">
      <c r="C1009" s="9" t="s">
        <v>1942</v>
      </c>
      <c r="D1009" s="30"/>
      <c r="E1009" s="30"/>
      <c r="F1009" s="30">
        <f>Source!BZ185</f>
        <v>85</v>
      </c>
      <c r="G1009" s="52">
        <f>(Source!AF185+Source!AE185)*Source!FX185/100</f>
        <v>64.030500000000004</v>
      </c>
      <c r="H1009" s="52">
        <f>Source!X185</f>
        <v>378.65</v>
      </c>
    </row>
    <row r="1010" spans="1:28" x14ac:dyDescent="0.2">
      <c r="C1010" s="9" t="s">
        <v>1944</v>
      </c>
      <c r="D1010" s="30"/>
      <c r="E1010" s="30"/>
      <c r="F1010" s="30">
        <f>Source!CA185</f>
        <v>65</v>
      </c>
      <c r="G1010" s="52">
        <f>(Source!AF185+Source!AE185)*Source!FY185/100</f>
        <v>48.964500000000001</v>
      </c>
      <c r="H1010" s="52">
        <f>Source!Y185</f>
        <v>289.56</v>
      </c>
    </row>
    <row r="1011" spans="1:28" x14ac:dyDescent="0.2">
      <c r="C1011" s="9" t="s">
        <v>1946</v>
      </c>
      <c r="D1011" s="30"/>
      <c r="E1011" s="30"/>
      <c r="F1011" s="30"/>
      <c r="G1011" s="52">
        <f>((Source!AF185+Source!AE185)*Source!FX185/100)+((Source!AF185+Source!AE185)*Source!FY185/100)+Source!AB185</f>
        <v>188.495</v>
      </c>
      <c r="H1011" s="52">
        <f>Source!O185+Source!X185+Source!Y185</f>
        <v>1114.68</v>
      </c>
    </row>
    <row r="1012" spans="1:28" ht="28.5" x14ac:dyDescent="0.2">
      <c r="A1012" s="42">
        <v>123</v>
      </c>
      <c r="B1012" s="42" t="str">
        <f>Source!E186</f>
        <v>67</v>
      </c>
      <c r="C1012" s="42" t="str">
        <f>Source!G186</f>
        <v>Демонтаж светильников с лампами накаливания</v>
      </c>
      <c r="D1012" s="42" t="str">
        <f>Source!F186</f>
        <v>67-4-3</v>
      </c>
      <c r="E1012" s="28" t="str">
        <f>Source!H186</f>
        <v>100 ШТ</v>
      </c>
      <c r="F1012" s="12">
        <f>Source!I186</f>
        <v>0.16</v>
      </c>
      <c r="G1012" s="20">
        <f>Source!AB186</f>
        <v>50.24</v>
      </c>
      <c r="H1012" s="20">
        <f>Source!O186</f>
        <v>56.59</v>
      </c>
      <c r="T1012">
        <f>Source!O186+Source!X186+Source!Y186</f>
        <v>140.57</v>
      </c>
      <c r="U1012">
        <f>Source!P186</f>
        <v>0</v>
      </c>
      <c r="V1012">
        <f>Source!S186</f>
        <v>55.53</v>
      </c>
      <c r="W1012">
        <f>Source!Q186</f>
        <v>1.06</v>
      </c>
      <c r="X1012">
        <f>Source!R186</f>
        <v>0.46</v>
      </c>
      <c r="Y1012">
        <f>Source!U186</f>
        <v>1.0112000000000001</v>
      </c>
      <c r="Z1012">
        <f>Source!V186</f>
        <v>4.7999999999999996E-3</v>
      </c>
      <c r="AA1012">
        <f>Source!X186</f>
        <v>47.59</v>
      </c>
      <c r="AB1012">
        <f>Source!Y186</f>
        <v>36.39</v>
      </c>
    </row>
    <row r="1013" spans="1:28" ht="14.25" x14ac:dyDescent="0.2">
      <c r="C1013" s="21" t="s">
        <v>1938</v>
      </c>
      <c r="D1013" s="21">
        <f>Source!BA186</f>
        <v>7.04</v>
      </c>
      <c r="F1013" s="12"/>
      <c r="G1013" s="12"/>
      <c r="H1013" s="12"/>
    </row>
    <row r="1014" spans="1:28" x14ac:dyDescent="0.2">
      <c r="C1014" s="21" t="s">
        <v>1939</v>
      </c>
      <c r="D1014" s="21">
        <f>Source!BB186</f>
        <v>7.04</v>
      </c>
    </row>
    <row r="1015" spans="1:28" x14ac:dyDescent="0.2">
      <c r="C1015" s="21" t="s">
        <v>1940</v>
      </c>
      <c r="D1015" s="21">
        <f>Source!BC186</f>
        <v>7.04</v>
      </c>
    </row>
    <row r="1016" spans="1:28" x14ac:dyDescent="0.2">
      <c r="C1016" s="21" t="s">
        <v>1941</v>
      </c>
      <c r="D1016" s="21">
        <f>Source!BS186</f>
        <v>7.04</v>
      </c>
    </row>
    <row r="1017" spans="1:28" x14ac:dyDescent="0.2">
      <c r="C1017" s="9" t="s">
        <v>1942</v>
      </c>
      <c r="D1017" s="30"/>
      <c r="E1017" s="30"/>
      <c r="F1017" s="30">
        <f>Source!BZ186</f>
        <v>85</v>
      </c>
      <c r="G1017" s="52">
        <f>(Source!AF186+Source!AE186)*Source!FX186/100</f>
        <v>42.253499999999995</v>
      </c>
      <c r="H1017" s="52">
        <f>Source!X186</f>
        <v>47.59</v>
      </c>
    </row>
    <row r="1018" spans="1:28" x14ac:dyDescent="0.2">
      <c r="C1018" s="9" t="s">
        <v>1944</v>
      </c>
      <c r="D1018" s="30"/>
      <c r="E1018" s="30"/>
      <c r="F1018" s="30">
        <f>Source!CA186</f>
        <v>65</v>
      </c>
      <c r="G1018" s="52">
        <f>(Source!AF186+Source!AE186)*Source!FY186/100</f>
        <v>32.311499999999995</v>
      </c>
      <c r="H1018" s="52">
        <f>Source!Y186</f>
        <v>36.39</v>
      </c>
    </row>
    <row r="1019" spans="1:28" x14ac:dyDescent="0.2">
      <c r="C1019" s="9" t="s">
        <v>1946</v>
      </c>
      <c r="D1019" s="30"/>
      <c r="E1019" s="30"/>
      <c r="F1019" s="30"/>
      <c r="G1019" s="52">
        <f>((Source!AF186+Source!AE186)*Source!FX186/100)+((Source!AF186+Source!AE186)*Source!FY186/100)+Source!AB186</f>
        <v>124.80500000000001</v>
      </c>
      <c r="H1019" s="52">
        <f>Source!O186+Source!X186+Source!Y186</f>
        <v>140.57</v>
      </c>
    </row>
    <row r="1020" spans="1:28" ht="28.5" x14ac:dyDescent="0.2">
      <c r="A1020" s="42">
        <v>124</v>
      </c>
      <c r="B1020" s="42" t="str">
        <f>Source!E187</f>
        <v>68</v>
      </c>
      <c r="C1020" s="42" t="str">
        <f>Source!G187</f>
        <v>Демонтаж светильников для люминесцентных ламп</v>
      </c>
      <c r="D1020" s="42" t="str">
        <f>Source!F187</f>
        <v>67-4-5</v>
      </c>
      <c r="E1020" s="28" t="str">
        <f>Source!H187</f>
        <v>100 ШТ</v>
      </c>
      <c r="F1020" s="12">
        <f>Source!I187</f>
        <v>0.56999999999999995</v>
      </c>
      <c r="G1020" s="20">
        <f>Source!AB187</f>
        <v>145.97999999999999</v>
      </c>
      <c r="H1020" s="20">
        <f>Source!O187</f>
        <v>585.79</v>
      </c>
      <c r="T1020">
        <f>Source!O187+Source!X187+Source!Y187</f>
        <v>1455.9299999999998</v>
      </c>
      <c r="U1020">
        <f>Source!P187</f>
        <v>0</v>
      </c>
      <c r="V1020">
        <f>Source!S187</f>
        <v>575.76</v>
      </c>
      <c r="W1020">
        <f>Source!Q187</f>
        <v>10.029999999999999</v>
      </c>
      <c r="X1020">
        <f>Source!R187</f>
        <v>4.33</v>
      </c>
      <c r="Y1020">
        <f>Source!U187</f>
        <v>10.1973</v>
      </c>
      <c r="Z1020">
        <f>Source!V187</f>
        <v>4.5599999999999995E-2</v>
      </c>
      <c r="AA1020">
        <f>Source!X187</f>
        <v>493.08</v>
      </c>
      <c r="AB1020">
        <f>Source!Y187</f>
        <v>377.06</v>
      </c>
    </row>
    <row r="1021" spans="1:28" ht="14.25" x14ac:dyDescent="0.2">
      <c r="C1021" s="21" t="s">
        <v>1938</v>
      </c>
      <c r="D1021" s="21">
        <f>Source!BA187</f>
        <v>7.04</v>
      </c>
      <c r="F1021" s="12"/>
      <c r="G1021" s="12"/>
      <c r="H1021" s="12"/>
    </row>
    <row r="1022" spans="1:28" x14ac:dyDescent="0.2">
      <c r="C1022" s="21" t="s">
        <v>1939</v>
      </c>
      <c r="D1022" s="21">
        <f>Source!BB187</f>
        <v>7.04</v>
      </c>
    </row>
    <row r="1023" spans="1:28" x14ac:dyDescent="0.2">
      <c r="C1023" s="21" t="s">
        <v>1940</v>
      </c>
      <c r="D1023" s="21">
        <f>Source!BC187</f>
        <v>7.04</v>
      </c>
    </row>
    <row r="1024" spans="1:28" x14ac:dyDescent="0.2">
      <c r="C1024" s="21" t="s">
        <v>1941</v>
      </c>
      <c r="D1024" s="21">
        <f>Source!BS187</f>
        <v>7.04</v>
      </c>
    </row>
    <row r="1025" spans="1:28" x14ac:dyDescent="0.2">
      <c r="C1025" s="9" t="s">
        <v>1942</v>
      </c>
      <c r="D1025" s="30"/>
      <c r="E1025" s="30"/>
      <c r="F1025" s="30">
        <f>Source!BZ187</f>
        <v>85</v>
      </c>
      <c r="G1025" s="52">
        <f>(Source!AF187+Source!AE187)*Source!FX187/100</f>
        <v>122.876</v>
      </c>
      <c r="H1025" s="52">
        <f>Source!X187</f>
        <v>493.08</v>
      </c>
    </row>
    <row r="1026" spans="1:28" x14ac:dyDescent="0.2">
      <c r="C1026" s="9" t="s">
        <v>1944</v>
      </c>
      <c r="D1026" s="30"/>
      <c r="E1026" s="30"/>
      <c r="F1026" s="30">
        <f>Source!CA187</f>
        <v>65</v>
      </c>
      <c r="G1026" s="52">
        <f>(Source!AF187+Source!AE187)*Source!FY187/100</f>
        <v>93.963999999999999</v>
      </c>
      <c r="H1026" s="52">
        <f>Source!Y187</f>
        <v>377.06</v>
      </c>
    </row>
    <row r="1027" spans="1:28" x14ac:dyDescent="0.2">
      <c r="C1027" s="9" t="s">
        <v>1946</v>
      </c>
      <c r="D1027" s="30"/>
      <c r="E1027" s="30"/>
      <c r="F1027" s="30"/>
      <c r="G1027" s="52">
        <f>((Source!AF187+Source!AE187)*Source!FX187/100)+((Source!AF187+Source!AE187)*Source!FY187/100)+Source!AB187</f>
        <v>362.82</v>
      </c>
      <c r="H1027" s="52">
        <f>Source!O187+Source!X187+Source!Y187</f>
        <v>1455.9299999999998</v>
      </c>
    </row>
    <row r="1028" spans="1:28" ht="57" x14ac:dyDescent="0.2">
      <c r="A1028" s="42">
        <v>125</v>
      </c>
      <c r="B1028" s="42" t="str">
        <f>Source!E188</f>
        <v>69</v>
      </c>
      <c r="C1028" s="42" t="str">
        <f>Source!G188</f>
        <v>Установка светильников  отдельно устанавливаемых на подвесах (штангах) с количеством ламп в светильнике 2</v>
      </c>
      <c r="D1028" s="42" t="str">
        <f>Source!F188</f>
        <v>м08-03-594-07</v>
      </c>
      <c r="E1028" s="28" t="str">
        <f>Source!H188</f>
        <v>100 ШТ</v>
      </c>
      <c r="F1028" s="12">
        <f>Source!I188</f>
        <v>0.2</v>
      </c>
      <c r="G1028" s="20">
        <f>Source!AB188</f>
        <v>1363.94</v>
      </c>
      <c r="H1028" s="20">
        <f>Source!O188</f>
        <v>1920.43</v>
      </c>
      <c r="T1028">
        <f>Source!O188+Source!X188+Source!Y188</f>
        <v>4583.37</v>
      </c>
      <c r="U1028">
        <f>Source!P188</f>
        <v>191.63</v>
      </c>
      <c r="V1028">
        <f>Source!S188</f>
        <v>1653.74</v>
      </c>
      <c r="W1028">
        <f>Source!Q188</f>
        <v>75.06</v>
      </c>
      <c r="X1028">
        <f>Source!R188</f>
        <v>10.6</v>
      </c>
      <c r="Y1028">
        <f>Source!U188</f>
        <v>23.680000000000003</v>
      </c>
      <c r="Z1028">
        <f>Source!V188</f>
        <v>0.12</v>
      </c>
      <c r="AA1028">
        <f>Source!X188</f>
        <v>1581.12</v>
      </c>
      <c r="AB1028">
        <f>Source!Y188</f>
        <v>1081.82</v>
      </c>
    </row>
    <row r="1029" spans="1:28" ht="14.25" x14ac:dyDescent="0.2">
      <c r="C1029" s="21" t="s">
        <v>1938</v>
      </c>
      <c r="D1029" s="21">
        <f>Source!BA188</f>
        <v>7.04</v>
      </c>
      <c r="F1029" s="12"/>
      <c r="G1029" s="12"/>
      <c r="H1029" s="12"/>
    </row>
    <row r="1030" spans="1:28" x14ac:dyDescent="0.2">
      <c r="C1030" s="21" t="s">
        <v>1939</v>
      </c>
      <c r="D1030" s="21">
        <f>Source!BB188</f>
        <v>7.04</v>
      </c>
    </row>
    <row r="1031" spans="1:28" x14ac:dyDescent="0.2">
      <c r="C1031" s="21" t="s">
        <v>1940</v>
      </c>
      <c r="D1031" s="21">
        <f>Source!BC188</f>
        <v>7.04</v>
      </c>
    </row>
    <row r="1032" spans="1:28" x14ac:dyDescent="0.2">
      <c r="C1032" s="21" t="s">
        <v>1941</v>
      </c>
      <c r="D1032" s="21">
        <f>Source!BS188</f>
        <v>7.04</v>
      </c>
    </row>
    <row r="1033" spans="1:28" x14ac:dyDescent="0.2">
      <c r="C1033" s="9" t="s">
        <v>1942</v>
      </c>
      <c r="D1033" s="30"/>
      <c r="E1033" s="30"/>
      <c r="F1033" s="30">
        <f>Source!BZ188</f>
        <v>95</v>
      </c>
      <c r="G1033" s="52">
        <f>(Source!AF188+Source!AE188)*Source!FX188/100</f>
        <v>1122.9569999999999</v>
      </c>
      <c r="H1033" s="52">
        <f>Source!X188</f>
        <v>1581.12</v>
      </c>
    </row>
    <row r="1034" spans="1:28" x14ac:dyDescent="0.2">
      <c r="C1034" s="9" t="s">
        <v>1944</v>
      </c>
      <c r="D1034" s="30"/>
      <c r="E1034" s="30"/>
      <c r="F1034" s="30">
        <f>Source!CA188</f>
        <v>65</v>
      </c>
      <c r="G1034" s="52">
        <f>(Source!AF188+Source!AE188)*Source!FY188/100</f>
        <v>768.33899999999994</v>
      </c>
      <c r="H1034" s="52">
        <f>Source!Y188</f>
        <v>1081.82</v>
      </c>
    </row>
    <row r="1035" spans="1:28" x14ac:dyDescent="0.2">
      <c r="C1035" s="9" t="s">
        <v>1946</v>
      </c>
      <c r="D1035" s="30"/>
      <c r="E1035" s="30"/>
      <c r="F1035" s="30"/>
      <c r="G1035" s="52">
        <f>((Source!AF188+Source!AE188)*Source!FX188/100)+((Source!AF188+Source!AE188)*Source!FY188/100)+Source!AB188</f>
        <v>3255.2359999999999</v>
      </c>
      <c r="H1035" s="52">
        <f>Source!O188+Source!X188+Source!Y188</f>
        <v>4583.37</v>
      </c>
    </row>
    <row r="1036" spans="1:28" ht="57" x14ac:dyDescent="0.2">
      <c r="A1036" s="42">
        <v>126</v>
      </c>
      <c r="B1036" s="42" t="str">
        <f>Source!E189</f>
        <v>69,1</v>
      </c>
      <c r="C1036" s="42" t="str">
        <f>Source!G189</f>
        <v>Светильники внутреннего освещения с люминесцентными лампами пылевлагозащитные Svetresurs 343-502-02</v>
      </c>
      <c r="D1036" s="42" t="str">
        <f>Source!F189</f>
        <v>20.3.03.04-0161</v>
      </c>
      <c r="E1036" s="28" t="str">
        <f>Source!H189</f>
        <v>шт.</v>
      </c>
      <c r="F1036" s="12">
        <f>Source!I189</f>
        <v>14</v>
      </c>
      <c r="G1036" s="20">
        <f>Source!AB189</f>
        <v>324.5</v>
      </c>
      <c r="H1036" s="20">
        <f>Source!O189</f>
        <v>31982.720000000001</v>
      </c>
      <c r="T1036">
        <f>Source!O189+Source!X189+Source!Y189</f>
        <v>31982.720000000001</v>
      </c>
      <c r="U1036">
        <f>Source!P189</f>
        <v>31982.720000000001</v>
      </c>
      <c r="V1036">
        <f>Source!S189</f>
        <v>0</v>
      </c>
      <c r="W1036">
        <f>Source!Q189</f>
        <v>0</v>
      </c>
      <c r="X1036">
        <f>Source!R189</f>
        <v>0</v>
      </c>
      <c r="Y1036">
        <f>Source!U189</f>
        <v>0</v>
      </c>
      <c r="Z1036">
        <f>Source!V189</f>
        <v>0</v>
      </c>
      <c r="AA1036">
        <f>Source!X189</f>
        <v>0</v>
      </c>
      <c r="AB1036">
        <f>Source!Y189</f>
        <v>0</v>
      </c>
    </row>
    <row r="1037" spans="1:28" ht="14.25" x14ac:dyDescent="0.2">
      <c r="C1037" s="21" t="s">
        <v>1940</v>
      </c>
      <c r="D1037" s="21">
        <f>Source!BC189</f>
        <v>7.04</v>
      </c>
      <c r="F1037" s="12"/>
      <c r="G1037" s="12"/>
      <c r="H1037" s="12"/>
    </row>
    <row r="1038" spans="1:28" ht="28.5" x14ac:dyDescent="0.2">
      <c r="A1038" s="42">
        <v>127</v>
      </c>
      <c r="B1038" s="42" t="str">
        <f>Source!E190</f>
        <v>69,2</v>
      </c>
      <c r="C1038" s="42" t="str">
        <f>Source!G190</f>
        <v>Светильник ЛСП 3902 2х36Вт IP65</v>
      </c>
      <c r="D1038" s="42" t="str">
        <f>Source!F190</f>
        <v>20.3.03.04-0072</v>
      </c>
      <c r="E1038" s="28" t="str">
        <f>Source!H190</f>
        <v>шт.</v>
      </c>
      <c r="F1038" s="12">
        <f>Source!I190</f>
        <v>6</v>
      </c>
      <c r="G1038" s="20">
        <f>Source!AB190</f>
        <v>101.96</v>
      </c>
      <c r="H1038" s="20">
        <f>Source!O190</f>
        <v>4306.79</v>
      </c>
      <c r="T1038">
        <f>Source!O190+Source!X190+Source!Y190</f>
        <v>4306.79</v>
      </c>
      <c r="U1038">
        <f>Source!P190</f>
        <v>4306.79</v>
      </c>
      <c r="V1038">
        <f>Source!S190</f>
        <v>0</v>
      </c>
      <c r="W1038">
        <f>Source!Q190</f>
        <v>0</v>
      </c>
      <c r="X1038">
        <f>Source!R190</f>
        <v>0</v>
      </c>
      <c r="Y1038">
        <f>Source!U190</f>
        <v>0</v>
      </c>
      <c r="Z1038">
        <f>Source!V190</f>
        <v>0</v>
      </c>
      <c r="AA1038">
        <f>Source!X190</f>
        <v>0</v>
      </c>
      <c r="AB1038">
        <f>Source!Y190</f>
        <v>0</v>
      </c>
    </row>
    <row r="1039" spans="1:28" ht="14.25" x14ac:dyDescent="0.2">
      <c r="C1039" s="21" t="s">
        <v>1940</v>
      </c>
      <c r="D1039" s="21">
        <f>Source!BC190</f>
        <v>7.04</v>
      </c>
      <c r="F1039" s="12"/>
      <c r="G1039" s="12"/>
      <c r="H1039" s="12"/>
    </row>
    <row r="1040" spans="1:28" ht="57" x14ac:dyDescent="0.2">
      <c r="A1040" s="42">
        <v>128</v>
      </c>
      <c r="B1040" s="42" t="str">
        <f>Source!E191</f>
        <v>70</v>
      </c>
      <c r="C1040" s="42" t="str">
        <f>Source!G191</f>
        <v>Установка светильников  отдельно устанавливаемых на подвесах (штангах) с количеством ламп в светильнике до 4</v>
      </c>
      <c r="D1040" s="42" t="str">
        <f>Source!F191</f>
        <v>м08-03-594-08</v>
      </c>
      <c r="E1040" s="28" t="str">
        <f>Source!H191</f>
        <v>100 ШТ</v>
      </c>
      <c r="F1040" s="12">
        <f>Source!I191</f>
        <v>0.56000000000000005</v>
      </c>
      <c r="G1040" s="20">
        <f>Source!AB191</f>
        <v>1663.44</v>
      </c>
      <c r="H1040" s="20">
        <f>Source!O191</f>
        <v>6557.94</v>
      </c>
      <c r="T1040">
        <f>Source!O191+Source!X191+Source!Y191</f>
        <v>15866.349999999999</v>
      </c>
      <c r="U1040">
        <f>Source!P191</f>
        <v>559.70000000000005</v>
      </c>
      <c r="V1040">
        <f>Source!S191</f>
        <v>5788.07</v>
      </c>
      <c r="W1040">
        <f>Source!Q191</f>
        <v>210.17</v>
      </c>
      <c r="X1040">
        <f>Source!R191</f>
        <v>29.69</v>
      </c>
      <c r="Y1040">
        <f>Source!U191</f>
        <v>82.88000000000001</v>
      </c>
      <c r="Z1040">
        <f>Source!V191</f>
        <v>0.33600000000000002</v>
      </c>
      <c r="AA1040">
        <f>Source!X191</f>
        <v>5526.87</v>
      </c>
      <c r="AB1040">
        <f>Source!Y191</f>
        <v>3781.54</v>
      </c>
    </row>
    <row r="1041" spans="1:28" ht="14.25" x14ac:dyDescent="0.2">
      <c r="C1041" s="21" t="s">
        <v>1938</v>
      </c>
      <c r="D1041" s="21">
        <f>Source!BA191</f>
        <v>7.04</v>
      </c>
      <c r="F1041" s="12"/>
      <c r="G1041" s="12"/>
      <c r="H1041" s="12"/>
    </row>
    <row r="1042" spans="1:28" x14ac:dyDescent="0.2">
      <c r="C1042" s="21" t="s">
        <v>1939</v>
      </c>
      <c r="D1042" s="21">
        <f>Source!BB191</f>
        <v>7.04</v>
      </c>
    </row>
    <row r="1043" spans="1:28" x14ac:dyDescent="0.2">
      <c r="C1043" s="21" t="s">
        <v>1940</v>
      </c>
      <c r="D1043" s="21">
        <f>Source!BC191</f>
        <v>7.04</v>
      </c>
    </row>
    <row r="1044" spans="1:28" x14ac:dyDescent="0.2">
      <c r="C1044" s="21" t="s">
        <v>1941</v>
      </c>
      <c r="D1044" s="21">
        <f>Source!BS191</f>
        <v>7.04</v>
      </c>
    </row>
    <row r="1045" spans="1:28" x14ac:dyDescent="0.2">
      <c r="C1045" s="9" t="s">
        <v>1942</v>
      </c>
      <c r="D1045" s="30"/>
      <c r="E1045" s="30"/>
      <c r="F1045" s="30">
        <f>Source!BZ191</f>
        <v>95</v>
      </c>
      <c r="G1045" s="52">
        <f>(Source!AF191+Source!AE191)*Source!FX191/100</f>
        <v>1401.9055000000001</v>
      </c>
      <c r="H1045" s="52">
        <f>Source!X191</f>
        <v>5526.87</v>
      </c>
    </row>
    <row r="1046" spans="1:28" x14ac:dyDescent="0.2">
      <c r="C1046" s="9" t="s">
        <v>1944</v>
      </c>
      <c r="D1046" s="30"/>
      <c r="E1046" s="30"/>
      <c r="F1046" s="30">
        <f>Source!CA191</f>
        <v>65</v>
      </c>
      <c r="G1046" s="52">
        <f>(Source!AF191+Source!AE191)*Source!FY191/100</f>
        <v>959.19850000000008</v>
      </c>
      <c r="H1046" s="52">
        <f>Source!Y191</f>
        <v>3781.54</v>
      </c>
    </row>
    <row r="1047" spans="1:28" x14ac:dyDescent="0.2">
      <c r="C1047" s="9" t="s">
        <v>1946</v>
      </c>
      <c r="D1047" s="30"/>
      <c r="E1047" s="30"/>
      <c r="F1047" s="30"/>
      <c r="G1047" s="52">
        <f>((Source!AF191+Source!AE191)*Source!FX191/100)+((Source!AF191+Source!AE191)*Source!FY191/100)+Source!AB191</f>
        <v>4024.5440000000003</v>
      </c>
      <c r="H1047" s="52">
        <f>Source!O191+Source!X191+Source!Y191</f>
        <v>15866.349999999999</v>
      </c>
    </row>
    <row r="1048" spans="1:28" ht="42.75" x14ac:dyDescent="0.2">
      <c r="A1048" s="42">
        <v>129</v>
      </c>
      <c r="B1048" s="42" t="str">
        <f>Source!E192</f>
        <v>70,1</v>
      </c>
      <c r="C1048" s="42" t="str">
        <f>Source!G192</f>
        <v>Светильники люминесцентные с опаловым рассеивателем потолочные типа OPL/S 418 с ЭМПРА</v>
      </c>
      <c r="D1048" s="42" t="str">
        <f>Source!F192</f>
        <v>20.3.03.04-0397</v>
      </c>
      <c r="E1048" s="28" t="str">
        <f>Source!H192</f>
        <v>шт.</v>
      </c>
      <c r="F1048" s="12">
        <f>Source!I192</f>
        <v>56</v>
      </c>
      <c r="G1048" s="20">
        <f>Source!AB192</f>
        <v>341.02</v>
      </c>
      <c r="H1048" s="20">
        <f>Source!O192</f>
        <v>134443.72</v>
      </c>
      <c r="T1048">
        <f>Source!O192+Source!X192+Source!Y192</f>
        <v>134443.72</v>
      </c>
      <c r="U1048">
        <f>Source!P192</f>
        <v>134443.72</v>
      </c>
      <c r="V1048">
        <f>Source!S192</f>
        <v>0</v>
      </c>
      <c r="W1048">
        <f>Source!Q192</f>
        <v>0</v>
      </c>
      <c r="X1048">
        <f>Source!R192</f>
        <v>0</v>
      </c>
      <c r="Y1048">
        <f>Source!U192</f>
        <v>0</v>
      </c>
      <c r="Z1048">
        <f>Source!V192</f>
        <v>0</v>
      </c>
      <c r="AA1048">
        <f>Source!X192</f>
        <v>0</v>
      </c>
      <c r="AB1048">
        <f>Source!Y192</f>
        <v>0</v>
      </c>
    </row>
    <row r="1049" spans="1:28" ht="14.25" x14ac:dyDescent="0.2">
      <c r="C1049" s="21" t="s">
        <v>1940</v>
      </c>
      <c r="D1049" s="21">
        <f>Source!BC192</f>
        <v>7.04</v>
      </c>
      <c r="F1049" s="12"/>
      <c r="G1049" s="12"/>
      <c r="H1049" s="12"/>
    </row>
    <row r="1050" spans="1:28" ht="28.5" x14ac:dyDescent="0.2">
      <c r="A1050" s="42">
        <v>130</v>
      </c>
      <c r="B1050" s="42" t="str">
        <f>Source!E193</f>
        <v>71</v>
      </c>
      <c r="C1050" s="42" t="str">
        <f>Source!G193</f>
        <v>Установка световых настенных указателей</v>
      </c>
      <c r="D1050" s="42" t="str">
        <f>Source!F193</f>
        <v>м08-03-593-10</v>
      </c>
      <c r="E1050" s="28" t="str">
        <f>Source!H193</f>
        <v>100 ШТ</v>
      </c>
      <c r="F1050" s="12">
        <f>Source!I193</f>
        <v>0.05</v>
      </c>
      <c r="G1050" s="20">
        <f>Source!AB193</f>
        <v>1335.26</v>
      </c>
      <c r="H1050" s="20">
        <f>Source!O193</f>
        <v>470.01</v>
      </c>
      <c r="T1050">
        <f>Source!O193+Source!X193+Source!Y193</f>
        <v>911.76</v>
      </c>
      <c r="U1050">
        <f>Source!P193</f>
        <v>183.18</v>
      </c>
      <c r="V1050">
        <f>Source!S193</f>
        <v>274.32</v>
      </c>
      <c r="W1050">
        <f>Source!Q193</f>
        <v>12.51</v>
      </c>
      <c r="X1050">
        <f>Source!R193</f>
        <v>1.77</v>
      </c>
      <c r="Y1050">
        <f>Source!U193</f>
        <v>3.9280000000000004</v>
      </c>
      <c r="Z1050">
        <f>Source!V193</f>
        <v>2.0000000000000004E-2</v>
      </c>
      <c r="AA1050">
        <f>Source!X193</f>
        <v>262.29000000000002</v>
      </c>
      <c r="AB1050">
        <f>Source!Y193</f>
        <v>179.46</v>
      </c>
    </row>
    <row r="1051" spans="1:28" ht="14.25" x14ac:dyDescent="0.2">
      <c r="C1051" s="21" t="s">
        <v>1938</v>
      </c>
      <c r="D1051" s="21">
        <f>Source!BA193</f>
        <v>7.04</v>
      </c>
      <c r="F1051" s="12"/>
      <c r="G1051" s="12"/>
      <c r="H1051" s="12"/>
    </row>
    <row r="1052" spans="1:28" x14ac:dyDescent="0.2">
      <c r="C1052" s="21" t="s">
        <v>1939</v>
      </c>
      <c r="D1052" s="21">
        <f>Source!BB193</f>
        <v>7.04</v>
      </c>
    </row>
    <row r="1053" spans="1:28" x14ac:dyDescent="0.2">
      <c r="C1053" s="21" t="s">
        <v>1940</v>
      </c>
      <c r="D1053" s="21">
        <f>Source!BC193</f>
        <v>7.04</v>
      </c>
    </row>
    <row r="1054" spans="1:28" x14ac:dyDescent="0.2">
      <c r="C1054" s="21" t="s">
        <v>1941</v>
      </c>
      <c r="D1054" s="21">
        <f>Source!BS193</f>
        <v>7.04</v>
      </c>
    </row>
    <row r="1055" spans="1:28" x14ac:dyDescent="0.2">
      <c r="C1055" s="9" t="s">
        <v>1942</v>
      </c>
      <c r="D1055" s="30"/>
      <c r="E1055" s="30"/>
      <c r="F1055" s="30">
        <f>Source!BZ193</f>
        <v>95</v>
      </c>
      <c r="G1055" s="52">
        <f>(Source!AF193+Source!AE193)*Source!FX193/100</f>
        <v>745.12300000000005</v>
      </c>
      <c r="H1055" s="52">
        <f>Source!X193</f>
        <v>262.29000000000002</v>
      </c>
    </row>
    <row r="1056" spans="1:28" x14ac:dyDescent="0.2">
      <c r="C1056" s="9" t="s">
        <v>1944</v>
      </c>
      <c r="D1056" s="30"/>
      <c r="E1056" s="30"/>
      <c r="F1056" s="30">
        <f>Source!CA193</f>
        <v>65</v>
      </c>
      <c r="G1056" s="52">
        <f>(Source!AF193+Source!AE193)*Source!FY193/100</f>
        <v>509.82099999999997</v>
      </c>
      <c r="H1056" s="52">
        <f>Source!Y193</f>
        <v>179.46</v>
      </c>
    </row>
    <row r="1057" spans="1:28" x14ac:dyDescent="0.2">
      <c r="C1057" s="9" t="s">
        <v>1946</v>
      </c>
      <c r="D1057" s="30"/>
      <c r="E1057" s="30"/>
      <c r="F1057" s="30"/>
      <c r="G1057" s="52">
        <f>((Source!AF193+Source!AE193)*Source!FX193/100)+((Source!AF193+Source!AE193)*Source!FY193/100)+Source!AB193</f>
        <v>2590.2039999999997</v>
      </c>
      <c r="H1057" s="52">
        <f>Source!O193+Source!X193+Source!Y193</f>
        <v>911.76</v>
      </c>
    </row>
    <row r="1058" spans="1:28" ht="28.5" x14ac:dyDescent="0.2">
      <c r="A1058" s="42">
        <v>131</v>
      </c>
      <c r="B1058" s="42" t="str">
        <f>Source!E194</f>
        <v>71,1</v>
      </c>
      <c r="C1058" s="42" t="str">
        <f>Source!G194</f>
        <v>Указатель световой со светодиодами и аккумулятором, тип ДБО 02-1-005</v>
      </c>
      <c r="D1058" s="42" t="str">
        <f>Source!F194</f>
        <v>20.3.04.07-0006</v>
      </c>
      <c r="E1058" s="28" t="str">
        <f>Source!H194</f>
        <v>шт.</v>
      </c>
      <c r="F1058" s="12">
        <f>Source!I194</f>
        <v>5</v>
      </c>
      <c r="G1058" s="20">
        <f>Source!AB194</f>
        <v>331.38</v>
      </c>
      <c r="H1058" s="20">
        <f>Source!O194</f>
        <v>11664.58</v>
      </c>
      <c r="T1058">
        <f>Source!O194+Source!X194+Source!Y194</f>
        <v>11664.58</v>
      </c>
      <c r="U1058">
        <f>Source!P194</f>
        <v>11664.58</v>
      </c>
      <c r="V1058">
        <f>Source!S194</f>
        <v>0</v>
      </c>
      <c r="W1058">
        <f>Source!Q194</f>
        <v>0</v>
      </c>
      <c r="X1058">
        <f>Source!R194</f>
        <v>0</v>
      </c>
      <c r="Y1058">
        <f>Source!U194</f>
        <v>0</v>
      </c>
      <c r="Z1058">
        <f>Source!V194</f>
        <v>0</v>
      </c>
      <c r="AA1058">
        <f>Source!X194</f>
        <v>0</v>
      </c>
      <c r="AB1058">
        <f>Source!Y194</f>
        <v>0</v>
      </c>
    </row>
    <row r="1059" spans="1:28" ht="14.25" x14ac:dyDescent="0.2">
      <c r="C1059" s="21" t="s">
        <v>1940</v>
      </c>
      <c r="D1059" s="21">
        <f>Source!BC194</f>
        <v>7.04</v>
      </c>
      <c r="F1059" s="12"/>
      <c r="G1059" s="12"/>
      <c r="H1059" s="12"/>
    </row>
    <row r="1060" spans="1:28" ht="42.75" x14ac:dyDescent="0.2">
      <c r="A1060" s="42">
        <v>132</v>
      </c>
      <c r="B1060" s="42" t="str">
        <f>Source!E195</f>
        <v>72</v>
      </c>
      <c r="C1060" s="42" t="str">
        <f>Source!G195</f>
        <v>Установка розеток штепсельных неутопленного типа при открытой проводке</v>
      </c>
      <c r="D1060" s="42" t="str">
        <f>Source!F195</f>
        <v>м08-03-591-08</v>
      </c>
      <c r="E1060" s="28" t="str">
        <f>Source!H195</f>
        <v>100 ШТ</v>
      </c>
      <c r="F1060" s="12">
        <f>Source!I195</f>
        <v>0.57999999999999996</v>
      </c>
      <c r="G1060" s="20">
        <f>Source!AB195</f>
        <v>453.93</v>
      </c>
      <c r="H1060" s="20">
        <f>Source!O195</f>
        <v>1853.48</v>
      </c>
      <c r="T1060">
        <f>Source!O195+Source!X195+Source!Y195</f>
        <v>4097.47</v>
      </c>
      <c r="U1060">
        <f>Source!P195</f>
        <v>434.53</v>
      </c>
      <c r="V1060">
        <f>Source!S195</f>
        <v>1399.88</v>
      </c>
      <c r="W1060">
        <f>Source!Q195</f>
        <v>19.07</v>
      </c>
      <c r="X1060">
        <f>Source!R195</f>
        <v>2.61</v>
      </c>
      <c r="Y1060">
        <f>Source!U195</f>
        <v>20.044799999999999</v>
      </c>
      <c r="Z1060">
        <f>Source!V195</f>
        <v>2.8999999999999998E-2</v>
      </c>
      <c r="AA1060">
        <f>Source!X195</f>
        <v>1332.37</v>
      </c>
      <c r="AB1060">
        <f>Source!Y195</f>
        <v>911.62</v>
      </c>
    </row>
    <row r="1061" spans="1:28" ht="14.25" x14ac:dyDescent="0.2">
      <c r="C1061" s="21" t="str">
        <f>"Объем: "&amp;Source!I195&amp;"=58/"&amp;"100"</f>
        <v>Объем: 0,58=58/100</v>
      </c>
      <c r="F1061" s="12"/>
      <c r="G1061" s="12"/>
      <c r="H1061" s="12"/>
    </row>
    <row r="1062" spans="1:28" x14ac:dyDescent="0.2">
      <c r="C1062" s="21" t="s">
        <v>1938</v>
      </c>
      <c r="D1062" s="21">
        <f>Source!BA195</f>
        <v>7.04</v>
      </c>
    </row>
    <row r="1063" spans="1:28" x14ac:dyDescent="0.2">
      <c r="C1063" s="21" t="s">
        <v>1939</v>
      </c>
      <c r="D1063" s="21">
        <f>Source!BB195</f>
        <v>7.04</v>
      </c>
    </row>
    <row r="1064" spans="1:28" x14ac:dyDescent="0.2">
      <c r="C1064" s="21" t="s">
        <v>1940</v>
      </c>
      <c r="D1064" s="21">
        <f>Source!BC195</f>
        <v>7.04</v>
      </c>
    </row>
    <row r="1065" spans="1:28" x14ac:dyDescent="0.2">
      <c r="C1065" s="21" t="s">
        <v>1941</v>
      </c>
      <c r="D1065" s="21">
        <f>Source!BS195</f>
        <v>7.04</v>
      </c>
    </row>
    <row r="1066" spans="1:28" x14ac:dyDescent="0.2">
      <c r="C1066" s="9" t="s">
        <v>1942</v>
      </c>
      <c r="D1066" s="30"/>
      <c r="E1066" s="30"/>
      <c r="F1066" s="30">
        <f>Source!BZ195</f>
        <v>95</v>
      </c>
      <c r="G1066" s="52">
        <f>(Source!AF195+Source!AE195)*Source!FX195/100</f>
        <v>326.30599999999993</v>
      </c>
      <c r="H1066" s="52">
        <f>Source!X195</f>
        <v>1332.37</v>
      </c>
    </row>
    <row r="1067" spans="1:28" x14ac:dyDescent="0.2">
      <c r="C1067" s="9" t="s">
        <v>1944</v>
      </c>
      <c r="D1067" s="30"/>
      <c r="E1067" s="30"/>
      <c r="F1067" s="30">
        <f>Source!CA195</f>
        <v>65</v>
      </c>
      <c r="G1067" s="52">
        <f>(Source!AF195+Source!AE195)*Source!FY195/100</f>
        <v>223.26199999999997</v>
      </c>
      <c r="H1067" s="52">
        <f>Source!Y195</f>
        <v>911.62</v>
      </c>
    </row>
    <row r="1068" spans="1:28" x14ac:dyDescent="0.2">
      <c r="C1068" s="9" t="s">
        <v>1946</v>
      </c>
      <c r="D1068" s="30"/>
      <c r="E1068" s="30"/>
      <c r="F1068" s="30"/>
      <c r="G1068" s="52">
        <f>((Source!AF195+Source!AE195)*Source!FX195/100)+((Source!AF195+Source!AE195)*Source!FY195/100)+Source!AB195</f>
        <v>1003.4979999999998</v>
      </c>
      <c r="H1068" s="52">
        <f>Source!O195+Source!X195+Source!Y195</f>
        <v>4097.47</v>
      </c>
    </row>
    <row r="1069" spans="1:28" ht="28.5" x14ac:dyDescent="0.2">
      <c r="A1069" s="42">
        <v>133</v>
      </c>
      <c r="B1069" s="42" t="str">
        <f>Source!E196</f>
        <v>72,1</v>
      </c>
      <c r="C1069" s="42" t="str">
        <f>Source!G196</f>
        <v>Розетка открытой проводки двухгнездная с заземлением 16 А IP44</v>
      </c>
      <c r="D1069" s="42" t="str">
        <f>Source!F196</f>
        <v>20.4.03.05-0003</v>
      </c>
      <c r="E1069" s="28" t="str">
        <f>Source!H196</f>
        <v>100 шт.</v>
      </c>
      <c r="F1069" s="12">
        <f>Source!I196</f>
        <v>0.14000000000000001</v>
      </c>
      <c r="G1069" s="20">
        <f>Source!AB196</f>
        <v>2202</v>
      </c>
      <c r="H1069" s="20">
        <f>Source!O196</f>
        <v>2170.29</v>
      </c>
      <c r="T1069">
        <f>Source!O196+Source!X196+Source!Y196</f>
        <v>2170.29</v>
      </c>
      <c r="U1069">
        <f>Source!P196</f>
        <v>2170.29</v>
      </c>
      <c r="V1069">
        <f>Source!S196</f>
        <v>0</v>
      </c>
      <c r="W1069">
        <f>Source!Q196</f>
        <v>0</v>
      </c>
      <c r="X1069">
        <f>Source!R196</f>
        <v>0</v>
      </c>
      <c r="Y1069">
        <f>Source!U196</f>
        <v>0</v>
      </c>
      <c r="Z1069">
        <f>Source!V196</f>
        <v>0</v>
      </c>
      <c r="AA1069">
        <f>Source!X196</f>
        <v>0</v>
      </c>
      <c r="AB1069">
        <f>Source!Y196</f>
        <v>0</v>
      </c>
    </row>
    <row r="1070" spans="1:28" ht="14.25" x14ac:dyDescent="0.2">
      <c r="C1070" s="21" t="s">
        <v>1940</v>
      </c>
      <c r="D1070" s="21">
        <f>Source!BC196</f>
        <v>7.04</v>
      </c>
      <c r="F1070" s="12"/>
      <c r="G1070" s="12"/>
      <c r="H1070" s="12"/>
    </row>
    <row r="1071" spans="1:28" ht="28.5" x14ac:dyDescent="0.2">
      <c r="A1071" s="42">
        <v>134</v>
      </c>
      <c r="B1071" s="42" t="str">
        <f>Source!E197</f>
        <v>72,2</v>
      </c>
      <c r="C1071" s="42" t="str">
        <f>Source!G197</f>
        <v>Розетка открытой проводки IP21</v>
      </c>
      <c r="D1071" s="42" t="str">
        <f>Source!F197</f>
        <v>20.4.03.05-0001</v>
      </c>
      <c r="E1071" s="28" t="str">
        <f>Source!H197</f>
        <v>100 шт.</v>
      </c>
      <c r="F1071" s="12">
        <f>Source!I197</f>
        <v>0.4</v>
      </c>
      <c r="G1071" s="20">
        <f>Source!AB197</f>
        <v>577</v>
      </c>
      <c r="H1071" s="20">
        <f>Source!O197</f>
        <v>1624.83</v>
      </c>
      <c r="T1071">
        <f>Source!O197+Source!X197+Source!Y197</f>
        <v>1624.83</v>
      </c>
      <c r="U1071">
        <f>Source!P197</f>
        <v>1624.83</v>
      </c>
      <c r="V1071">
        <f>Source!S197</f>
        <v>0</v>
      </c>
      <c r="W1071">
        <f>Source!Q197</f>
        <v>0</v>
      </c>
      <c r="X1071">
        <f>Source!R197</f>
        <v>0</v>
      </c>
      <c r="Y1071">
        <f>Source!U197</f>
        <v>0</v>
      </c>
      <c r="Z1071">
        <f>Source!V197</f>
        <v>0</v>
      </c>
      <c r="AA1071">
        <f>Source!X197</f>
        <v>0</v>
      </c>
      <c r="AB1071">
        <f>Source!Y197</f>
        <v>0</v>
      </c>
    </row>
    <row r="1072" spans="1:28" ht="14.25" x14ac:dyDescent="0.2">
      <c r="C1072" s="21" t="s">
        <v>1940</v>
      </c>
      <c r="D1072" s="21">
        <f>Source!BC197</f>
        <v>7.04</v>
      </c>
      <c r="F1072" s="12"/>
      <c r="G1072" s="12"/>
      <c r="H1072" s="12"/>
    </row>
    <row r="1073" spans="1:28" ht="28.5" x14ac:dyDescent="0.2">
      <c r="A1073" s="42">
        <v>135</v>
      </c>
      <c r="B1073" s="42" t="str">
        <f>Source!E198</f>
        <v>72,3</v>
      </c>
      <c r="C1073" s="42" t="str">
        <f>Source!G198</f>
        <v>Розетка  трехфазная 3P+PE+N, 32А, 380, IP44</v>
      </c>
      <c r="D1073" s="42" t="str">
        <f>Source!F198</f>
        <v>20.4.03.04-0005</v>
      </c>
      <c r="E1073" s="28" t="str">
        <f>Source!H198</f>
        <v>100 шт.</v>
      </c>
      <c r="F1073" s="12">
        <f>Source!I198</f>
        <v>4.0000000000000008E-2</v>
      </c>
      <c r="G1073" s="20">
        <f>Source!AB198</f>
        <v>7615</v>
      </c>
      <c r="H1073" s="20">
        <f>Source!O198</f>
        <v>2144.38</v>
      </c>
      <c r="T1073">
        <f>Source!O198+Source!X198+Source!Y198</f>
        <v>2144.38</v>
      </c>
      <c r="U1073">
        <f>Source!P198</f>
        <v>2144.38</v>
      </c>
      <c r="V1073">
        <f>Source!S198</f>
        <v>0</v>
      </c>
      <c r="W1073">
        <f>Source!Q198</f>
        <v>0</v>
      </c>
      <c r="X1073">
        <f>Source!R198</f>
        <v>0</v>
      </c>
      <c r="Y1073">
        <f>Source!U198</f>
        <v>0</v>
      </c>
      <c r="Z1073">
        <f>Source!V198</f>
        <v>0</v>
      </c>
      <c r="AA1073">
        <f>Source!X198</f>
        <v>0</v>
      </c>
      <c r="AB1073">
        <f>Source!Y198</f>
        <v>0</v>
      </c>
    </row>
    <row r="1074" spans="1:28" ht="14.25" x14ac:dyDescent="0.2">
      <c r="C1074" s="21" t="s">
        <v>1940</v>
      </c>
      <c r="D1074" s="21">
        <f>Source!BC198</f>
        <v>7.04</v>
      </c>
      <c r="F1074" s="12"/>
      <c r="G1074" s="12"/>
      <c r="H1074" s="12"/>
    </row>
    <row r="1075" spans="1:28" ht="28.5" x14ac:dyDescent="0.2">
      <c r="A1075" s="42">
        <v>136</v>
      </c>
      <c r="B1075" s="42" t="str">
        <f>Source!E199</f>
        <v>73</v>
      </c>
      <c r="C1075" s="42" t="str">
        <f>Source!G199</f>
        <v>Прокладка короба пластмассового  шириной до 40 мм</v>
      </c>
      <c r="D1075" s="42" t="str">
        <f>Source!F199</f>
        <v>м08-02-390-01</v>
      </c>
      <c r="E1075" s="28" t="str">
        <f>Source!H199</f>
        <v>100 м</v>
      </c>
      <c r="F1075" s="12">
        <f>Source!I199</f>
        <v>7.52</v>
      </c>
      <c r="G1075" s="20">
        <f>Source!AB199</f>
        <v>206.76</v>
      </c>
      <c r="H1075" s="20">
        <f>Source!O199</f>
        <v>10946.04</v>
      </c>
      <c r="T1075">
        <f>Source!O199+Source!X199+Source!Y199</f>
        <v>24080.440000000002</v>
      </c>
      <c r="U1075">
        <f>Source!P199</f>
        <v>2728.04</v>
      </c>
      <c r="V1075">
        <f>Source!S199</f>
        <v>8201.59</v>
      </c>
      <c r="W1075">
        <f>Source!Q199</f>
        <v>16.41</v>
      </c>
      <c r="X1075">
        <f>Source!R199</f>
        <v>7.41</v>
      </c>
      <c r="Y1075">
        <f>Source!U199</f>
        <v>122.50079999999998</v>
      </c>
      <c r="Z1075">
        <f>Source!V199</f>
        <v>7.5200000000000003E-2</v>
      </c>
      <c r="AA1075">
        <f>Source!X199</f>
        <v>7798.55</v>
      </c>
      <c r="AB1075">
        <f>Source!Y199</f>
        <v>5335.85</v>
      </c>
    </row>
    <row r="1076" spans="1:28" ht="14.25" x14ac:dyDescent="0.2">
      <c r="C1076" s="21" t="s">
        <v>1938</v>
      </c>
      <c r="D1076" s="21">
        <f>Source!BA199</f>
        <v>7.04</v>
      </c>
      <c r="F1076" s="12"/>
      <c r="G1076" s="12"/>
      <c r="H1076" s="12"/>
    </row>
    <row r="1077" spans="1:28" x14ac:dyDescent="0.2">
      <c r="C1077" s="21" t="s">
        <v>1939</v>
      </c>
      <c r="D1077" s="21">
        <f>Source!BB199</f>
        <v>7.04</v>
      </c>
    </row>
    <row r="1078" spans="1:28" x14ac:dyDescent="0.2">
      <c r="C1078" s="21" t="s">
        <v>1940</v>
      </c>
      <c r="D1078" s="21">
        <f>Source!BC199</f>
        <v>7.04</v>
      </c>
    </row>
    <row r="1079" spans="1:28" x14ac:dyDescent="0.2">
      <c r="C1079" s="21" t="s">
        <v>1941</v>
      </c>
      <c r="D1079" s="21">
        <f>Source!BS199</f>
        <v>7.04</v>
      </c>
    </row>
    <row r="1080" spans="1:28" x14ac:dyDescent="0.2">
      <c r="C1080" s="9" t="s">
        <v>1942</v>
      </c>
      <c r="D1080" s="30"/>
      <c r="E1080" s="30"/>
      <c r="F1080" s="30">
        <f>Source!BZ199</f>
        <v>95</v>
      </c>
      <c r="G1080" s="52">
        <f>(Source!AF199+Source!AE199)*Source!FX199/100</f>
        <v>147.30699999999996</v>
      </c>
      <c r="H1080" s="52">
        <f>Source!X199</f>
        <v>7798.55</v>
      </c>
    </row>
    <row r="1081" spans="1:28" x14ac:dyDescent="0.2">
      <c r="C1081" s="9" t="s">
        <v>1944</v>
      </c>
      <c r="D1081" s="30"/>
      <c r="E1081" s="30"/>
      <c r="F1081" s="30">
        <f>Source!CA199</f>
        <v>65</v>
      </c>
      <c r="G1081" s="52">
        <f>(Source!AF199+Source!AE199)*Source!FY199/100</f>
        <v>100.78899999999997</v>
      </c>
      <c r="H1081" s="52">
        <f>Source!Y199</f>
        <v>5335.85</v>
      </c>
    </row>
    <row r="1082" spans="1:28" x14ac:dyDescent="0.2">
      <c r="C1082" s="9" t="s">
        <v>1946</v>
      </c>
      <c r="D1082" s="30"/>
      <c r="E1082" s="30"/>
      <c r="F1082" s="30"/>
      <c r="G1082" s="52">
        <f>((Source!AF199+Source!AE199)*Source!FX199/100)+((Source!AF199+Source!AE199)*Source!FY199/100)+Source!AB199</f>
        <v>454.85599999999994</v>
      </c>
      <c r="H1082" s="52">
        <f>Source!O199+Source!X199+Source!Y199</f>
        <v>24080.440000000002</v>
      </c>
    </row>
    <row r="1083" spans="1:28" ht="28.5" x14ac:dyDescent="0.2">
      <c r="A1083" s="42">
        <v>137</v>
      </c>
      <c r="B1083" s="42" t="str">
        <f>Source!E200</f>
        <v>73,1</v>
      </c>
      <c r="C1083" s="42" t="str">
        <f>Source!G200</f>
        <v>Кабель-канал (короб) "Электропласт" 20x12,5 мм</v>
      </c>
      <c r="D1083" s="42" t="str">
        <f>Source!F200</f>
        <v>20.2.05.04-0024</v>
      </c>
      <c r="E1083" s="28" t="str">
        <f>Source!H200</f>
        <v>100 м</v>
      </c>
      <c r="F1083" s="12">
        <f>Source!I200</f>
        <v>5.51</v>
      </c>
      <c r="G1083" s="20">
        <f>Source!AB200</f>
        <v>119</v>
      </c>
      <c r="H1083" s="20">
        <f>Source!O200</f>
        <v>4616.0600000000004</v>
      </c>
      <c r="T1083">
        <f>Source!O200+Source!X200+Source!Y200</f>
        <v>4616.0600000000004</v>
      </c>
      <c r="U1083">
        <f>Source!P200</f>
        <v>4616.0600000000004</v>
      </c>
      <c r="V1083">
        <f>Source!S200</f>
        <v>0</v>
      </c>
      <c r="W1083">
        <f>Source!Q200</f>
        <v>0</v>
      </c>
      <c r="X1083">
        <f>Source!R200</f>
        <v>0</v>
      </c>
      <c r="Y1083">
        <f>Source!U200</f>
        <v>0</v>
      </c>
      <c r="Z1083">
        <f>Source!V200</f>
        <v>0</v>
      </c>
      <c r="AA1083">
        <f>Source!X200</f>
        <v>0</v>
      </c>
      <c r="AB1083">
        <f>Source!Y200</f>
        <v>0</v>
      </c>
    </row>
    <row r="1084" spans="1:28" ht="14.25" x14ac:dyDescent="0.2">
      <c r="C1084" s="21" t="s">
        <v>1940</v>
      </c>
      <c r="D1084" s="21">
        <f>Source!BC200</f>
        <v>7.04</v>
      </c>
      <c r="F1084" s="12"/>
      <c r="G1084" s="12"/>
      <c r="H1084" s="12"/>
    </row>
    <row r="1085" spans="1:28" ht="28.5" x14ac:dyDescent="0.2">
      <c r="A1085" s="42">
        <v>138</v>
      </c>
      <c r="B1085" s="42" t="str">
        <f>Source!E201</f>
        <v>73,2</v>
      </c>
      <c r="C1085" s="42" t="str">
        <f>Source!G201</f>
        <v>Кабель-канал (короб) "Электропласт" 40x25 мм</v>
      </c>
      <c r="D1085" s="42" t="str">
        <f>Source!F201</f>
        <v>20.2.05.04-0028</v>
      </c>
      <c r="E1085" s="28" t="str">
        <f>Source!H201</f>
        <v>100 м</v>
      </c>
      <c r="F1085" s="12">
        <f>Source!I201</f>
        <v>2.0099999999999998</v>
      </c>
      <c r="G1085" s="20">
        <f>Source!AB201</f>
        <v>330</v>
      </c>
      <c r="H1085" s="20">
        <f>Source!O201</f>
        <v>4669.63</v>
      </c>
      <c r="T1085">
        <f>Source!O201+Source!X201+Source!Y201</f>
        <v>4669.63</v>
      </c>
      <c r="U1085">
        <f>Source!P201</f>
        <v>4669.63</v>
      </c>
      <c r="V1085">
        <f>Source!S201</f>
        <v>0</v>
      </c>
      <c r="W1085">
        <f>Source!Q201</f>
        <v>0</v>
      </c>
      <c r="X1085">
        <f>Source!R201</f>
        <v>0</v>
      </c>
      <c r="Y1085">
        <f>Source!U201</f>
        <v>0</v>
      </c>
      <c r="Z1085">
        <f>Source!V201</f>
        <v>0</v>
      </c>
      <c r="AA1085">
        <f>Source!X201</f>
        <v>0</v>
      </c>
      <c r="AB1085">
        <f>Source!Y201</f>
        <v>0</v>
      </c>
    </row>
    <row r="1086" spans="1:28" ht="14.25" x14ac:dyDescent="0.2">
      <c r="C1086" s="21" t="s">
        <v>1940</v>
      </c>
      <c r="D1086" s="21">
        <f>Source!BC201</f>
        <v>7.04</v>
      </c>
      <c r="F1086" s="12"/>
      <c r="G1086" s="12"/>
      <c r="H1086" s="12"/>
    </row>
    <row r="1087" spans="1:28" ht="57" x14ac:dyDescent="0.2">
      <c r="A1087" s="42">
        <v>139</v>
      </c>
      <c r="B1087" s="42" t="str">
        <f>Source!E202</f>
        <v>74</v>
      </c>
      <c r="C1087" s="42" t="str">
        <f>Source!G202</f>
        <v>Сверление отверстий в кирпичных стенах электроперфоратором диаметром до 50 мм, толщина стен  400мм</v>
      </c>
      <c r="D1087" s="42" t="str">
        <f>Source!F202</f>
        <v>69-2-1</v>
      </c>
      <c r="E1087" s="28" t="str">
        <f>Source!H202</f>
        <v>100 ШТ</v>
      </c>
      <c r="F1087" s="12">
        <f>Source!I202</f>
        <v>0.31</v>
      </c>
      <c r="G1087" s="20">
        <f>Source!AB202</f>
        <v>46.83</v>
      </c>
      <c r="H1087" s="20">
        <f>Source!O202</f>
        <v>102.2</v>
      </c>
      <c r="T1087">
        <f>Source!O202+Source!X202+Source!Y202</f>
        <v>233.02</v>
      </c>
      <c r="U1087">
        <f>Source!P202</f>
        <v>0</v>
      </c>
      <c r="V1087">
        <f>Source!S202</f>
        <v>102.2</v>
      </c>
      <c r="W1087">
        <f>Source!Q202</f>
        <v>0</v>
      </c>
      <c r="X1087">
        <f>Source!R202</f>
        <v>0</v>
      </c>
      <c r="Y1087">
        <f>Source!U202</f>
        <v>1.7019</v>
      </c>
      <c r="Z1087">
        <f>Source!V202</f>
        <v>0</v>
      </c>
      <c r="AA1087">
        <f>Source!X202</f>
        <v>79.72</v>
      </c>
      <c r="AB1087">
        <f>Source!Y202</f>
        <v>51.1</v>
      </c>
    </row>
    <row r="1088" spans="1:28" ht="14.25" x14ac:dyDescent="0.2">
      <c r="C1088" s="21" t="s">
        <v>1938</v>
      </c>
      <c r="D1088" s="21">
        <f>Source!BA202</f>
        <v>7.04</v>
      </c>
      <c r="F1088" s="12"/>
      <c r="G1088" s="12"/>
      <c r="H1088" s="12"/>
    </row>
    <row r="1089" spans="1:28" x14ac:dyDescent="0.2">
      <c r="C1089" s="21" t="s">
        <v>1939</v>
      </c>
      <c r="D1089" s="21">
        <f>Source!BB202</f>
        <v>7.04</v>
      </c>
    </row>
    <row r="1090" spans="1:28" x14ac:dyDescent="0.2">
      <c r="C1090" s="21" t="s">
        <v>1940</v>
      </c>
      <c r="D1090" s="21">
        <f>Source!BC202</f>
        <v>7.04</v>
      </c>
    </row>
    <row r="1091" spans="1:28" x14ac:dyDescent="0.2">
      <c r="C1091" s="21" t="s">
        <v>1941</v>
      </c>
      <c r="D1091" s="21">
        <f>Source!BS202</f>
        <v>7.04</v>
      </c>
    </row>
    <row r="1092" spans="1:28" x14ac:dyDescent="0.2">
      <c r="C1092" s="9" t="s">
        <v>1942</v>
      </c>
      <c r="D1092" s="30"/>
      <c r="E1092" s="30"/>
      <c r="F1092" s="30">
        <f>Source!BZ202</f>
        <v>78</v>
      </c>
      <c r="G1092" s="52">
        <f>(Source!AF202+Source!AE202)*Source!FX202/100</f>
        <v>36.5274</v>
      </c>
      <c r="H1092" s="52">
        <f>Source!X202</f>
        <v>79.72</v>
      </c>
    </row>
    <row r="1093" spans="1:28" x14ac:dyDescent="0.2">
      <c r="C1093" s="9" t="s">
        <v>1944</v>
      </c>
      <c r="D1093" s="30"/>
      <c r="E1093" s="30"/>
      <c r="F1093" s="30">
        <f>Source!CA202</f>
        <v>50</v>
      </c>
      <c r="G1093" s="52">
        <f>(Source!AF202+Source!AE202)*Source!FY202/100</f>
        <v>23.414999999999999</v>
      </c>
      <c r="H1093" s="52">
        <f>Source!Y202</f>
        <v>51.1</v>
      </c>
    </row>
    <row r="1094" spans="1:28" x14ac:dyDescent="0.2">
      <c r="C1094" s="9" t="s">
        <v>1946</v>
      </c>
      <c r="D1094" s="30"/>
      <c r="E1094" s="30"/>
      <c r="F1094" s="30"/>
      <c r="G1094" s="52">
        <f>((Source!AF202+Source!AE202)*Source!FX202/100)+((Source!AF202+Source!AE202)*Source!FY202/100)+Source!AB202</f>
        <v>106.7724</v>
      </c>
      <c r="H1094" s="52">
        <f>Source!O202+Source!X202+Source!Y202</f>
        <v>233.02</v>
      </c>
    </row>
    <row r="1095" spans="1:28" ht="28.5" x14ac:dyDescent="0.2">
      <c r="A1095" s="42">
        <v>140</v>
      </c>
      <c r="B1095" s="42" t="str">
        <f>Source!E203</f>
        <v>75</v>
      </c>
      <c r="C1095" s="42" t="str">
        <f>Source!G203</f>
        <v>Прокладка  гильз из труб полиэтиленовых , диаметр до 25 мм</v>
      </c>
      <c r="D1095" s="42" t="str">
        <f>Source!F203</f>
        <v>м08-02-410-01</v>
      </c>
      <c r="E1095" s="28" t="str">
        <f>Source!H203</f>
        <v>100 м</v>
      </c>
      <c r="F1095" s="12">
        <f>Source!I203</f>
        <v>6.8000000000000005E-2</v>
      </c>
      <c r="G1095" s="20">
        <f>Source!AB203</f>
        <v>223.79</v>
      </c>
      <c r="H1095" s="20">
        <f>Source!O203</f>
        <v>107.13</v>
      </c>
      <c r="T1095">
        <f>Source!O203+Source!X203+Source!Y203</f>
        <v>205.04999999999998</v>
      </c>
      <c r="U1095">
        <f>Source!P203</f>
        <v>39.36</v>
      </c>
      <c r="V1095">
        <f>Source!S203</f>
        <v>60.12</v>
      </c>
      <c r="W1095">
        <f>Source!Q203</f>
        <v>7.65</v>
      </c>
      <c r="X1095">
        <f>Source!R203</f>
        <v>1.08</v>
      </c>
      <c r="Y1095">
        <f>Source!U203</f>
        <v>0.90848000000000007</v>
      </c>
      <c r="Z1095">
        <f>Source!V203</f>
        <v>1.2240000000000001E-2</v>
      </c>
      <c r="AA1095">
        <f>Source!X203</f>
        <v>58.14</v>
      </c>
      <c r="AB1095">
        <f>Source!Y203</f>
        <v>39.78</v>
      </c>
    </row>
    <row r="1096" spans="1:28" ht="14.25" x14ac:dyDescent="0.2">
      <c r="C1096" s="21" t="s">
        <v>1938</v>
      </c>
      <c r="D1096" s="21">
        <f>Source!BA203</f>
        <v>7.04</v>
      </c>
      <c r="F1096" s="12"/>
      <c r="G1096" s="12"/>
      <c r="H1096" s="12"/>
    </row>
    <row r="1097" spans="1:28" x14ac:dyDescent="0.2">
      <c r="C1097" s="21" t="s">
        <v>1939</v>
      </c>
      <c r="D1097" s="21">
        <f>Source!BB203</f>
        <v>7.04</v>
      </c>
    </row>
    <row r="1098" spans="1:28" x14ac:dyDescent="0.2">
      <c r="C1098" s="21" t="s">
        <v>1940</v>
      </c>
      <c r="D1098" s="21">
        <f>Source!BC203</f>
        <v>7.04</v>
      </c>
    </row>
    <row r="1099" spans="1:28" x14ac:dyDescent="0.2">
      <c r="C1099" s="21" t="s">
        <v>1941</v>
      </c>
      <c r="D1099" s="21">
        <f>Source!BS203</f>
        <v>7.04</v>
      </c>
    </row>
    <row r="1100" spans="1:28" x14ac:dyDescent="0.2">
      <c r="C1100" s="9" t="s">
        <v>1942</v>
      </c>
      <c r="D1100" s="30"/>
      <c r="E1100" s="30"/>
      <c r="F1100" s="30">
        <f>Source!BZ203</f>
        <v>95</v>
      </c>
      <c r="G1100" s="52">
        <f>(Source!AF203+Source!AE203)*Source!FX203/100</f>
        <v>121.44800000000001</v>
      </c>
      <c r="H1100" s="52">
        <f>Source!X203</f>
        <v>58.14</v>
      </c>
    </row>
    <row r="1101" spans="1:28" x14ac:dyDescent="0.2">
      <c r="C1101" s="9" t="s">
        <v>1944</v>
      </c>
      <c r="D1101" s="30"/>
      <c r="E1101" s="30"/>
      <c r="F1101" s="30">
        <f>Source!CA203</f>
        <v>65</v>
      </c>
      <c r="G1101" s="52">
        <f>(Source!AF203+Source!AE203)*Source!FY203/100</f>
        <v>83.096000000000004</v>
      </c>
      <c r="H1101" s="52">
        <f>Source!Y203</f>
        <v>39.78</v>
      </c>
    </row>
    <row r="1102" spans="1:28" x14ac:dyDescent="0.2">
      <c r="C1102" s="9" t="s">
        <v>1946</v>
      </c>
      <c r="D1102" s="30"/>
      <c r="E1102" s="30"/>
      <c r="F1102" s="30"/>
      <c r="G1102" s="52">
        <f>((Source!AF203+Source!AE203)*Source!FX203/100)+((Source!AF203+Source!AE203)*Source!FY203/100)+Source!AB203</f>
        <v>428.334</v>
      </c>
      <c r="H1102" s="52">
        <f>Source!O203+Source!X203+Source!Y203</f>
        <v>205.04999999999998</v>
      </c>
    </row>
    <row r="1103" spans="1:28" ht="28.5" x14ac:dyDescent="0.2">
      <c r="A1103" s="42">
        <v>141</v>
      </c>
      <c r="B1103" s="42" t="str">
        <f>Source!E204</f>
        <v>75,1</v>
      </c>
      <c r="C1103" s="42" t="str">
        <f>Source!G204</f>
        <v>Гильзы  для прокладки кабеля  диаметром 25-27 мм</v>
      </c>
      <c r="D1103" s="42" t="str">
        <f>Source!F204</f>
        <v>20.5.01.01-0001</v>
      </c>
      <c r="E1103" s="28" t="str">
        <f>Source!H204</f>
        <v>шт.</v>
      </c>
      <c r="F1103" s="12">
        <f>Source!I204</f>
        <v>5.0000000000000009</v>
      </c>
      <c r="G1103" s="20">
        <f>Source!AB204</f>
        <v>38.21</v>
      </c>
      <c r="H1103" s="20">
        <f>Source!O204</f>
        <v>1344.99</v>
      </c>
      <c r="T1103">
        <f>Source!O204+Source!X204+Source!Y204</f>
        <v>1344.99</v>
      </c>
      <c r="U1103">
        <f>Source!P204</f>
        <v>1344.99</v>
      </c>
      <c r="V1103">
        <f>Source!S204</f>
        <v>0</v>
      </c>
      <c r="W1103">
        <f>Source!Q204</f>
        <v>0</v>
      </c>
      <c r="X1103">
        <f>Source!R204</f>
        <v>0</v>
      </c>
      <c r="Y1103">
        <f>Source!U204</f>
        <v>0</v>
      </c>
      <c r="Z1103">
        <f>Source!V204</f>
        <v>0</v>
      </c>
      <c r="AA1103">
        <f>Source!X204</f>
        <v>0</v>
      </c>
      <c r="AB1103">
        <f>Source!Y204</f>
        <v>0</v>
      </c>
    </row>
    <row r="1104" spans="1:28" ht="14.25" x14ac:dyDescent="0.2">
      <c r="C1104" s="21" t="s">
        <v>1940</v>
      </c>
      <c r="D1104" s="21">
        <f>Source!BC204</f>
        <v>7.04</v>
      </c>
      <c r="F1104" s="12"/>
      <c r="G1104" s="12"/>
      <c r="H1104" s="12"/>
    </row>
    <row r="1105" spans="1:28" ht="28.5" x14ac:dyDescent="0.2">
      <c r="A1105" s="42">
        <v>142</v>
      </c>
      <c r="B1105" s="42" t="str">
        <f>Source!E205</f>
        <v>76</v>
      </c>
      <c r="C1105" s="42" t="str">
        <f>Source!G205</f>
        <v>Прокладка  гильз из труб полиэтиленовых , диаметр до 50 мм</v>
      </c>
      <c r="D1105" s="42" t="str">
        <f>Source!F205</f>
        <v>м08-02-410-02</v>
      </c>
      <c r="E1105" s="28" t="str">
        <f>Source!H205</f>
        <v>100 м</v>
      </c>
      <c r="F1105" s="12">
        <f>Source!I205</f>
        <v>2.8000000000000001E-2</v>
      </c>
      <c r="G1105" s="20">
        <f>Source!AB205</f>
        <v>250.92</v>
      </c>
      <c r="H1105" s="20">
        <f>Source!O205</f>
        <v>49.46</v>
      </c>
      <c r="T1105">
        <f>Source!O205+Source!X205+Source!Y205</f>
        <v>95.64</v>
      </c>
      <c r="U1105">
        <f>Source!P205</f>
        <v>17.3</v>
      </c>
      <c r="V1105">
        <f>Source!S205</f>
        <v>28.31</v>
      </c>
      <c r="W1105">
        <f>Source!Q205</f>
        <v>3.85</v>
      </c>
      <c r="X1105">
        <f>Source!R205</f>
        <v>0.55000000000000004</v>
      </c>
      <c r="Y1105">
        <f>Source!U205</f>
        <v>0.42784</v>
      </c>
      <c r="Z1105">
        <f>Source!V205</f>
        <v>6.1600000000000005E-3</v>
      </c>
      <c r="AA1105">
        <f>Source!X205</f>
        <v>27.42</v>
      </c>
      <c r="AB1105">
        <f>Source!Y205</f>
        <v>18.760000000000002</v>
      </c>
    </row>
    <row r="1106" spans="1:28" ht="14.25" x14ac:dyDescent="0.2">
      <c r="C1106" s="21" t="s">
        <v>1938</v>
      </c>
      <c r="D1106" s="21">
        <f>Source!BA205</f>
        <v>7.04</v>
      </c>
      <c r="F1106" s="12"/>
      <c r="G1106" s="12"/>
      <c r="H1106" s="12"/>
    </row>
    <row r="1107" spans="1:28" x14ac:dyDescent="0.2">
      <c r="C1107" s="21" t="s">
        <v>1939</v>
      </c>
      <c r="D1107" s="21">
        <f>Source!BB205</f>
        <v>7.04</v>
      </c>
    </row>
    <row r="1108" spans="1:28" x14ac:dyDescent="0.2">
      <c r="C1108" s="21" t="s">
        <v>1940</v>
      </c>
      <c r="D1108" s="21">
        <f>Source!BC205</f>
        <v>7.04</v>
      </c>
    </row>
    <row r="1109" spans="1:28" x14ac:dyDescent="0.2">
      <c r="C1109" s="21" t="s">
        <v>1941</v>
      </c>
      <c r="D1109" s="21">
        <f>Source!BS205</f>
        <v>7.04</v>
      </c>
    </row>
    <row r="1110" spans="1:28" x14ac:dyDescent="0.2">
      <c r="C1110" s="9" t="s">
        <v>1942</v>
      </c>
      <c r="D1110" s="30"/>
      <c r="E1110" s="30"/>
      <c r="F1110" s="30">
        <f>Source!BZ205</f>
        <v>95</v>
      </c>
      <c r="G1110" s="52">
        <f>(Source!AF205+Source!AE205)*Source!FX205/100</f>
        <v>139.08000000000001</v>
      </c>
      <c r="H1110" s="52">
        <f>Source!X205</f>
        <v>27.42</v>
      </c>
    </row>
    <row r="1111" spans="1:28" x14ac:dyDescent="0.2">
      <c r="C1111" s="9" t="s">
        <v>1944</v>
      </c>
      <c r="D1111" s="30"/>
      <c r="E1111" s="30"/>
      <c r="F1111" s="30">
        <f>Source!CA205</f>
        <v>65</v>
      </c>
      <c r="G1111" s="52">
        <f>(Source!AF205+Source!AE205)*Source!FY205/100</f>
        <v>95.16</v>
      </c>
      <c r="H1111" s="52">
        <f>Source!Y205</f>
        <v>18.760000000000002</v>
      </c>
    </row>
    <row r="1112" spans="1:28" x14ac:dyDescent="0.2">
      <c r="C1112" s="9" t="s">
        <v>1946</v>
      </c>
      <c r="D1112" s="30"/>
      <c r="E1112" s="30"/>
      <c r="F1112" s="30"/>
      <c r="G1112" s="52">
        <f>((Source!AF205+Source!AE205)*Source!FX205/100)+((Source!AF205+Source!AE205)*Source!FY205/100)+Source!AB205</f>
        <v>485.15999999999997</v>
      </c>
      <c r="H1112" s="52">
        <f>Source!O205+Source!X205+Source!Y205</f>
        <v>95.64</v>
      </c>
    </row>
    <row r="1113" spans="1:28" ht="28.5" x14ac:dyDescent="0.2">
      <c r="A1113" s="42">
        <v>143</v>
      </c>
      <c r="B1113" s="42" t="str">
        <f>Source!E206</f>
        <v>76,1</v>
      </c>
      <c r="C1113" s="42" t="str">
        <f>Source!G206</f>
        <v>Гильзы  для  прокладки  кабеля  диаметром 47-50 мм</v>
      </c>
      <c r="D1113" s="42" t="str">
        <f>Source!F206</f>
        <v>20.5.01.01-0007</v>
      </c>
      <c r="E1113" s="28" t="str">
        <f>Source!H206</f>
        <v>шт.</v>
      </c>
      <c r="F1113" s="12">
        <f>Source!I206</f>
        <v>5</v>
      </c>
      <c r="G1113" s="20">
        <f>Source!AB206</f>
        <v>74.91</v>
      </c>
      <c r="H1113" s="20">
        <f>Source!O206</f>
        <v>2636.83</v>
      </c>
      <c r="T1113">
        <f>Source!O206+Source!X206+Source!Y206</f>
        <v>2636.83</v>
      </c>
      <c r="U1113">
        <f>Source!P206</f>
        <v>2636.83</v>
      </c>
      <c r="V1113">
        <f>Source!S206</f>
        <v>0</v>
      </c>
      <c r="W1113">
        <f>Source!Q206</f>
        <v>0</v>
      </c>
      <c r="X1113">
        <f>Source!R206</f>
        <v>0</v>
      </c>
      <c r="Y1113">
        <f>Source!U206</f>
        <v>0</v>
      </c>
      <c r="Z1113">
        <f>Source!V206</f>
        <v>0</v>
      </c>
      <c r="AA1113">
        <f>Source!X206</f>
        <v>0</v>
      </c>
      <c r="AB1113">
        <f>Source!Y206</f>
        <v>0</v>
      </c>
    </row>
    <row r="1114" spans="1:28" ht="14.25" x14ac:dyDescent="0.2">
      <c r="C1114" s="21" t="s">
        <v>1940</v>
      </c>
      <c r="D1114" s="21">
        <f>Source!BC206</f>
        <v>7.04</v>
      </c>
      <c r="F1114" s="12"/>
      <c r="G1114" s="12"/>
      <c r="H1114" s="12"/>
    </row>
    <row r="1115" spans="1:28" ht="28.5" x14ac:dyDescent="0.2">
      <c r="A1115" s="42">
        <v>144</v>
      </c>
      <c r="B1115" s="42" t="str">
        <f>Source!E207</f>
        <v>77</v>
      </c>
      <c r="C1115" s="42" t="str">
        <f>Source!G207</f>
        <v>Установка коробок ответвительная на стене</v>
      </c>
      <c r="D1115" s="42" t="str">
        <f>Source!F207</f>
        <v>м10-08-019-01</v>
      </c>
      <c r="E1115" s="28" t="str">
        <f>Source!H207</f>
        <v>ШТ</v>
      </c>
      <c r="F1115" s="12">
        <f>Source!I207</f>
        <v>47</v>
      </c>
      <c r="G1115" s="20">
        <f>Source!AB207</f>
        <v>5.29</v>
      </c>
      <c r="H1115" s="20">
        <f>Source!O207</f>
        <v>1750.35</v>
      </c>
      <c r="T1115">
        <f>Source!O207+Source!X207+Source!Y207</f>
        <v>4010.91</v>
      </c>
      <c r="U1115">
        <f>Source!P207</f>
        <v>135.66</v>
      </c>
      <c r="V1115">
        <f>Source!S207</f>
        <v>1614.69</v>
      </c>
      <c r="W1115">
        <f>Source!Q207</f>
        <v>0</v>
      </c>
      <c r="X1115">
        <f>Source!R207</f>
        <v>0</v>
      </c>
      <c r="Y1115">
        <f>Source!U207</f>
        <v>23.5</v>
      </c>
      <c r="Z1115">
        <f>Source!V207</f>
        <v>0</v>
      </c>
      <c r="AA1115">
        <f>Source!X207</f>
        <v>1291.75</v>
      </c>
      <c r="AB1115">
        <f>Source!Y207</f>
        <v>968.81</v>
      </c>
    </row>
    <row r="1116" spans="1:28" ht="14.25" x14ac:dyDescent="0.2">
      <c r="C1116" s="21" t="s">
        <v>1938</v>
      </c>
      <c r="D1116" s="21">
        <f>Source!BA207</f>
        <v>7.04</v>
      </c>
      <c r="F1116" s="12"/>
      <c r="G1116" s="12"/>
      <c r="H1116" s="12"/>
    </row>
    <row r="1117" spans="1:28" x14ac:dyDescent="0.2">
      <c r="C1117" s="21" t="s">
        <v>1939</v>
      </c>
      <c r="D1117" s="21">
        <f>Source!BB207</f>
        <v>7.04</v>
      </c>
    </row>
    <row r="1118" spans="1:28" x14ac:dyDescent="0.2">
      <c r="C1118" s="21" t="s">
        <v>1940</v>
      </c>
      <c r="D1118" s="21">
        <f>Source!BC207</f>
        <v>7.04</v>
      </c>
    </row>
    <row r="1119" spans="1:28" x14ac:dyDescent="0.2">
      <c r="C1119" s="21" t="s">
        <v>1941</v>
      </c>
      <c r="D1119" s="21">
        <f>Source!BS207</f>
        <v>7.04</v>
      </c>
    </row>
    <row r="1120" spans="1:28" x14ac:dyDescent="0.2">
      <c r="C1120" s="9" t="s">
        <v>1942</v>
      </c>
      <c r="D1120" s="30"/>
      <c r="E1120" s="30"/>
      <c r="F1120" s="30">
        <f>Source!BZ207</f>
        <v>80</v>
      </c>
      <c r="G1120" s="52">
        <f>(Source!AF207+Source!AE207)*Source!FX207/100</f>
        <v>3.9039999999999999</v>
      </c>
      <c r="H1120" s="52">
        <f>Source!X207</f>
        <v>1291.75</v>
      </c>
    </row>
    <row r="1121" spans="1:28" x14ac:dyDescent="0.2">
      <c r="C1121" s="9" t="s">
        <v>1944</v>
      </c>
      <c r="D1121" s="30"/>
      <c r="E1121" s="30"/>
      <c r="F1121" s="30">
        <f>Source!CA207</f>
        <v>60</v>
      </c>
      <c r="G1121" s="52">
        <f>(Source!AF207+Source!AE207)*Source!FY207/100</f>
        <v>2.9279999999999999</v>
      </c>
      <c r="H1121" s="52">
        <f>Source!Y207</f>
        <v>968.81</v>
      </c>
    </row>
    <row r="1122" spans="1:28" x14ac:dyDescent="0.2">
      <c r="C1122" s="9" t="s">
        <v>1946</v>
      </c>
      <c r="D1122" s="30"/>
      <c r="E1122" s="30"/>
      <c r="F1122" s="30"/>
      <c r="G1122" s="52">
        <f>((Source!AF207+Source!AE207)*Source!FX207/100)+((Source!AF207+Source!AE207)*Source!FY207/100)+Source!AB207</f>
        <v>12.122</v>
      </c>
      <c r="H1122" s="52">
        <f>Source!O207+Source!X207+Source!Y207</f>
        <v>4010.91</v>
      </c>
    </row>
    <row r="1123" spans="1:28" ht="57" x14ac:dyDescent="0.2">
      <c r="A1123" s="42">
        <v>145</v>
      </c>
      <c r="B1123" s="42" t="str">
        <f>Source!E208</f>
        <v>77,1</v>
      </c>
      <c r="C1123" s="42" t="str">
        <f>Source!G208</f>
        <v>Коробка ответвительная с кабельными вводами (6 выводов диаметром 20 мм), размером 80х80х40 мм, цвет серый</v>
      </c>
      <c r="D1123" s="42" t="str">
        <f>Source!F208</f>
        <v>20.5.02.04-0008</v>
      </c>
      <c r="E1123" s="28" t="str">
        <f>Source!H208</f>
        <v>10 шт.</v>
      </c>
      <c r="F1123" s="12">
        <f>Source!I208</f>
        <v>4.7</v>
      </c>
      <c r="G1123" s="20">
        <f>Source!AB208</f>
        <v>132.24</v>
      </c>
      <c r="H1123" s="20">
        <f>Source!O208</f>
        <v>4375.5600000000004</v>
      </c>
      <c r="T1123">
        <f>Source!O208+Source!X208+Source!Y208</f>
        <v>4375.5600000000004</v>
      </c>
      <c r="U1123">
        <f>Source!P208</f>
        <v>4375.5600000000004</v>
      </c>
      <c r="V1123">
        <f>Source!S208</f>
        <v>0</v>
      </c>
      <c r="W1123">
        <f>Source!Q208</f>
        <v>0</v>
      </c>
      <c r="X1123">
        <f>Source!R208</f>
        <v>0</v>
      </c>
      <c r="Y1123">
        <f>Source!U208</f>
        <v>0</v>
      </c>
      <c r="Z1123">
        <f>Source!V208</f>
        <v>0</v>
      </c>
      <c r="AA1123">
        <f>Source!X208</f>
        <v>0</v>
      </c>
      <c r="AB1123">
        <f>Source!Y208</f>
        <v>0</v>
      </c>
    </row>
    <row r="1124" spans="1:28" ht="14.25" x14ac:dyDescent="0.2">
      <c r="C1124" s="21" t="s">
        <v>1940</v>
      </c>
      <c r="D1124" s="21">
        <f>Source!BC208</f>
        <v>7.04</v>
      </c>
      <c r="F1124" s="12"/>
      <c r="G1124" s="12"/>
      <c r="H1124" s="12"/>
    </row>
    <row r="1125" spans="1:28" ht="28.5" x14ac:dyDescent="0.2">
      <c r="A1125" s="42">
        <v>146</v>
      </c>
      <c r="B1125" s="42" t="str">
        <f>Source!E209</f>
        <v>78</v>
      </c>
      <c r="C1125" s="42" t="str">
        <f>Source!G209</f>
        <v>Прокладка кабеля в коробах, сечением до 35 мм2</v>
      </c>
      <c r="D1125" s="42" t="str">
        <f>Source!F209</f>
        <v>м08-02-399-02</v>
      </c>
      <c r="E1125" s="28" t="str">
        <f>Source!H209</f>
        <v>100 м</v>
      </c>
      <c r="F1125" s="12">
        <f>Source!I209</f>
        <v>4.75</v>
      </c>
      <c r="G1125" s="20">
        <f>Source!AB209</f>
        <v>50.72</v>
      </c>
      <c r="H1125" s="20">
        <f>Source!O209</f>
        <v>1696.07</v>
      </c>
      <c r="T1125">
        <f>Source!O209+Source!X209+Source!Y209</f>
        <v>3600.8100000000004</v>
      </c>
      <c r="U1125">
        <f>Source!P209</f>
        <v>454.78</v>
      </c>
      <c r="V1125">
        <f>Source!S209</f>
        <v>1181.77</v>
      </c>
      <c r="W1125">
        <f>Source!Q209</f>
        <v>59.52</v>
      </c>
      <c r="X1125">
        <f>Source!R209</f>
        <v>8.69</v>
      </c>
      <c r="Y1125">
        <f>Source!U209</f>
        <v>17.86</v>
      </c>
      <c r="Z1125">
        <f>Source!V209</f>
        <v>9.5000000000000001E-2</v>
      </c>
      <c r="AA1125">
        <f>Source!X209</f>
        <v>1130.94</v>
      </c>
      <c r="AB1125">
        <f>Source!Y209</f>
        <v>773.8</v>
      </c>
    </row>
    <row r="1126" spans="1:28" ht="14.25" x14ac:dyDescent="0.2">
      <c r="C1126" s="21" t="s">
        <v>1938</v>
      </c>
      <c r="D1126" s="21">
        <f>Source!BA209</f>
        <v>7.04</v>
      </c>
      <c r="F1126" s="12"/>
      <c r="G1126" s="12"/>
      <c r="H1126" s="12"/>
    </row>
    <row r="1127" spans="1:28" x14ac:dyDescent="0.2">
      <c r="C1127" s="21" t="s">
        <v>1939</v>
      </c>
      <c r="D1127" s="21">
        <f>Source!BB209</f>
        <v>7.04</v>
      </c>
    </row>
    <row r="1128" spans="1:28" x14ac:dyDescent="0.2">
      <c r="C1128" s="21" t="s">
        <v>1940</v>
      </c>
      <c r="D1128" s="21">
        <f>Source!BC209</f>
        <v>7.04</v>
      </c>
    </row>
    <row r="1129" spans="1:28" x14ac:dyDescent="0.2">
      <c r="C1129" s="21" t="s">
        <v>1941</v>
      </c>
      <c r="D1129" s="21">
        <f>Source!BS209</f>
        <v>7.04</v>
      </c>
    </row>
    <row r="1130" spans="1:28" x14ac:dyDescent="0.2">
      <c r="C1130" s="9" t="s">
        <v>1942</v>
      </c>
      <c r="D1130" s="30"/>
      <c r="E1130" s="30"/>
      <c r="F1130" s="30">
        <f>Source!BZ209</f>
        <v>95</v>
      </c>
      <c r="G1130" s="52">
        <f>(Source!AF209+Source!AE209)*Source!FX209/100</f>
        <v>33.82</v>
      </c>
      <c r="H1130" s="52">
        <f>Source!X209</f>
        <v>1130.94</v>
      </c>
    </row>
    <row r="1131" spans="1:28" x14ac:dyDescent="0.2">
      <c r="C1131" s="9" t="s">
        <v>1944</v>
      </c>
      <c r="D1131" s="30"/>
      <c r="E1131" s="30"/>
      <c r="F1131" s="30">
        <f>Source!CA209</f>
        <v>65</v>
      </c>
      <c r="G1131" s="52">
        <f>(Source!AF209+Source!AE209)*Source!FY209/100</f>
        <v>23.14</v>
      </c>
      <c r="H1131" s="52">
        <f>Source!Y209</f>
        <v>773.8</v>
      </c>
    </row>
    <row r="1132" spans="1:28" x14ac:dyDescent="0.2">
      <c r="C1132" s="9" t="s">
        <v>1946</v>
      </c>
      <c r="D1132" s="30"/>
      <c r="E1132" s="30"/>
      <c r="F1132" s="30"/>
      <c r="G1132" s="52">
        <f>((Source!AF209+Source!AE209)*Source!FX209/100)+((Source!AF209+Source!AE209)*Source!FY209/100)+Source!AB209</f>
        <v>107.68</v>
      </c>
      <c r="H1132" s="52">
        <f>Source!O209+Source!X209+Source!Y209</f>
        <v>3600.8100000000004</v>
      </c>
    </row>
    <row r="1133" spans="1:28" ht="85.5" x14ac:dyDescent="0.2">
      <c r="A1133" s="42">
        <v>147</v>
      </c>
      <c r="B1133" s="42" t="str">
        <f>Source!E210</f>
        <v>78,1</v>
      </c>
      <c r="C1133" s="42" t="str">
        <f>Source!G210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133" s="42" t="str">
        <f>Source!F210</f>
        <v>21.1.06.09-0152</v>
      </c>
      <c r="E1133" s="28" t="str">
        <f>Source!H210</f>
        <v>1000 м</v>
      </c>
      <c r="F1133" s="12">
        <f>Source!I210</f>
        <v>0.40100000000000002</v>
      </c>
      <c r="G1133" s="20">
        <f>Source!AB210</f>
        <v>6920.41</v>
      </c>
      <c r="H1133" s="20">
        <f>Source!O210</f>
        <v>19536.59</v>
      </c>
      <c r="T1133">
        <f>Source!O210+Source!X210+Source!Y210</f>
        <v>19536.59</v>
      </c>
      <c r="U1133">
        <f>Source!P210</f>
        <v>19536.59</v>
      </c>
      <c r="V1133">
        <f>Source!S210</f>
        <v>0</v>
      </c>
      <c r="W1133">
        <f>Source!Q210</f>
        <v>0</v>
      </c>
      <c r="X1133">
        <f>Source!R210</f>
        <v>0</v>
      </c>
      <c r="Y1133">
        <f>Source!U210</f>
        <v>0</v>
      </c>
      <c r="Z1133">
        <f>Source!V210</f>
        <v>0</v>
      </c>
      <c r="AA1133">
        <f>Source!X210</f>
        <v>0</v>
      </c>
      <c r="AB1133">
        <f>Source!Y210</f>
        <v>0</v>
      </c>
    </row>
    <row r="1134" spans="1:28" ht="14.25" x14ac:dyDescent="0.2">
      <c r="C1134" s="21" t="s">
        <v>1940</v>
      </c>
      <c r="D1134" s="21">
        <f>Source!BC210</f>
        <v>7.04</v>
      </c>
      <c r="F1134" s="12"/>
      <c r="G1134" s="12"/>
      <c r="H1134" s="12"/>
    </row>
    <row r="1135" spans="1:28" ht="85.5" x14ac:dyDescent="0.2">
      <c r="A1135" s="42">
        <v>148</v>
      </c>
      <c r="B1135" s="42" t="str">
        <f>Source!E211</f>
        <v>78,2</v>
      </c>
      <c r="C1135" s="42" t="str">
        <f>Source!G211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6 мм2</v>
      </c>
      <c r="D1135" s="42" t="str">
        <f>Source!F211</f>
        <v>21.1.06.09-0154</v>
      </c>
      <c r="E1135" s="28" t="str">
        <f>Source!H211</f>
        <v>1000 м</v>
      </c>
      <c r="F1135" s="12">
        <f>Source!I211</f>
        <v>0.04</v>
      </c>
      <c r="G1135" s="20">
        <f>Source!AB211</f>
        <v>15727.78</v>
      </c>
      <c r="H1135" s="20">
        <f>Source!O211</f>
        <v>4428.9399999999996</v>
      </c>
      <c r="T1135">
        <f>Source!O211+Source!X211+Source!Y211</f>
        <v>4428.9399999999996</v>
      </c>
      <c r="U1135">
        <f>Source!P211</f>
        <v>4428.9399999999996</v>
      </c>
      <c r="V1135">
        <f>Source!S211</f>
        <v>0</v>
      </c>
      <c r="W1135">
        <f>Source!Q211</f>
        <v>0</v>
      </c>
      <c r="X1135">
        <f>Source!R211</f>
        <v>0</v>
      </c>
      <c r="Y1135">
        <f>Source!U211</f>
        <v>0</v>
      </c>
      <c r="Z1135">
        <f>Source!V211</f>
        <v>0</v>
      </c>
      <c r="AA1135">
        <f>Source!X211</f>
        <v>0</v>
      </c>
      <c r="AB1135">
        <f>Source!Y211</f>
        <v>0</v>
      </c>
    </row>
    <row r="1136" spans="1:28" ht="14.25" x14ac:dyDescent="0.2">
      <c r="C1136" s="21" t="s">
        <v>1940</v>
      </c>
      <c r="D1136" s="21">
        <f>Source!BC211</f>
        <v>7.04</v>
      </c>
      <c r="F1136" s="12"/>
      <c r="G1136" s="12"/>
      <c r="H1136" s="12"/>
    </row>
    <row r="1137" spans="1:28" ht="85.5" x14ac:dyDescent="0.2">
      <c r="A1137" s="42">
        <v>149</v>
      </c>
      <c r="B1137" s="42" t="str">
        <f>Source!E212</f>
        <v>78,3</v>
      </c>
      <c r="C1137" s="42" t="str">
        <f>Source!G212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10 мм2</v>
      </c>
      <c r="D1137" s="42" t="str">
        <f>Source!F212</f>
        <v>21.1.06.09-0155</v>
      </c>
      <c r="E1137" s="28" t="str">
        <f>Source!H212</f>
        <v>1000 м</v>
      </c>
      <c r="F1137" s="12">
        <f>Source!I212</f>
        <v>3.4000000000000002E-2</v>
      </c>
      <c r="G1137" s="20">
        <f>Source!AB212</f>
        <v>27843.17</v>
      </c>
      <c r="H1137" s="20">
        <f>Source!O212</f>
        <v>6664.54</v>
      </c>
      <c r="T1137">
        <f>Source!O212+Source!X212+Source!Y212</f>
        <v>6664.54</v>
      </c>
      <c r="U1137">
        <f>Source!P212</f>
        <v>6664.54</v>
      </c>
      <c r="V1137">
        <f>Source!S212</f>
        <v>0</v>
      </c>
      <c r="W1137">
        <f>Source!Q212</f>
        <v>0</v>
      </c>
      <c r="X1137">
        <f>Source!R212</f>
        <v>0</v>
      </c>
      <c r="Y1137">
        <f>Source!U212</f>
        <v>0</v>
      </c>
      <c r="Z1137">
        <f>Source!V212</f>
        <v>0</v>
      </c>
      <c r="AA1137">
        <f>Source!X212</f>
        <v>0</v>
      </c>
      <c r="AB1137">
        <f>Source!Y212</f>
        <v>0</v>
      </c>
    </row>
    <row r="1138" spans="1:28" ht="14.25" x14ac:dyDescent="0.2">
      <c r="C1138" s="21" t="s">
        <v>1940</v>
      </c>
      <c r="D1138" s="21">
        <f>Source!BC212</f>
        <v>7.04</v>
      </c>
      <c r="F1138" s="12"/>
      <c r="G1138" s="12"/>
      <c r="H1138" s="12"/>
    </row>
    <row r="1139" spans="1:28" ht="28.5" x14ac:dyDescent="0.2">
      <c r="A1139" s="42">
        <v>150</v>
      </c>
      <c r="B1139" s="42" t="str">
        <f>Source!E213</f>
        <v>79</v>
      </c>
      <c r="C1139" s="42" t="str">
        <f>Source!G213</f>
        <v>Прокладка  кабеля  в коробах, сечением до 6 мм2</v>
      </c>
      <c r="D1139" s="42" t="str">
        <f>Source!F213</f>
        <v>м08-02-399-01</v>
      </c>
      <c r="E1139" s="28" t="str">
        <f>Source!H213</f>
        <v>100 м</v>
      </c>
      <c r="F1139" s="12">
        <f>Source!I213</f>
        <v>2.8450000000000002</v>
      </c>
      <c r="G1139" s="20">
        <f>Source!AB213</f>
        <v>41.11</v>
      </c>
      <c r="H1139" s="20">
        <f>Source!O213</f>
        <v>823.38</v>
      </c>
      <c r="T1139">
        <f>Source!O213+Source!X213+Source!Y213</f>
        <v>1681.25</v>
      </c>
      <c r="U1139">
        <f>Source!P213</f>
        <v>256.77</v>
      </c>
      <c r="V1139">
        <f>Source!S213</f>
        <v>530.96</v>
      </c>
      <c r="W1139">
        <f>Source!Q213</f>
        <v>35.65</v>
      </c>
      <c r="X1139">
        <f>Source!R213</f>
        <v>5.21</v>
      </c>
      <c r="Y1139">
        <f>Source!U213</f>
        <v>8.0228999999999999</v>
      </c>
      <c r="Z1139">
        <f>Source!V213</f>
        <v>5.6900000000000006E-2</v>
      </c>
      <c r="AA1139">
        <f>Source!X213</f>
        <v>509.36</v>
      </c>
      <c r="AB1139">
        <f>Source!Y213</f>
        <v>348.51</v>
      </c>
    </row>
    <row r="1140" spans="1:28" ht="14.25" x14ac:dyDescent="0.2">
      <c r="C1140" s="21" t="s">
        <v>1938</v>
      </c>
      <c r="D1140" s="21">
        <f>Source!BA213</f>
        <v>7.04</v>
      </c>
      <c r="F1140" s="12"/>
      <c r="G1140" s="12"/>
      <c r="H1140" s="12"/>
    </row>
    <row r="1141" spans="1:28" x14ac:dyDescent="0.2">
      <c r="C1141" s="21" t="s">
        <v>1939</v>
      </c>
      <c r="D1141" s="21">
        <f>Source!BB213</f>
        <v>7.04</v>
      </c>
    </row>
    <row r="1142" spans="1:28" x14ac:dyDescent="0.2">
      <c r="C1142" s="21" t="s">
        <v>1940</v>
      </c>
      <c r="D1142" s="21">
        <f>Source!BC213</f>
        <v>7.04</v>
      </c>
    </row>
    <row r="1143" spans="1:28" x14ac:dyDescent="0.2">
      <c r="C1143" s="21" t="s">
        <v>1941</v>
      </c>
      <c r="D1143" s="21">
        <f>Source!BS213</f>
        <v>7.04</v>
      </c>
    </row>
    <row r="1144" spans="1:28" x14ac:dyDescent="0.2">
      <c r="C1144" s="9" t="s">
        <v>1942</v>
      </c>
      <c r="D1144" s="30"/>
      <c r="E1144" s="30"/>
      <c r="F1144" s="30">
        <f>Source!BZ213</f>
        <v>95</v>
      </c>
      <c r="G1144" s="52">
        <f>(Source!AF213+Source!AE213)*Source!FX213/100</f>
        <v>25.4315</v>
      </c>
      <c r="H1144" s="52">
        <f>Source!X213</f>
        <v>509.36</v>
      </c>
    </row>
    <row r="1145" spans="1:28" x14ac:dyDescent="0.2">
      <c r="C1145" s="9" t="s">
        <v>1944</v>
      </c>
      <c r="D1145" s="30"/>
      <c r="E1145" s="30"/>
      <c r="F1145" s="30">
        <f>Source!CA213</f>
        <v>65</v>
      </c>
      <c r="G1145" s="52">
        <f>(Source!AF213+Source!AE213)*Source!FY213/100</f>
        <v>17.400500000000001</v>
      </c>
      <c r="H1145" s="52">
        <f>Source!Y213</f>
        <v>348.51</v>
      </c>
    </row>
    <row r="1146" spans="1:28" x14ac:dyDescent="0.2">
      <c r="C1146" s="9" t="s">
        <v>1946</v>
      </c>
      <c r="D1146" s="30"/>
      <c r="E1146" s="30"/>
      <c r="F1146" s="30"/>
      <c r="G1146" s="52">
        <f>((Source!AF213+Source!AE213)*Source!FX213/100)+((Source!AF213+Source!AE213)*Source!FY213/100)+Source!AB213</f>
        <v>83.942000000000007</v>
      </c>
      <c r="H1146" s="52">
        <f>Source!O213+Source!X213+Source!Y213</f>
        <v>1681.25</v>
      </c>
    </row>
    <row r="1147" spans="1:28" ht="85.5" x14ac:dyDescent="0.2">
      <c r="A1147" s="42">
        <v>151</v>
      </c>
      <c r="B1147" s="42" t="str">
        <f>Source!E214</f>
        <v>79,1</v>
      </c>
      <c r="C1147" s="42" t="str">
        <f>Source!G214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1147" s="42" t="str">
        <f>Source!F214</f>
        <v>21.1.06.09-0151</v>
      </c>
      <c r="E1147" s="28" t="str">
        <f>Source!H214</f>
        <v>1000 м</v>
      </c>
      <c r="F1147" s="12">
        <f>Source!I214</f>
        <v>0.28449999999999998</v>
      </c>
      <c r="G1147" s="20">
        <f>Source!AB214</f>
        <v>4832.12</v>
      </c>
      <c r="H1147" s="20">
        <f>Source!O214</f>
        <v>9678.16</v>
      </c>
      <c r="T1147">
        <f>Source!O214+Source!X214+Source!Y214</f>
        <v>9678.16</v>
      </c>
      <c r="U1147">
        <f>Source!P214</f>
        <v>9678.16</v>
      </c>
      <c r="V1147">
        <f>Source!S214</f>
        <v>0</v>
      </c>
      <c r="W1147">
        <f>Source!Q214</f>
        <v>0</v>
      </c>
      <c r="X1147">
        <f>Source!R214</f>
        <v>0</v>
      </c>
      <c r="Y1147">
        <f>Source!U214</f>
        <v>0</v>
      </c>
      <c r="Z1147">
        <f>Source!V214</f>
        <v>0</v>
      </c>
      <c r="AA1147">
        <f>Source!X214</f>
        <v>0</v>
      </c>
      <c r="AB1147">
        <f>Source!Y214</f>
        <v>0</v>
      </c>
    </row>
    <row r="1148" spans="1:28" ht="14.25" x14ac:dyDescent="0.2">
      <c r="C1148" s="21" t="s">
        <v>1940</v>
      </c>
      <c r="D1148" s="21">
        <f>Source!BC214</f>
        <v>7.04</v>
      </c>
      <c r="F1148" s="12"/>
      <c r="G1148" s="12"/>
      <c r="H1148" s="12"/>
    </row>
    <row r="1149" spans="1:28" ht="42.75" x14ac:dyDescent="0.2">
      <c r="A1149" s="42">
        <v>152</v>
      </c>
      <c r="B1149" s="42" t="str">
        <f>Source!E215</f>
        <v>80</v>
      </c>
      <c r="C1149" s="42" t="str">
        <f>Source!G215</f>
        <v>Установка  выключателей одноклавишных неутопленного типа при открытой проводке</v>
      </c>
      <c r="D1149" s="42" t="str">
        <f>Source!F215</f>
        <v>м08-03-591-01</v>
      </c>
      <c r="E1149" s="28" t="str">
        <f>Source!H215</f>
        <v>100 ШТ</v>
      </c>
      <c r="F1149" s="12">
        <f>Source!I215</f>
        <v>0.45</v>
      </c>
      <c r="G1149" s="20">
        <f>Source!AB215</f>
        <v>423.97</v>
      </c>
      <c r="H1149" s="20">
        <f>Source!O215</f>
        <v>1343.13</v>
      </c>
      <c r="T1149">
        <f>Source!O215+Source!X215+Source!Y215</f>
        <v>2935.3</v>
      </c>
      <c r="U1149">
        <f>Source!P215</f>
        <v>335.27</v>
      </c>
      <c r="V1149">
        <f>Source!S215</f>
        <v>993.07</v>
      </c>
      <c r="W1149">
        <f>Source!Q215</f>
        <v>14.79</v>
      </c>
      <c r="X1149">
        <f>Source!R215</f>
        <v>2.0299999999999998</v>
      </c>
      <c r="Y1149">
        <f>Source!U215</f>
        <v>14.22</v>
      </c>
      <c r="Z1149">
        <f>Source!V215</f>
        <v>2.2500000000000003E-2</v>
      </c>
      <c r="AA1149">
        <f>Source!X215</f>
        <v>945.35</v>
      </c>
      <c r="AB1149">
        <f>Source!Y215</f>
        <v>646.82000000000005</v>
      </c>
    </row>
    <row r="1150" spans="1:28" ht="14.25" x14ac:dyDescent="0.2">
      <c r="C1150" s="21" t="s">
        <v>1938</v>
      </c>
      <c r="D1150" s="21">
        <f>Source!BA215</f>
        <v>7.04</v>
      </c>
      <c r="F1150" s="12"/>
      <c r="G1150" s="12"/>
      <c r="H1150" s="12"/>
    </row>
    <row r="1151" spans="1:28" x14ac:dyDescent="0.2">
      <c r="C1151" s="21" t="s">
        <v>1939</v>
      </c>
      <c r="D1151" s="21">
        <f>Source!BB215</f>
        <v>7.04</v>
      </c>
    </row>
    <row r="1152" spans="1:28" x14ac:dyDescent="0.2">
      <c r="C1152" s="21" t="s">
        <v>1940</v>
      </c>
      <c r="D1152" s="21">
        <f>Source!BC215</f>
        <v>7.04</v>
      </c>
    </row>
    <row r="1153" spans="1:28" x14ac:dyDescent="0.2">
      <c r="C1153" s="21" t="s">
        <v>1941</v>
      </c>
      <c r="D1153" s="21">
        <f>Source!BS215</f>
        <v>7.04</v>
      </c>
    </row>
    <row r="1154" spans="1:28" x14ac:dyDescent="0.2">
      <c r="C1154" s="9" t="s">
        <v>1942</v>
      </c>
      <c r="D1154" s="30"/>
      <c r="E1154" s="30"/>
      <c r="F1154" s="30">
        <f>Source!BZ215</f>
        <v>95</v>
      </c>
      <c r="G1154" s="52">
        <f>(Source!AF215+Source!AE215)*Source!FX215/100</f>
        <v>298.40449999999998</v>
      </c>
      <c r="H1154" s="52">
        <f>Source!X215</f>
        <v>945.35</v>
      </c>
    </row>
    <row r="1155" spans="1:28" x14ac:dyDescent="0.2">
      <c r="C1155" s="9" t="s">
        <v>1944</v>
      </c>
      <c r="D1155" s="30"/>
      <c r="E1155" s="30"/>
      <c r="F1155" s="30">
        <f>Source!CA215</f>
        <v>65</v>
      </c>
      <c r="G1155" s="52">
        <f>(Source!AF215+Source!AE215)*Source!FY215/100</f>
        <v>204.17150000000001</v>
      </c>
      <c r="H1155" s="52">
        <f>Source!Y215</f>
        <v>646.82000000000005</v>
      </c>
    </row>
    <row r="1156" spans="1:28" x14ac:dyDescent="0.2">
      <c r="C1156" s="9" t="s">
        <v>1946</v>
      </c>
      <c r="D1156" s="30"/>
      <c r="E1156" s="30"/>
      <c r="F1156" s="30"/>
      <c r="G1156" s="52">
        <f>((Source!AF215+Source!AE215)*Source!FX215/100)+((Source!AF215+Source!AE215)*Source!FY215/100)+Source!AB215</f>
        <v>926.54600000000005</v>
      </c>
      <c r="H1156" s="52">
        <f>Source!O215+Source!X215+Source!Y215</f>
        <v>2935.3</v>
      </c>
    </row>
    <row r="1157" spans="1:28" ht="57" x14ac:dyDescent="0.2">
      <c r="A1157" s="42">
        <v>153</v>
      </c>
      <c r="B1157" s="42" t="str">
        <f>Source!E216</f>
        <v>80,1</v>
      </c>
      <c r="C1157" s="42" t="str">
        <f>Source!G216</f>
        <v>Выключатель одноклавишный для открытой проводки серии "Прима", марка А16-046-с с подсветкой, цвет бежевый</v>
      </c>
      <c r="D1157" s="42" t="str">
        <f>Source!F216</f>
        <v>20.4.01.01-0041</v>
      </c>
      <c r="E1157" s="28" t="str">
        <f>Source!H216</f>
        <v>10 шт.</v>
      </c>
      <c r="F1157" s="12">
        <f>Source!I216</f>
        <v>4.5</v>
      </c>
      <c r="G1157" s="20">
        <f>Source!AB216</f>
        <v>96.2</v>
      </c>
      <c r="H1157" s="20">
        <f>Source!O216</f>
        <v>3047.62</v>
      </c>
      <c r="T1157">
        <f>Source!O216+Source!X216+Source!Y216</f>
        <v>3047.62</v>
      </c>
      <c r="U1157">
        <f>Source!P216</f>
        <v>3047.62</v>
      </c>
      <c r="V1157">
        <f>Source!S216</f>
        <v>0</v>
      </c>
      <c r="W1157">
        <f>Source!Q216</f>
        <v>0</v>
      </c>
      <c r="X1157">
        <f>Source!R216</f>
        <v>0</v>
      </c>
      <c r="Y1157">
        <f>Source!U216</f>
        <v>0</v>
      </c>
      <c r="Z1157">
        <f>Source!V216</f>
        <v>0</v>
      </c>
      <c r="AA1157">
        <f>Source!X216</f>
        <v>0</v>
      </c>
      <c r="AB1157">
        <f>Source!Y216</f>
        <v>0</v>
      </c>
    </row>
    <row r="1158" spans="1:28" ht="14.25" x14ac:dyDescent="0.2">
      <c r="C1158" s="21" t="s">
        <v>1940</v>
      </c>
      <c r="D1158" s="21">
        <f>Source!BC216</f>
        <v>7.04</v>
      </c>
      <c r="F1158" s="12"/>
      <c r="G1158" s="12"/>
      <c r="H1158" s="12"/>
    </row>
    <row r="1159" spans="1:28" ht="42.75" x14ac:dyDescent="0.2">
      <c r="A1159" s="42">
        <v>154</v>
      </c>
      <c r="B1159" s="42" t="str">
        <f>Source!E217</f>
        <v>81</v>
      </c>
      <c r="C1159" s="42" t="str">
        <f>Source!G217</f>
        <v>Установка щитков  до трех групп, устанавливаемый в нише цоколя (Бокс )</v>
      </c>
      <c r="D1159" s="42" t="str">
        <f>Source!F217</f>
        <v>м08-02-370-02</v>
      </c>
      <c r="E1159" s="28" t="str">
        <f>Source!H217</f>
        <v>ШТ</v>
      </c>
      <c r="F1159" s="12">
        <f>Source!I217</f>
        <v>4</v>
      </c>
      <c r="G1159" s="20">
        <f>Source!AB217</f>
        <v>33.42</v>
      </c>
      <c r="H1159" s="20">
        <f>Source!O217</f>
        <v>941.1</v>
      </c>
      <c r="T1159">
        <f>Source!O217+Source!X217+Source!Y217</f>
        <v>1479.96</v>
      </c>
      <c r="U1159">
        <f>Source!P217</f>
        <v>174.59</v>
      </c>
      <c r="V1159">
        <f>Source!S217</f>
        <v>266.11</v>
      </c>
      <c r="W1159">
        <f>Source!Q217</f>
        <v>500.4</v>
      </c>
      <c r="X1159">
        <f>Source!R217</f>
        <v>70.680000000000007</v>
      </c>
      <c r="Y1159">
        <f>Source!U217</f>
        <v>3.6</v>
      </c>
      <c r="Z1159">
        <f>Source!V217</f>
        <v>0.8</v>
      </c>
      <c r="AA1159">
        <f>Source!X217</f>
        <v>319.95</v>
      </c>
      <c r="AB1159">
        <f>Source!Y217</f>
        <v>218.91</v>
      </c>
    </row>
    <row r="1160" spans="1:28" ht="14.25" x14ac:dyDescent="0.2">
      <c r="C1160" s="21" t="s">
        <v>1938</v>
      </c>
      <c r="D1160" s="21">
        <f>Source!BA217</f>
        <v>7.04</v>
      </c>
      <c r="F1160" s="12"/>
      <c r="G1160" s="12"/>
      <c r="H1160" s="12"/>
    </row>
    <row r="1161" spans="1:28" x14ac:dyDescent="0.2">
      <c r="C1161" s="21" t="s">
        <v>1939</v>
      </c>
      <c r="D1161" s="21">
        <f>Source!BB217</f>
        <v>7.04</v>
      </c>
    </row>
    <row r="1162" spans="1:28" x14ac:dyDescent="0.2">
      <c r="C1162" s="21" t="s">
        <v>1940</v>
      </c>
      <c r="D1162" s="21">
        <f>Source!BC217</f>
        <v>7.04</v>
      </c>
    </row>
    <row r="1163" spans="1:28" x14ac:dyDescent="0.2">
      <c r="C1163" s="21" t="s">
        <v>1941</v>
      </c>
      <c r="D1163" s="21">
        <f>Source!BS217</f>
        <v>7.04</v>
      </c>
    </row>
    <row r="1164" spans="1:28" x14ac:dyDescent="0.2">
      <c r="C1164" s="9" t="s">
        <v>1942</v>
      </c>
      <c r="D1164" s="30"/>
      <c r="E1164" s="30"/>
      <c r="F1164" s="30">
        <f>Source!BZ217</f>
        <v>95</v>
      </c>
      <c r="G1164" s="52">
        <f>(Source!AF217+Source!AE217)*Source!FX217/100</f>
        <v>11.361999999999998</v>
      </c>
      <c r="H1164" s="52">
        <f>Source!X217</f>
        <v>319.95</v>
      </c>
    </row>
    <row r="1165" spans="1:28" x14ac:dyDescent="0.2">
      <c r="C1165" s="9" t="s">
        <v>1944</v>
      </c>
      <c r="D1165" s="30"/>
      <c r="E1165" s="30"/>
      <c r="F1165" s="30">
        <f>Source!CA217</f>
        <v>65</v>
      </c>
      <c r="G1165" s="52">
        <f>(Source!AF217+Source!AE217)*Source!FY217/100</f>
        <v>7.774</v>
      </c>
      <c r="H1165" s="52">
        <f>Source!Y217</f>
        <v>218.91</v>
      </c>
    </row>
    <row r="1166" spans="1:28" x14ac:dyDescent="0.2">
      <c r="C1166" s="9" t="s">
        <v>1946</v>
      </c>
      <c r="D1166" s="30"/>
      <c r="E1166" s="30"/>
      <c r="F1166" s="30"/>
      <c r="G1166" s="52">
        <f>((Source!AF217+Source!AE217)*Source!FX217/100)+((Source!AF217+Source!AE217)*Source!FY217/100)+Source!AB217</f>
        <v>52.555999999999997</v>
      </c>
      <c r="H1166" s="52">
        <f>Source!O217+Source!X217+Source!Y217</f>
        <v>1479.96</v>
      </c>
    </row>
    <row r="1167" spans="1:28" ht="42.75" x14ac:dyDescent="0.2">
      <c r="A1167" s="42">
        <v>155</v>
      </c>
      <c r="B1167" s="42" t="str">
        <f>Source!E218</f>
        <v>81,1</v>
      </c>
      <c r="C1167" s="42" t="str">
        <f>Source!G218</f>
        <v>Бокс встраиваемый пластиковый с прозрачной дверцей на 24 модуля АВВ Unibox</v>
      </c>
      <c r="D1167" s="42" t="str">
        <f>Source!F218</f>
        <v>22.1.01.01-0013</v>
      </c>
      <c r="E1167" s="28" t="str">
        <f>Source!H218</f>
        <v>шт.</v>
      </c>
      <c r="F1167" s="12">
        <f>Source!I218</f>
        <v>4</v>
      </c>
      <c r="G1167" s="20">
        <f>Source!AB218</f>
        <v>163.69999999999999</v>
      </c>
      <c r="H1167" s="20">
        <f>Source!O218</f>
        <v>4609.79</v>
      </c>
      <c r="T1167">
        <f>Source!O218+Source!X218+Source!Y218</f>
        <v>4609.79</v>
      </c>
      <c r="U1167">
        <f>Source!P218</f>
        <v>4609.79</v>
      </c>
      <c r="V1167">
        <f>Source!S218</f>
        <v>0</v>
      </c>
      <c r="W1167">
        <f>Source!Q218</f>
        <v>0</v>
      </c>
      <c r="X1167">
        <f>Source!R218</f>
        <v>0</v>
      </c>
      <c r="Y1167">
        <f>Source!U218</f>
        <v>0</v>
      </c>
      <c r="Z1167">
        <f>Source!V218</f>
        <v>0</v>
      </c>
      <c r="AA1167">
        <f>Source!X218</f>
        <v>0</v>
      </c>
      <c r="AB1167">
        <f>Source!Y218</f>
        <v>0</v>
      </c>
    </row>
    <row r="1168" spans="1:28" ht="14.25" x14ac:dyDescent="0.2">
      <c r="C1168" s="21" t="s">
        <v>1940</v>
      </c>
      <c r="D1168" s="21">
        <f>Source!BC218</f>
        <v>7.04</v>
      </c>
      <c r="F1168" s="12"/>
      <c r="G1168" s="12"/>
      <c r="H1168" s="12"/>
    </row>
    <row r="1169" spans="1:28" ht="57" x14ac:dyDescent="0.2">
      <c r="A1169" s="42">
        <v>156</v>
      </c>
      <c r="B1169" s="42" t="str">
        <f>Source!E219</f>
        <v>82</v>
      </c>
      <c r="C1169" s="42" t="str">
        <f>Source!G219</f>
        <v>Установка автоматов  одно-, двух-, трехполюсных, устанавливаемый на конструкции на стене или колонне, на ток до 25 А</v>
      </c>
      <c r="D1169" s="42" t="str">
        <f>Source!F219</f>
        <v>м08-03-526-01</v>
      </c>
      <c r="E1169" s="28" t="str">
        <f>Source!H219</f>
        <v>ШТ</v>
      </c>
      <c r="F1169" s="12">
        <f>Source!I219</f>
        <v>36</v>
      </c>
      <c r="G1169" s="20">
        <f>Source!AB219</f>
        <v>35.979999999999997</v>
      </c>
      <c r="H1169" s="20">
        <f>Source!O219</f>
        <v>9118.77</v>
      </c>
      <c r="T1169">
        <f>Source!O219+Source!X219+Source!Y219</f>
        <v>15136.45</v>
      </c>
      <c r="U1169">
        <f>Source!P219</f>
        <v>5091.6099999999997</v>
      </c>
      <c r="V1169">
        <f>Source!S219</f>
        <v>3761.05</v>
      </c>
      <c r="W1169">
        <f>Source!Q219</f>
        <v>266.11</v>
      </c>
      <c r="X1169">
        <f>Source!R219</f>
        <v>0</v>
      </c>
      <c r="Y1169">
        <f>Source!U219</f>
        <v>56.160000000000004</v>
      </c>
      <c r="Z1169">
        <f>Source!V219</f>
        <v>0</v>
      </c>
      <c r="AA1169">
        <f>Source!X219</f>
        <v>3573</v>
      </c>
      <c r="AB1169">
        <f>Source!Y219</f>
        <v>2444.6799999999998</v>
      </c>
    </row>
    <row r="1170" spans="1:28" ht="14.25" x14ac:dyDescent="0.2">
      <c r="C1170" s="21" t="s">
        <v>1938</v>
      </c>
      <c r="D1170" s="21">
        <f>Source!BA219</f>
        <v>7.04</v>
      </c>
      <c r="F1170" s="12"/>
      <c r="G1170" s="12"/>
      <c r="H1170" s="12"/>
    </row>
    <row r="1171" spans="1:28" x14ac:dyDescent="0.2">
      <c r="C1171" s="21" t="s">
        <v>1939</v>
      </c>
      <c r="D1171" s="21">
        <f>Source!BB219</f>
        <v>7.04</v>
      </c>
    </row>
    <row r="1172" spans="1:28" x14ac:dyDescent="0.2">
      <c r="C1172" s="21" t="s">
        <v>1940</v>
      </c>
      <c r="D1172" s="21">
        <f>Source!BC219</f>
        <v>7.04</v>
      </c>
    </row>
    <row r="1173" spans="1:28" x14ac:dyDescent="0.2">
      <c r="C1173" s="21" t="s">
        <v>1941</v>
      </c>
      <c r="D1173" s="21">
        <f>Source!BS219</f>
        <v>7.04</v>
      </c>
    </row>
    <row r="1174" spans="1:28" x14ac:dyDescent="0.2">
      <c r="C1174" s="9" t="s">
        <v>1942</v>
      </c>
      <c r="D1174" s="30"/>
      <c r="E1174" s="30"/>
      <c r="F1174" s="30">
        <f>Source!BZ219</f>
        <v>95</v>
      </c>
      <c r="G1174" s="52">
        <f>(Source!AF219+Source!AE219)*Source!FX219/100</f>
        <v>14.097999999999999</v>
      </c>
      <c r="H1174" s="52">
        <f>Source!X219</f>
        <v>3573</v>
      </c>
    </row>
    <row r="1175" spans="1:28" x14ac:dyDescent="0.2">
      <c r="C1175" s="9" t="s">
        <v>1944</v>
      </c>
      <c r="D1175" s="30"/>
      <c r="E1175" s="30"/>
      <c r="F1175" s="30">
        <f>Source!CA219</f>
        <v>65</v>
      </c>
      <c r="G1175" s="52">
        <f>(Source!AF219+Source!AE219)*Source!FY219/100</f>
        <v>9.6460000000000008</v>
      </c>
      <c r="H1175" s="52">
        <f>Source!Y219</f>
        <v>2444.6799999999998</v>
      </c>
    </row>
    <row r="1176" spans="1:28" x14ac:dyDescent="0.2">
      <c r="C1176" s="9" t="s">
        <v>1946</v>
      </c>
      <c r="D1176" s="30"/>
      <c r="E1176" s="30"/>
      <c r="F1176" s="30"/>
      <c r="G1176" s="52">
        <f>((Source!AF219+Source!AE219)*Source!FX219/100)+((Source!AF219+Source!AE219)*Source!FY219/100)+Source!AB219</f>
        <v>59.723999999999997</v>
      </c>
      <c r="H1176" s="52">
        <f>Source!O219+Source!X219+Source!Y219</f>
        <v>15136.45</v>
      </c>
    </row>
    <row r="1177" spans="1:28" ht="28.5" x14ac:dyDescent="0.2">
      <c r="A1177" s="42">
        <v>157</v>
      </c>
      <c r="B1177" s="42" t="str">
        <f>Source!E220</f>
        <v>82,1</v>
      </c>
      <c r="C1177" s="42" t="str">
        <f>Source!G220</f>
        <v>Выключатели автоматические  АВВ 1Р 16А</v>
      </c>
      <c r="D1177" s="42" t="str">
        <f>Source!F220</f>
        <v>62.1.01.09-0050</v>
      </c>
      <c r="E1177" s="28" t="str">
        <f>Source!H220</f>
        <v>шт.</v>
      </c>
      <c r="F1177" s="12">
        <f>Source!I220</f>
        <v>28</v>
      </c>
      <c r="G1177" s="20">
        <f>Source!AB220</f>
        <v>66.48</v>
      </c>
      <c r="H1177" s="20">
        <f>Source!O220</f>
        <v>13104.54</v>
      </c>
      <c r="T1177">
        <f>Source!O220+Source!X220+Source!Y220</f>
        <v>13104.54</v>
      </c>
      <c r="U1177">
        <f>Source!P220</f>
        <v>13104.54</v>
      </c>
      <c r="V1177">
        <f>Source!S220</f>
        <v>0</v>
      </c>
      <c r="W1177">
        <f>Source!Q220</f>
        <v>0</v>
      </c>
      <c r="X1177">
        <f>Source!R220</f>
        <v>0</v>
      </c>
      <c r="Y1177">
        <f>Source!U220</f>
        <v>0</v>
      </c>
      <c r="Z1177">
        <f>Source!V220</f>
        <v>0</v>
      </c>
      <c r="AA1177">
        <f>Source!X220</f>
        <v>0</v>
      </c>
      <c r="AB1177">
        <f>Source!Y220</f>
        <v>0</v>
      </c>
    </row>
    <row r="1178" spans="1:28" ht="14.25" x14ac:dyDescent="0.2">
      <c r="C1178" s="21" t="s">
        <v>1940</v>
      </c>
      <c r="D1178" s="21">
        <f>Source!BC220</f>
        <v>7.04</v>
      </c>
      <c r="F1178" s="12"/>
      <c r="G1178" s="12"/>
      <c r="H1178" s="12"/>
    </row>
    <row r="1179" spans="1:28" ht="28.5" x14ac:dyDescent="0.2">
      <c r="A1179" s="42">
        <v>158</v>
      </c>
      <c r="B1179" s="42" t="str">
        <f>Source!E221</f>
        <v>82,2</v>
      </c>
      <c r="C1179" s="42" t="str">
        <f>Source!G221</f>
        <v>Выключатели автоматические  АВВ 1Р 10А</v>
      </c>
      <c r="D1179" s="42" t="str">
        <f>Source!F221</f>
        <v>62.1.01.09-0049</v>
      </c>
      <c r="E1179" s="28" t="str">
        <f>Source!H221</f>
        <v>шт.</v>
      </c>
      <c r="F1179" s="12">
        <f>Source!I221</f>
        <v>4</v>
      </c>
      <c r="G1179" s="20">
        <f>Source!AB221</f>
        <v>73.63</v>
      </c>
      <c r="H1179" s="20">
        <f>Source!O221</f>
        <v>2073.42</v>
      </c>
      <c r="T1179">
        <f>Source!O221+Source!X221+Source!Y221</f>
        <v>2073.42</v>
      </c>
      <c r="U1179">
        <f>Source!P221</f>
        <v>2073.42</v>
      </c>
      <c r="V1179">
        <f>Source!S221</f>
        <v>0</v>
      </c>
      <c r="W1179">
        <f>Source!Q221</f>
        <v>0</v>
      </c>
      <c r="X1179">
        <f>Source!R221</f>
        <v>0</v>
      </c>
      <c r="Y1179">
        <f>Source!U221</f>
        <v>0</v>
      </c>
      <c r="Z1179">
        <f>Source!V221</f>
        <v>0</v>
      </c>
      <c r="AA1179">
        <f>Source!X221</f>
        <v>0</v>
      </c>
      <c r="AB1179">
        <f>Source!Y221</f>
        <v>0</v>
      </c>
    </row>
    <row r="1180" spans="1:28" ht="14.25" x14ac:dyDescent="0.2">
      <c r="C1180" s="21" t="s">
        <v>1940</v>
      </c>
      <c r="D1180" s="21">
        <f>Source!BC221</f>
        <v>7.04</v>
      </c>
      <c r="F1180" s="12"/>
      <c r="G1180" s="12"/>
      <c r="H1180" s="12"/>
    </row>
    <row r="1181" spans="1:28" ht="42.75" x14ac:dyDescent="0.2">
      <c r="A1181" s="42">
        <v>159</v>
      </c>
      <c r="B1181" s="42" t="str">
        <f>Source!E222</f>
        <v>82,3</v>
      </c>
      <c r="C1181" s="42" t="str">
        <f>Source!G222</f>
        <v>Выключатели автоматические дифференциального тока АВВ DS941 1P+N 16А 30мА</v>
      </c>
      <c r="D1181" s="42" t="str">
        <f>Source!F222</f>
        <v>62.1.01.02-0017</v>
      </c>
      <c r="E1181" s="28" t="str">
        <f>Source!H222</f>
        <v>шт.</v>
      </c>
      <c r="F1181" s="12">
        <f>Source!I222</f>
        <v>4</v>
      </c>
      <c r="G1181" s="20">
        <f>Source!AB222</f>
        <v>142.63999999999999</v>
      </c>
      <c r="H1181" s="20">
        <f>Source!O222</f>
        <v>4016.74</v>
      </c>
      <c r="T1181">
        <f>Source!O222+Source!X222+Source!Y222</f>
        <v>4016.74</v>
      </c>
      <c r="U1181">
        <f>Source!P222</f>
        <v>4016.74</v>
      </c>
      <c r="V1181">
        <f>Source!S222</f>
        <v>0</v>
      </c>
      <c r="W1181">
        <f>Source!Q222</f>
        <v>0</v>
      </c>
      <c r="X1181">
        <f>Source!R222</f>
        <v>0</v>
      </c>
      <c r="Y1181">
        <f>Source!U222</f>
        <v>0</v>
      </c>
      <c r="Z1181">
        <f>Source!V222</f>
        <v>0</v>
      </c>
      <c r="AA1181">
        <f>Source!X222</f>
        <v>0</v>
      </c>
      <c r="AB1181">
        <f>Source!Y222</f>
        <v>0</v>
      </c>
    </row>
    <row r="1182" spans="1:28" ht="14.25" x14ac:dyDescent="0.2">
      <c r="C1182" s="21" t="s">
        <v>1940</v>
      </c>
      <c r="D1182" s="21">
        <f>Source!BC222</f>
        <v>7.04</v>
      </c>
      <c r="F1182" s="12"/>
      <c r="G1182" s="12"/>
      <c r="H1182" s="12"/>
    </row>
    <row r="1183" spans="1:28" ht="57" x14ac:dyDescent="0.2">
      <c r="A1183" s="42">
        <v>160</v>
      </c>
      <c r="B1183" s="42" t="str">
        <f>Source!E223</f>
        <v>83</v>
      </c>
      <c r="C1183" s="42" t="str">
        <f>Source!G223</f>
        <v>Установка автоматов  одно-, двух-, трехполюсных, устанавливаемый на конструкции на стене или колонне, на ток до 100 А</v>
      </c>
      <c r="D1183" s="42" t="str">
        <f>Source!F223</f>
        <v>м08-03-526-02</v>
      </c>
      <c r="E1183" s="28" t="str">
        <f>Source!H223</f>
        <v>ШТ</v>
      </c>
      <c r="F1183" s="12">
        <f>Source!I223</f>
        <v>8</v>
      </c>
      <c r="G1183" s="20">
        <f>Source!AB223</f>
        <v>61.48</v>
      </c>
      <c r="H1183" s="20">
        <f>Source!O223</f>
        <v>3462.56</v>
      </c>
      <c r="T1183">
        <f>Source!O223+Source!X223+Source!Y223</f>
        <v>5473.8600000000006</v>
      </c>
      <c r="U1183">
        <f>Source!P223</f>
        <v>2048.36</v>
      </c>
      <c r="V1183">
        <f>Source!S223</f>
        <v>1242.42</v>
      </c>
      <c r="W1183">
        <f>Source!Q223</f>
        <v>171.78</v>
      </c>
      <c r="X1183">
        <f>Source!R223</f>
        <v>14.64</v>
      </c>
      <c r="Y1183">
        <f>Source!U223</f>
        <v>18.559999999999999</v>
      </c>
      <c r="Z1183">
        <f>Source!V223</f>
        <v>0.16</v>
      </c>
      <c r="AA1183">
        <f>Source!X223</f>
        <v>1194.21</v>
      </c>
      <c r="AB1183">
        <f>Source!Y223</f>
        <v>817.09</v>
      </c>
    </row>
    <row r="1184" spans="1:28" ht="14.25" x14ac:dyDescent="0.2">
      <c r="C1184" s="21" t="s">
        <v>1938</v>
      </c>
      <c r="D1184" s="21">
        <f>Source!BA223</f>
        <v>7.04</v>
      </c>
      <c r="F1184" s="12"/>
      <c r="G1184" s="12"/>
      <c r="H1184" s="12"/>
    </row>
    <row r="1185" spans="1:28" x14ac:dyDescent="0.2">
      <c r="C1185" s="21" t="s">
        <v>1939</v>
      </c>
      <c r="D1185" s="21">
        <f>Source!BB223</f>
        <v>7.04</v>
      </c>
    </row>
    <row r="1186" spans="1:28" x14ac:dyDescent="0.2">
      <c r="C1186" s="21" t="s">
        <v>1940</v>
      </c>
      <c r="D1186" s="21">
        <f>Source!BC223</f>
        <v>7.04</v>
      </c>
    </row>
    <row r="1187" spans="1:28" x14ac:dyDescent="0.2">
      <c r="C1187" s="21" t="s">
        <v>1941</v>
      </c>
      <c r="D1187" s="21">
        <f>Source!BS223</f>
        <v>7.04</v>
      </c>
    </row>
    <row r="1188" spans="1:28" x14ac:dyDescent="0.2">
      <c r="C1188" s="9" t="s">
        <v>1942</v>
      </c>
      <c r="D1188" s="30"/>
      <c r="E1188" s="30"/>
      <c r="F1188" s="30">
        <f>Source!BZ223</f>
        <v>95</v>
      </c>
      <c r="G1188" s="52">
        <f>(Source!AF223+Source!AE223)*Source!FX223/100</f>
        <v>21.204000000000001</v>
      </c>
      <c r="H1188" s="52">
        <f>Source!X223</f>
        <v>1194.21</v>
      </c>
    </row>
    <row r="1189" spans="1:28" x14ac:dyDescent="0.2">
      <c r="C1189" s="9" t="s">
        <v>1944</v>
      </c>
      <c r="D1189" s="30"/>
      <c r="E1189" s="30"/>
      <c r="F1189" s="30">
        <f>Source!CA223</f>
        <v>65</v>
      </c>
      <c r="G1189" s="52">
        <f>(Source!AF223+Source!AE223)*Source!FY223/100</f>
        <v>14.507999999999999</v>
      </c>
      <c r="H1189" s="52">
        <f>Source!Y223</f>
        <v>817.09</v>
      </c>
    </row>
    <row r="1190" spans="1:28" x14ac:dyDescent="0.2">
      <c r="C1190" s="9" t="s">
        <v>1946</v>
      </c>
      <c r="D1190" s="30"/>
      <c r="E1190" s="30"/>
      <c r="F1190" s="30"/>
      <c r="G1190" s="52">
        <f>((Source!AF223+Source!AE223)*Source!FX223/100)+((Source!AF223+Source!AE223)*Source!FY223/100)+Source!AB223</f>
        <v>97.192000000000007</v>
      </c>
      <c r="H1190" s="52">
        <f>Source!O223+Source!X223+Source!Y223</f>
        <v>5473.8600000000006</v>
      </c>
    </row>
    <row r="1191" spans="1:28" ht="28.5" x14ac:dyDescent="0.2">
      <c r="A1191" s="42">
        <v>161</v>
      </c>
      <c r="B1191" s="42" t="str">
        <f>Source!E224</f>
        <v>83,1</v>
      </c>
      <c r="C1191" s="42" t="str">
        <f>Source!G224</f>
        <v>Выключатели автоматические  АВВ 1Р 32А</v>
      </c>
      <c r="D1191" s="42" t="str">
        <f>Source!F224</f>
        <v>62.1.01.09-0052</v>
      </c>
      <c r="E1191" s="28" t="str">
        <f>Source!H224</f>
        <v>шт.</v>
      </c>
      <c r="F1191" s="12">
        <f>Source!I224</f>
        <v>8</v>
      </c>
      <c r="G1191" s="20">
        <f>Source!AB224</f>
        <v>76.89</v>
      </c>
      <c r="H1191" s="20">
        <f>Source!O224</f>
        <v>4330.4399999999996</v>
      </c>
      <c r="T1191">
        <f>Source!O224+Source!X224+Source!Y224</f>
        <v>4330.4399999999996</v>
      </c>
      <c r="U1191">
        <f>Source!P224</f>
        <v>4330.4399999999996</v>
      </c>
      <c r="V1191">
        <f>Source!S224</f>
        <v>0</v>
      </c>
      <c r="W1191">
        <f>Source!Q224</f>
        <v>0</v>
      </c>
      <c r="X1191">
        <f>Source!R224</f>
        <v>0</v>
      </c>
      <c r="Y1191">
        <f>Source!U224</f>
        <v>0</v>
      </c>
      <c r="Z1191">
        <f>Source!V224</f>
        <v>0</v>
      </c>
      <c r="AA1191">
        <f>Source!X224</f>
        <v>0</v>
      </c>
      <c r="AB1191">
        <f>Source!Y224</f>
        <v>0</v>
      </c>
    </row>
    <row r="1192" spans="1:28" ht="14.25" x14ac:dyDescent="0.2">
      <c r="C1192" s="21" t="s">
        <v>1940</v>
      </c>
      <c r="D1192" s="21">
        <f>Source!BC224</f>
        <v>7.04</v>
      </c>
      <c r="F1192" s="12"/>
      <c r="G1192" s="12"/>
      <c r="H1192" s="12"/>
    </row>
    <row r="1193" spans="1:28" ht="114" x14ac:dyDescent="0.2">
      <c r="A1193" s="42">
        <v>162</v>
      </c>
      <c r="B1193" s="42" t="str">
        <f>Source!E225</f>
        <v>84</v>
      </c>
      <c r="C1193" s="42" t="str">
        <f>Source!G225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193" s="42" t="str">
        <f>Source!F225</f>
        <v>п01-11-028-01</v>
      </c>
      <c r="E1193" s="28" t="str">
        <f>Source!H225</f>
        <v>ШТ</v>
      </c>
      <c r="F1193" s="12">
        <f>Source!I225</f>
        <v>44</v>
      </c>
      <c r="G1193" s="20">
        <f>Source!AB225</f>
        <v>4.0999999999999996</v>
      </c>
      <c r="H1193" s="20">
        <f>Source!O225</f>
        <v>2235.16</v>
      </c>
      <c r="T1193">
        <f>Source!O225+Source!X225+Source!Y225</f>
        <v>4582.07</v>
      </c>
      <c r="U1193">
        <f>Source!P225</f>
        <v>0</v>
      </c>
      <c r="V1193">
        <f>Source!S225</f>
        <v>2235.16</v>
      </c>
      <c r="W1193">
        <f>Source!Q225</f>
        <v>0</v>
      </c>
      <c r="X1193">
        <f>Source!R225</f>
        <v>0</v>
      </c>
      <c r="Y1193">
        <f>Source!U225</f>
        <v>14.08</v>
      </c>
      <c r="Z1193">
        <f>Source!V225</f>
        <v>0</v>
      </c>
      <c r="AA1193">
        <f>Source!X225</f>
        <v>1452.85</v>
      </c>
      <c r="AB1193">
        <f>Source!Y225</f>
        <v>894.06</v>
      </c>
    </row>
    <row r="1194" spans="1:28" ht="14.25" x14ac:dyDescent="0.2">
      <c r="C1194" s="21" t="s">
        <v>1938</v>
      </c>
      <c r="D1194" s="21">
        <f>Source!BA225</f>
        <v>12.39</v>
      </c>
      <c r="F1194" s="12"/>
      <c r="G1194" s="12"/>
      <c r="H1194" s="12"/>
    </row>
    <row r="1195" spans="1:28" x14ac:dyDescent="0.2">
      <c r="C1195" s="9" t="s">
        <v>1942</v>
      </c>
      <c r="D1195" s="30"/>
      <c r="E1195" s="30"/>
      <c r="F1195" s="30">
        <f>Source!BZ225</f>
        <v>65</v>
      </c>
      <c r="G1195" s="52">
        <f>(Source!AF225+Source!AE225)*Source!FX225/100</f>
        <v>2.665</v>
      </c>
      <c r="H1195" s="52">
        <f>Source!X225</f>
        <v>1452.85</v>
      </c>
    </row>
    <row r="1196" spans="1:28" x14ac:dyDescent="0.2">
      <c r="C1196" s="9" t="s">
        <v>1944</v>
      </c>
      <c r="D1196" s="30"/>
      <c r="E1196" s="30"/>
      <c r="F1196" s="30">
        <f>Source!CA225</f>
        <v>40</v>
      </c>
      <c r="G1196" s="52">
        <f>(Source!AF225+Source!AE225)*Source!FY225/100</f>
        <v>1.64</v>
      </c>
      <c r="H1196" s="52">
        <f>Source!Y225</f>
        <v>894.06</v>
      </c>
    </row>
    <row r="1197" spans="1:28" x14ac:dyDescent="0.2">
      <c r="C1197" s="9" t="s">
        <v>1946</v>
      </c>
      <c r="D1197" s="30"/>
      <c r="E1197" s="30"/>
      <c r="F1197" s="30"/>
      <c r="G1197" s="52">
        <f>((Source!AF225+Source!AE225)*Source!FX225/100)+((Source!AF225+Source!AE225)*Source!FY225/100)+Source!AB225</f>
        <v>8.4049999999999994</v>
      </c>
      <c r="H1197" s="52">
        <f>Source!O225+Source!X225+Source!Y225</f>
        <v>4582.07</v>
      </c>
    </row>
    <row r="1198" spans="1:28" ht="42.75" x14ac:dyDescent="0.2">
      <c r="A1198" s="42">
        <v>163</v>
      </c>
      <c r="B1198" s="42" t="str">
        <f>Source!E226</f>
        <v>85</v>
      </c>
      <c r="C1198" s="42" t="str">
        <f>Source!G226</f>
        <v>Проверка наличия цепи между заземлителями и заземленными элементами</v>
      </c>
      <c r="D1198" s="42" t="str">
        <f>Source!F226</f>
        <v>п01-11-011-01</v>
      </c>
      <c r="E1198" s="28" t="str">
        <f>Source!H226</f>
        <v>100 измерений</v>
      </c>
      <c r="F1198" s="12">
        <f>Source!I226</f>
        <v>0.54</v>
      </c>
      <c r="G1198" s="20">
        <f>Source!AB226</f>
        <v>165.95</v>
      </c>
      <c r="H1198" s="20">
        <f>Source!O226</f>
        <v>1110.31</v>
      </c>
      <c r="T1198">
        <f>Source!O226+Source!X226+Source!Y226</f>
        <v>2276.13</v>
      </c>
      <c r="U1198">
        <f>Source!P226</f>
        <v>0</v>
      </c>
      <c r="V1198">
        <f>Source!S226</f>
        <v>1110.31</v>
      </c>
      <c r="W1198">
        <f>Source!Q226</f>
        <v>0</v>
      </c>
      <c r="X1198">
        <f>Source!R226</f>
        <v>0</v>
      </c>
      <c r="Y1198">
        <f>Source!U226</f>
        <v>6.9984000000000011</v>
      </c>
      <c r="Z1198">
        <f>Source!V226</f>
        <v>0</v>
      </c>
      <c r="AA1198">
        <f>Source!X226</f>
        <v>721.7</v>
      </c>
      <c r="AB1198">
        <f>Source!Y226</f>
        <v>444.12</v>
      </c>
    </row>
    <row r="1199" spans="1:28" ht="14.25" x14ac:dyDescent="0.2">
      <c r="C1199" s="21" t="s">
        <v>1938</v>
      </c>
      <c r="D1199" s="21">
        <f>Source!BA226</f>
        <v>12.39</v>
      </c>
      <c r="F1199" s="12"/>
      <c r="G1199" s="12"/>
      <c r="H1199" s="12"/>
    </row>
    <row r="1200" spans="1:28" x14ac:dyDescent="0.2">
      <c r="C1200" s="9" t="s">
        <v>1942</v>
      </c>
      <c r="D1200" s="30"/>
      <c r="E1200" s="30"/>
      <c r="F1200" s="30">
        <f>Source!BZ226</f>
        <v>65</v>
      </c>
      <c r="G1200" s="52">
        <f>(Source!AF226+Source!AE226)*Source!FX226/100</f>
        <v>107.86750000000001</v>
      </c>
      <c r="H1200" s="52">
        <f>Source!X226</f>
        <v>721.7</v>
      </c>
    </row>
    <row r="1201" spans="1:28" x14ac:dyDescent="0.2">
      <c r="C1201" s="9" t="s">
        <v>1944</v>
      </c>
      <c r="D1201" s="30"/>
      <c r="E1201" s="30"/>
      <c r="F1201" s="30">
        <f>Source!CA226</f>
        <v>40</v>
      </c>
      <c r="G1201" s="52">
        <f>(Source!AF226+Source!AE226)*Source!FY226/100</f>
        <v>66.38</v>
      </c>
      <c r="H1201" s="52">
        <f>Source!Y226</f>
        <v>444.12</v>
      </c>
    </row>
    <row r="1202" spans="1:28" x14ac:dyDescent="0.2">
      <c r="C1202" s="9" t="s">
        <v>1946</v>
      </c>
      <c r="D1202" s="30"/>
      <c r="E1202" s="30"/>
      <c r="F1202" s="30"/>
      <c r="G1202" s="52">
        <f>((Source!AF226+Source!AE226)*Source!FX226/100)+((Source!AF226+Source!AE226)*Source!FY226/100)+Source!AB226</f>
        <v>340.19749999999999</v>
      </c>
      <c r="H1202" s="52">
        <f>Source!O226+Source!X226+Source!Y226</f>
        <v>2276.13</v>
      </c>
    </row>
    <row r="1203" spans="1:28" ht="28.5" x14ac:dyDescent="0.2">
      <c r="A1203" s="42">
        <v>164</v>
      </c>
      <c r="B1203" s="42" t="str">
        <f>Source!E227</f>
        <v>86</v>
      </c>
      <c r="C1203" s="42" t="str">
        <f>Source!G227</f>
        <v>Замер полного сопротивления цепи "фаза-нуль"</v>
      </c>
      <c r="D1203" s="42" t="str">
        <f>Source!F227</f>
        <v>п01-11-013-01</v>
      </c>
      <c r="E1203" s="28" t="str">
        <f>Source!H227</f>
        <v>ШТ</v>
      </c>
      <c r="F1203" s="12">
        <f>Source!I227</f>
        <v>4</v>
      </c>
      <c r="G1203" s="20">
        <f>Source!AB227</f>
        <v>15.62</v>
      </c>
      <c r="H1203" s="20">
        <f>Source!O227</f>
        <v>774.13</v>
      </c>
      <c r="T1203">
        <f>Source!O227+Source!X227+Source!Y227</f>
        <v>1586.96</v>
      </c>
      <c r="U1203">
        <f>Source!P227</f>
        <v>0</v>
      </c>
      <c r="V1203">
        <f>Source!S227</f>
        <v>774.13</v>
      </c>
      <c r="W1203">
        <f>Source!Q227</f>
        <v>0</v>
      </c>
      <c r="X1203">
        <f>Source!R227</f>
        <v>0</v>
      </c>
      <c r="Y1203">
        <f>Source!U227</f>
        <v>4.88</v>
      </c>
      <c r="Z1203">
        <f>Source!V227</f>
        <v>0</v>
      </c>
      <c r="AA1203">
        <f>Source!X227</f>
        <v>503.18</v>
      </c>
      <c r="AB1203">
        <f>Source!Y227</f>
        <v>309.64999999999998</v>
      </c>
    </row>
    <row r="1204" spans="1:28" ht="14.25" x14ac:dyDescent="0.2">
      <c r="C1204" s="21" t="s">
        <v>1938</v>
      </c>
      <c r="D1204" s="21">
        <f>Source!BA227</f>
        <v>12.39</v>
      </c>
      <c r="F1204" s="12"/>
      <c r="G1204" s="12"/>
      <c r="H1204" s="12"/>
    </row>
    <row r="1205" spans="1:28" x14ac:dyDescent="0.2">
      <c r="C1205" s="9" t="s">
        <v>1942</v>
      </c>
      <c r="D1205" s="30"/>
      <c r="E1205" s="30"/>
      <c r="F1205" s="30">
        <f>Source!BZ227</f>
        <v>65</v>
      </c>
      <c r="G1205" s="52">
        <f>(Source!AF227+Source!AE227)*Source!FX227/100</f>
        <v>10.152999999999999</v>
      </c>
      <c r="H1205" s="52">
        <f>Source!X227</f>
        <v>503.18</v>
      </c>
    </row>
    <row r="1206" spans="1:28" x14ac:dyDescent="0.2">
      <c r="C1206" s="9" t="s">
        <v>1944</v>
      </c>
      <c r="D1206" s="30"/>
      <c r="E1206" s="30"/>
      <c r="F1206" s="30">
        <f>Source!CA227</f>
        <v>40</v>
      </c>
      <c r="G1206" s="52">
        <f>(Source!AF227+Source!AE227)*Source!FY227/100</f>
        <v>6.2479999999999993</v>
      </c>
      <c r="H1206" s="52">
        <f>Source!Y227</f>
        <v>309.64999999999998</v>
      </c>
    </row>
    <row r="1207" spans="1:28" x14ac:dyDescent="0.2">
      <c r="C1207" s="9" t="s">
        <v>1946</v>
      </c>
      <c r="D1207" s="30"/>
      <c r="E1207" s="30"/>
      <c r="F1207" s="30"/>
      <c r="G1207" s="52">
        <f>((Source!AF227+Source!AE227)*Source!FX227/100)+((Source!AF227+Source!AE227)*Source!FY227/100)+Source!AB227</f>
        <v>32.020999999999994</v>
      </c>
      <c r="H1207" s="52">
        <f>Source!O227+Source!X227+Source!Y227</f>
        <v>1586.96</v>
      </c>
    </row>
    <row r="1208" spans="1:28" ht="57" x14ac:dyDescent="0.2">
      <c r="A1208" s="42">
        <v>165</v>
      </c>
      <c r="B1208" s="42" t="str">
        <f>Source!E228</f>
        <v>87</v>
      </c>
      <c r="C1208" s="42" t="str">
        <f>Source!G228</f>
        <v>Выключатель однополюсный напряжением до 1 кВ с электромагнитным, тепловым или комбинированным расцепителем</v>
      </c>
      <c r="D1208" s="42" t="str">
        <f>Source!F228</f>
        <v>п01-03-001-01</v>
      </c>
      <c r="E1208" s="28" t="str">
        <f>Source!H228</f>
        <v>ШТ</v>
      </c>
      <c r="F1208" s="12">
        <f>Source!I228</f>
        <v>44</v>
      </c>
      <c r="G1208" s="20">
        <f>Source!AB228</f>
        <v>12.78</v>
      </c>
      <c r="H1208" s="20">
        <f>Source!O228</f>
        <v>6967.14</v>
      </c>
      <c r="T1208">
        <f>Source!O228+Source!X228+Source!Y228</f>
        <v>14282.640000000001</v>
      </c>
      <c r="U1208">
        <f>Source!P228</f>
        <v>0</v>
      </c>
      <c r="V1208">
        <f>Source!S228</f>
        <v>6967.14</v>
      </c>
      <c r="W1208">
        <f>Source!Q228</f>
        <v>0</v>
      </c>
      <c r="X1208">
        <f>Source!R228</f>
        <v>0</v>
      </c>
      <c r="Y1208">
        <f>Source!U228</f>
        <v>59.84</v>
      </c>
      <c r="Z1208">
        <f>Source!V228</f>
        <v>0</v>
      </c>
      <c r="AA1208">
        <f>Source!X228</f>
        <v>4528.6400000000003</v>
      </c>
      <c r="AB1208">
        <f>Source!Y228</f>
        <v>2786.86</v>
      </c>
    </row>
    <row r="1209" spans="1:28" ht="14.25" x14ac:dyDescent="0.2">
      <c r="C1209" s="21" t="s">
        <v>1938</v>
      </c>
      <c r="D1209" s="21">
        <f>Source!BA228</f>
        <v>12.39</v>
      </c>
      <c r="F1209" s="12"/>
      <c r="G1209" s="12"/>
      <c r="H1209" s="12"/>
    </row>
    <row r="1210" spans="1:28" x14ac:dyDescent="0.2">
      <c r="C1210" s="9" t="s">
        <v>1942</v>
      </c>
      <c r="D1210" s="30"/>
      <c r="E1210" s="30"/>
      <c r="F1210" s="30">
        <f>Source!BZ228</f>
        <v>65</v>
      </c>
      <c r="G1210" s="52">
        <f>(Source!AF228+Source!AE228)*Source!FX228/100</f>
        <v>8.3069999999999986</v>
      </c>
      <c r="H1210" s="52">
        <f>Source!X228</f>
        <v>4528.6400000000003</v>
      </c>
    </row>
    <row r="1211" spans="1:28" x14ac:dyDescent="0.2">
      <c r="C1211" s="9" t="s">
        <v>1944</v>
      </c>
      <c r="D1211" s="30"/>
      <c r="E1211" s="30"/>
      <c r="F1211" s="30">
        <f>Source!CA228</f>
        <v>40</v>
      </c>
      <c r="G1211" s="52">
        <f>(Source!AF228+Source!AE228)*Source!FY228/100</f>
        <v>5.1120000000000001</v>
      </c>
      <c r="H1211" s="52">
        <f>Source!Y228</f>
        <v>2786.86</v>
      </c>
    </row>
    <row r="1212" spans="1:28" x14ac:dyDescent="0.2">
      <c r="C1212" s="9" t="s">
        <v>1946</v>
      </c>
      <c r="D1212" s="30"/>
      <c r="E1212" s="30"/>
      <c r="F1212" s="30"/>
      <c r="G1212" s="52">
        <f>((Source!AF228+Source!AE228)*Source!FX228/100)+((Source!AF228+Source!AE228)*Source!FY228/100)+Source!AB228</f>
        <v>26.198999999999998</v>
      </c>
      <c r="H1212" s="52">
        <f>Source!O228+Source!X228+Source!Y228</f>
        <v>14282.640000000001</v>
      </c>
    </row>
    <row r="1214" spans="1:28" ht="15" x14ac:dyDescent="0.25">
      <c r="A1214" s="53"/>
      <c r="B1214" s="53"/>
      <c r="C1214" s="72" t="str">
        <f>CONCATENATE("Итого по разделу: ",IF(Source!G230&lt;&gt;"Новый раздел", Source!G230, ""))</f>
        <v>Итого по разделу: Система электроснабжения</v>
      </c>
      <c r="D1214" s="72"/>
      <c r="E1214" s="72"/>
      <c r="F1214" s="72"/>
      <c r="G1214" s="53"/>
      <c r="H1214" s="54">
        <f>IF(SUM(T930:T1213)=0, "-", SUM(T930:T1213))</f>
        <v>404538.85</v>
      </c>
    </row>
    <row r="1215" spans="1:28" ht="15" x14ac:dyDescent="0.25">
      <c r="A1215" s="53"/>
      <c r="B1215" s="53"/>
      <c r="C1215" s="53"/>
      <c r="D1215" s="53"/>
      <c r="E1215" s="53"/>
      <c r="F1215" s="53"/>
      <c r="G1215" s="53"/>
      <c r="H1215" s="53"/>
    </row>
    <row r="1217" spans="1:28" ht="14.25" x14ac:dyDescent="0.2">
      <c r="C1217" s="85" t="str">
        <f>Source!H258</f>
        <v>Всего</v>
      </c>
      <c r="D1217" s="85"/>
      <c r="E1217" s="85"/>
      <c r="F1217" s="85"/>
      <c r="G1217" s="71">
        <f>IF(Source!F258=0, "", Source!F258)</f>
        <v>404538.85</v>
      </c>
      <c r="H1217" s="71"/>
    </row>
    <row r="1218" spans="1:28" ht="14.25" x14ac:dyDescent="0.2">
      <c r="C1218" s="85" t="str">
        <f>Source!H259</f>
        <v>Итого НДС 18%</v>
      </c>
      <c r="D1218" s="85"/>
      <c r="E1218" s="85"/>
      <c r="F1218" s="85"/>
      <c r="G1218" s="71">
        <f>IF(Source!F259=0, "", Source!F259)</f>
        <v>72816.990000000005</v>
      </c>
      <c r="H1218" s="71"/>
    </row>
    <row r="1219" spans="1:28" ht="14.25" x14ac:dyDescent="0.2">
      <c r="C1219" s="85" t="str">
        <f>Source!H260</f>
        <v>Всего по смете</v>
      </c>
      <c r="D1219" s="85"/>
      <c r="E1219" s="85"/>
      <c r="F1219" s="85"/>
      <c r="G1219" s="71">
        <f>IF(Source!F260=0, "", Source!F260)</f>
        <v>477355.84</v>
      </c>
      <c r="H1219" s="71"/>
    </row>
    <row r="1221" spans="1:28" ht="16.5" x14ac:dyDescent="0.25">
      <c r="A1221" s="107" t="str">
        <f>CONCATENATE("Раздел: ",IF(Source!G262&lt;&gt;"Новый раздел", Source!G262, ""))</f>
        <v>Раздел: Отопление и вентиляция</v>
      </c>
      <c r="B1221" s="107"/>
      <c r="C1221" s="107"/>
      <c r="D1221" s="107"/>
      <c r="E1221" s="107"/>
      <c r="F1221" s="107"/>
      <c r="G1221" s="107"/>
      <c r="H1221" s="107"/>
    </row>
    <row r="1222" spans="1:28" ht="42.75" x14ac:dyDescent="0.2">
      <c r="A1222" s="42">
        <v>166</v>
      </c>
      <c r="B1222" s="42" t="str">
        <f>Source!E266</f>
        <v>88</v>
      </c>
      <c r="C1222" s="42" t="str">
        <f>Source!G266</f>
        <v>Разборка трубопроводов из водогазопроводных труб диаметром до 32 мм</v>
      </c>
      <c r="D1222" s="42" t="str">
        <f>Source!F266</f>
        <v>65-1-1</v>
      </c>
      <c r="E1222" s="28" t="str">
        <f>Source!H266</f>
        <v>100 м</v>
      </c>
      <c r="F1222" s="12">
        <f>Source!I266</f>
        <v>1.575</v>
      </c>
      <c r="G1222" s="20">
        <f>Source!AB266</f>
        <v>295.11</v>
      </c>
      <c r="H1222" s="20">
        <f>Source!O266</f>
        <v>3272.18</v>
      </c>
      <c r="T1222">
        <f>Source!O266+Source!X266+Source!Y266</f>
        <v>7250.77</v>
      </c>
      <c r="U1222">
        <f>Source!P266</f>
        <v>0</v>
      </c>
      <c r="V1222">
        <f>Source!S266</f>
        <v>3193.57</v>
      </c>
      <c r="W1222">
        <f>Source!Q266</f>
        <v>78.61</v>
      </c>
      <c r="X1222">
        <f>Source!R266</f>
        <v>14.97</v>
      </c>
      <c r="Y1222">
        <f>Source!U266</f>
        <v>54.589499999999994</v>
      </c>
      <c r="Z1222">
        <f>Source!V266</f>
        <v>0.1575</v>
      </c>
      <c r="AA1222">
        <f>Source!X266</f>
        <v>2374.3200000000002</v>
      </c>
      <c r="AB1222">
        <f>Source!Y266</f>
        <v>1604.27</v>
      </c>
    </row>
    <row r="1223" spans="1:28" ht="14.25" x14ac:dyDescent="0.2">
      <c r="C1223" s="21" t="s">
        <v>1938</v>
      </c>
      <c r="D1223" s="21">
        <f>Source!BA266</f>
        <v>7.04</v>
      </c>
      <c r="F1223" s="12"/>
      <c r="G1223" s="12"/>
      <c r="H1223" s="12"/>
    </row>
    <row r="1224" spans="1:28" x14ac:dyDescent="0.2">
      <c r="C1224" s="21" t="s">
        <v>1939</v>
      </c>
      <c r="D1224" s="21">
        <f>Source!BB266</f>
        <v>7.04</v>
      </c>
    </row>
    <row r="1225" spans="1:28" x14ac:dyDescent="0.2">
      <c r="C1225" s="21" t="s">
        <v>1940</v>
      </c>
      <c r="D1225" s="21">
        <f>Source!BC266</f>
        <v>7.04</v>
      </c>
    </row>
    <row r="1226" spans="1:28" x14ac:dyDescent="0.2">
      <c r="C1226" s="21" t="s">
        <v>1941</v>
      </c>
      <c r="D1226" s="21">
        <f>Source!BS266</f>
        <v>7.04</v>
      </c>
    </row>
    <row r="1227" spans="1:28" x14ac:dyDescent="0.2">
      <c r="C1227" s="21" t="s">
        <v>1947</v>
      </c>
      <c r="D1227" s="108" t="s">
        <v>42</v>
      </c>
      <c r="E1227" s="108"/>
      <c r="F1227" s="108"/>
      <c r="G1227" s="108"/>
      <c r="H1227" s="108"/>
    </row>
    <row r="1228" spans="1:28" x14ac:dyDescent="0.2">
      <c r="C1228" s="9" t="s">
        <v>1942</v>
      </c>
      <c r="D1228" s="30"/>
      <c r="E1228" s="30"/>
      <c r="F1228" s="30">
        <f>Source!BZ266</f>
        <v>74</v>
      </c>
      <c r="G1228" s="52">
        <f>(Source!AF266+Source!AE266)*Source!FX266/100</f>
        <v>214.13380000000001</v>
      </c>
      <c r="H1228" s="52">
        <f>Source!X266</f>
        <v>2374.3200000000002</v>
      </c>
    </row>
    <row r="1229" spans="1:28" x14ac:dyDescent="0.2">
      <c r="C1229" s="9" t="s">
        <v>1944</v>
      </c>
      <c r="D1229" s="30"/>
      <c r="E1229" s="30"/>
      <c r="F1229" s="30">
        <f>Source!CA266</f>
        <v>50</v>
      </c>
      <c r="G1229" s="52">
        <f>(Source!AF266+Source!AE266)*Source!FY266/100</f>
        <v>144.685</v>
      </c>
      <c r="H1229" s="52">
        <f>Source!Y266</f>
        <v>1604.27</v>
      </c>
    </row>
    <row r="1230" spans="1:28" x14ac:dyDescent="0.2">
      <c r="C1230" s="9" t="s">
        <v>1946</v>
      </c>
      <c r="D1230" s="30"/>
      <c r="E1230" s="30"/>
      <c r="F1230" s="30"/>
      <c r="G1230" s="52">
        <f>((Source!AF266+Source!AE266)*Source!FX266/100)+((Source!AF266+Source!AE266)*Source!FY266/100)+Source!AB266</f>
        <v>653.92880000000002</v>
      </c>
      <c r="H1230" s="52">
        <f>Source!O266+Source!X266+Source!Y266</f>
        <v>7250.77</v>
      </c>
    </row>
    <row r="1231" spans="1:28" ht="28.5" x14ac:dyDescent="0.2">
      <c r="A1231" s="42">
        <v>167</v>
      </c>
      <c r="B1231" s="42" t="str">
        <f>Source!E267</f>
        <v>89</v>
      </c>
      <c r="C1231" s="42" t="str">
        <f>Source!G267</f>
        <v>Прокладка гильз из трубы ПНД, диаметр до 50 мм (40 мм)</v>
      </c>
      <c r="D1231" s="42" t="str">
        <f>Source!F267</f>
        <v>м08-02-410-02</v>
      </c>
      <c r="E1231" s="28" t="str">
        <f>Source!H267</f>
        <v>100 м</v>
      </c>
      <c r="F1231" s="12">
        <f>Source!I267</f>
        <v>0.41199999999999998</v>
      </c>
      <c r="G1231" s="20">
        <f>Source!AB267</f>
        <v>250.92</v>
      </c>
      <c r="H1231" s="20">
        <f>Source!O267</f>
        <v>727.79</v>
      </c>
      <c r="T1231">
        <f>Source!O267+Source!X267+Source!Y267</f>
        <v>1407.2</v>
      </c>
      <c r="U1231">
        <f>Source!P267</f>
        <v>254.49</v>
      </c>
      <c r="V1231">
        <f>Source!S267</f>
        <v>416.6</v>
      </c>
      <c r="W1231">
        <f>Source!Q267</f>
        <v>56.7</v>
      </c>
      <c r="X1231">
        <f>Source!R267</f>
        <v>8.0299999999999994</v>
      </c>
      <c r="Y1231">
        <f>Source!U267</f>
        <v>6.2953599999999996</v>
      </c>
      <c r="Z1231">
        <f>Source!V267</f>
        <v>9.0639999999999998E-2</v>
      </c>
      <c r="AA1231">
        <f>Source!X267</f>
        <v>403.4</v>
      </c>
      <c r="AB1231">
        <f>Source!Y267</f>
        <v>276.01</v>
      </c>
    </row>
    <row r="1232" spans="1:28" ht="14.25" x14ac:dyDescent="0.2">
      <c r="C1232" s="21" t="str">
        <f>"Объем: "&amp;Source!I267&amp;"=41,2/"&amp;"100"</f>
        <v>Объем: 0,412=41,2/100</v>
      </c>
      <c r="F1232" s="12"/>
      <c r="G1232" s="12"/>
      <c r="H1232" s="12"/>
    </row>
    <row r="1233" spans="1:28" x14ac:dyDescent="0.2">
      <c r="C1233" s="21" t="s">
        <v>1938</v>
      </c>
      <c r="D1233" s="21">
        <f>Source!BA267</f>
        <v>7.04</v>
      </c>
    </row>
    <row r="1234" spans="1:28" x14ac:dyDescent="0.2">
      <c r="C1234" s="21" t="s">
        <v>1939</v>
      </c>
      <c r="D1234" s="21">
        <f>Source!BB267</f>
        <v>7.04</v>
      </c>
    </row>
    <row r="1235" spans="1:28" x14ac:dyDescent="0.2">
      <c r="C1235" s="21" t="s">
        <v>1940</v>
      </c>
      <c r="D1235" s="21">
        <f>Source!BC267</f>
        <v>7.04</v>
      </c>
    </row>
    <row r="1236" spans="1:28" x14ac:dyDescent="0.2">
      <c r="C1236" s="21" t="s">
        <v>1941</v>
      </c>
      <c r="D1236" s="21">
        <f>Source!BS267</f>
        <v>7.04</v>
      </c>
    </row>
    <row r="1237" spans="1:28" x14ac:dyDescent="0.2">
      <c r="C1237" s="9" t="s">
        <v>1942</v>
      </c>
      <c r="D1237" s="30"/>
      <c r="E1237" s="30"/>
      <c r="F1237" s="30">
        <f>Source!BZ267</f>
        <v>95</v>
      </c>
      <c r="G1237" s="52">
        <f>(Source!AF267+Source!AE267)*Source!FX267/100</f>
        <v>139.08000000000001</v>
      </c>
      <c r="H1237" s="52">
        <f>Source!X267</f>
        <v>403.4</v>
      </c>
    </row>
    <row r="1238" spans="1:28" x14ac:dyDescent="0.2">
      <c r="C1238" s="9" t="s">
        <v>1944</v>
      </c>
      <c r="D1238" s="30"/>
      <c r="E1238" s="30"/>
      <c r="F1238" s="30">
        <f>Source!CA267</f>
        <v>65</v>
      </c>
      <c r="G1238" s="52">
        <f>(Source!AF267+Source!AE267)*Source!FY267/100</f>
        <v>95.16</v>
      </c>
      <c r="H1238" s="52">
        <f>Source!Y267</f>
        <v>276.01</v>
      </c>
    </row>
    <row r="1239" spans="1:28" x14ac:dyDescent="0.2">
      <c r="C1239" s="9" t="s">
        <v>1946</v>
      </c>
      <c r="D1239" s="30"/>
      <c r="E1239" s="30"/>
      <c r="F1239" s="30"/>
      <c r="G1239" s="52">
        <f>((Source!AF267+Source!AE267)*Source!FX267/100)+((Source!AF267+Source!AE267)*Source!FY267/100)+Source!AB267</f>
        <v>485.15999999999997</v>
      </c>
      <c r="H1239" s="52">
        <f>Source!O267+Source!X267+Source!Y267</f>
        <v>1407.2</v>
      </c>
    </row>
    <row r="1240" spans="1:28" ht="28.5" x14ac:dyDescent="0.2">
      <c r="A1240" s="42">
        <v>168</v>
      </c>
      <c r="B1240" s="42" t="str">
        <f>Source!E268</f>
        <v>89,1</v>
      </c>
      <c r="C1240" s="42" t="str">
        <f>Source!G268</f>
        <v>Трубы гладкие одностенные легкие из ПНД, диаметром 40 мм</v>
      </c>
      <c r="D1240" s="42" t="str">
        <f>Source!F268</f>
        <v>24.3.03.13-0305</v>
      </c>
      <c r="E1240" s="28" t="str">
        <f>Source!H268</f>
        <v>10 м</v>
      </c>
      <c r="F1240" s="12">
        <f>Source!I268</f>
        <v>4.12</v>
      </c>
      <c r="G1240" s="20">
        <f>Source!AB268</f>
        <v>149.84</v>
      </c>
      <c r="H1240" s="20">
        <f>Source!O268</f>
        <v>4346.08</v>
      </c>
      <c r="T1240">
        <f>Source!O268+Source!X268+Source!Y268</f>
        <v>4346.08</v>
      </c>
      <c r="U1240">
        <f>Source!P268</f>
        <v>4346.08</v>
      </c>
      <c r="V1240">
        <f>Source!S268</f>
        <v>0</v>
      </c>
      <c r="W1240">
        <f>Source!Q268</f>
        <v>0</v>
      </c>
      <c r="X1240">
        <f>Source!R268</f>
        <v>0</v>
      </c>
      <c r="Y1240">
        <f>Source!U268</f>
        <v>0</v>
      </c>
      <c r="Z1240">
        <f>Source!V268</f>
        <v>0</v>
      </c>
      <c r="AA1240">
        <f>Source!X268</f>
        <v>0</v>
      </c>
      <c r="AB1240">
        <f>Source!Y268</f>
        <v>0</v>
      </c>
    </row>
    <row r="1241" spans="1:28" ht="14.25" x14ac:dyDescent="0.2">
      <c r="C1241" s="21" t="s">
        <v>1940</v>
      </c>
      <c r="D1241" s="21">
        <f>Source!BC268</f>
        <v>7.04</v>
      </c>
      <c r="F1241" s="12"/>
      <c r="G1241" s="12"/>
      <c r="H1241" s="12"/>
    </row>
    <row r="1242" spans="1:28" ht="14.25" x14ac:dyDescent="0.2">
      <c r="A1242" s="42">
        <v>169</v>
      </c>
      <c r="B1242" s="42" t="str">
        <f>Source!E269</f>
        <v>90</v>
      </c>
      <c r="C1242" s="42" t="str">
        <f>Source!G269</f>
        <v>Демонтаж конвекторов</v>
      </c>
      <c r="D1242" s="42" t="str">
        <f>Source!F269</f>
        <v>65-19-5</v>
      </c>
      <c r="E1242" s="28" t="str">
        <f>Source!H269</f>
        <v>100 экм</v>
      </c>
      <c r="F1242" s="12">
        <f>Source!I269</f>
        <v>0.62307999999999997</v>
      </c>
      <c r="G1242" s="20">
        <f>Source!AB269</f>
        <v>150.27000000000001</v>
      </c>
      <c r="H1242" s="20">
        <f>Source!O269</f>
        <v>659.16</v>
      </c>
      <c r="T1242">
        <f>Source!O269+Source!X269+Source!Y269</f>
        <v>1457.1999999999998</v>
      </c>
      <c r="U1242">
        <f>Source!P269</f>
        <v>0</v>
      </c>
      <c r="V1242">
        <f>Source!S269</f>
        <v>631.74</v>
      </c>
      <c r="W1242">
        <f>Source!Q269</f>
        <v>27.42</v>
      </c>
      <c r="X1242">
        <f>Source!R269</f>
        <v>11.84</v>
      </c>
      <c r="Y1242">
        <f>Source!U269</f>
        <v>11.402364</v>
      </c>
      <c r="Z1242">
        <f>Source!V269</f>
        <v>0.124616</v>
      </c>
      <c r="AA1242">
        <f>Source!X269</f>
        <v>476.25</v>
      </c>
      <c r="AB1242">
        <f>Source!Y269</f>
        <v>321.79000000000002</v>
      </c>
    </row>
    <row r="1243" spans="1:28" ht="14.25" x14ac:dyDescent="0.2">
      <c r="C1243" s="21" t="s">
        <v>1938</v>
      </c>
      <c r="D1243" s="21">
        <f>Source!BA269</f>
        <v>7.04</v>
      </c>
      <c r="F1243" s="12"/>
      <c r="G1243" s="12"/>
      <c r="H1243" s="12"/>
    </row>
    <row r="1244" spans="1:28" x14ac:dyDescent="0.2">
      <c r="C1244" s="21" t="s">
        <v>1939</v>
      </c>
      <c r="D1244" s="21">
        <f>Source!BB269</f>
        <v>7.04</v>
      </c>
    </row>
    <row r="1245" spans="1:28" x14ac:dyDescent="0.2">
      <c r="C1245" s="21" t="s">
        <v>1940</v>
      </c>
      <c r="D1245" s="21">
        <f>Source!BC269</f>
        <v>7.04</v>
      </c>
    </row>
    <row r="1246" spans="1:28" x14ac:dyDescent="0.2">
      <c r="C1246" s="21" t="s">
        <v>1941</v>
      </c>
      <c r="D1246" s="21">
        <f>Source!BS269</f>
        <v>7.04</v>
      </c>
    </row>
    <row r="1247" spans="1:28" x14ac:dyDescent="0.2">
      <c r="C1247" s="9" t="s">
        <v>1942</v>
      </c>
      <c r="D1247" s="30"/>
      <c r="E1247" s="30"/>
      <c r="F1247" s="30">
        <f>Source!BZ269</f>
        <v>74</v>
      </c>
      <c r="G1247" s="52">
        <f>(Source!AF269+Source!AE269)*Source!FX269/100</f>
        <v>108.5728</v>
      </c>
      <c r="H1247" s="52">
        <f>Source!X269</f>
        <v>476.25</v>
      </c>
    </row>
    <row r="1248" spans="1:28" x14ac:dyDescent="0.2">
      <c r="C1248" s="9" t="s">
        <v>1944</v>
      </c>
      <c r="D1248" s="30"/>
      <c r="E1248" s="30"/>
      <c r="F1248" s="30">
        <f>Source!CA269</f>
        <v>50</v>
      </c>
      <c r="G1248" s="52">
        <f>(Source!AF269+Source!AE269)*Source!FY269/100</f>
        <v>73.36</v>
      </c>
      <c r="H1248" s="52">
        <f>Source!Y269</f>
        <v>321.79000000000002</v>
      </c>
    </row>
    <row r="1249" spans="1:28" x14ac:dyDescent="0.2">
      <c r="C1249" s="9" t="s">
        <v>1946</v>
      </c>
      <c r="D1249" s="30"/>
      <c r="E1249" s="30"/>
      <c r="F1249" s="30"/>
      <c r="G1249" s="52">
        <f>((Source!AF269+Source!AE269)*Source!FX269/100)+((Source!AF269+Source!AE269)*Source!FY269/100)+Source!AB269</f>
        <v>332.20280000000002</v>
      </c>
      <c r="H1249" s="52">
        <f>Source!O269+Source!X269+Source!Y269</f>
        <v>1457.1999999999998</v>
      </c>
    </row>
    <row r="1250" spans="1:28" ht="57" x14ac:dyDescent="0.2">
      <c r="A1250" s="42">
        <v>170</v>
      </c>
      <c r="B1250" s="42" t="str">
        <f>Source!E270</f>
        <v>91</v>
      </c>
      <c r="C1250" s="42" t="str">
        <f>Source!G270</f>
        <v>Прокладка трубопроводов отопления из стальных водогазопроводных неоцинкованных труб диаметром 25 мм</v>
      </c>
      <c r="D1250" s="42" t="str">
        <f>Source!F270</f>
        <v>16-02-001-03</v>
      </c>
      <c r="E1250" s="28" t="str">
        <f>Source!H270</f>
        <v>100 м</v>
      </c>
      <c r="F1250" s="12">
        <f>Source!I270</f>
        <v>1.2290000000000001</v>
      </c>
      <c r="G1250" s="20">
        <f>Source!AB270</f>
        <v>441.55</v>
      </c>
      <c r="H1250" s="20">
        <f>Source!O270</f>
        <v>3820.37</v>
      </c>
      <c r="T1250">
        <f>Source!O270+Source!X270+Source!Y270</f>
        <v>9812.77</v>
      </c>
      <c r="U1250">
        <f>Source!P270</f>
        <v>241.31</v>
      </c>
      <c r="V1250">
        <f>Source!S270</f>
        <v>3155.88</v>
      </c>
      <c r="W1250">
        <f>Source!Q270</f>
        <v>423.18</v>
      </c>
      <c r="X1250">
        <f>Source!R270</f>
        <v>65.84</v>
      </c>
      <c r="Y1250">
        <f>Source!U270</f>
        <v>46.598149499999998</v>
      </c>
      <c r="Z1250">
        <f>Source!V270</f>
        <v>0.76812500000000006</v>
      </c>
      <c r="AA1250">
        <f>Source!X270</f>
        <v>3704.98</v>
      </c>
      <c r="AB1250">
        <f>Source!Y270</f>
        <v>2287.42</v>
      </c>
    </row>
    <row r="1251" spans="1:28" ht="14.25" x14ac:dyDescent="0.2">
      <c r="C1251" s="21" t="s">
        <v>1938</v>
      </c>
      <c r="D1251" s="21">
        <f>Source!BA270</f>
        <v>7.04</v>
      </c>
      <c r="F1251" s="12"/>
      <c r="G1251" s="12"/>
      <c r="H1251" s="12"/>
    </row>
    <row r="1252" spans="1:28" x14ac:dyDescent="0.2">
      <c r="C1252" s="21" t="s">
        <v>1939</v>
      </c>
      <c r="D1252" s="21">
        <f>Source!BB270</f>
        <v>7.04</v>
      </c>
    </row>
    <row r="1253" spans="1:28" x14ac:dyDescent="0.2">
      <c r="C1253" s="21" t="s">
        <v>1940</v>
      </c>
      <c r="D1253" s="21">
        <f>Source!BC270</f>
        <v>7.04</v>
      </c>
    </row>
    <row r="1254" spans="1:28" x14ac:dyDescent="0.2">
      <c r="C1254" s="21" t="s">
        <v>1941</v>
      </c>
      <c r="D1254" s="21">
        <f>Source!BS270</f>
        <v>7.04</v>
      </c>
    </row>
    <row r="1255" spans="1:28" x14ac:dyDescent="0.2">
      <c r="C1255" s="21" t="s">
        <v>1948</v>
      </c>
      <c r="D1255" s="108" t="s">
        <v>91</v>
      </c>
      <c r="E1255" s="108"/>
      <c r="F1255" s="108"/>
      <c r="G1255" s="108"/>
      <c r="H1255" s="108"/>
    </row>
    <row r="1256" spans="1:28" x14ac:dyDescent="0.2">
      <c r="C1256" s="21" t="s">
        <v>1949</v>
      </c>
      <c r="D1256" s="108" t="s">
        <v>91</v>
      </c>
      <c r="E1256" s="108"/>
      <c r="F1256" s="108"/>
      <c r="G1256" s="108"/>
      <c r="H1256" s="108"/>
    </row>
    <row r="1257" spans="1:28" x14ac:dyDescent="0.2">
      <c r="C1257" s="21" t="s">
        <v>1950</v>
      </c>
      <c r="D1257" s="108" t="s">
        <v>92</v>
      </c>
      <c r="E1257" s="108"/>
      <c r="F1257" s="108"/>
      <c r="G1257" s="108"/>
      <c r="H1257" s="108"/>
    </row>
    <row r="1258" spans="1:28" x14ac:dyDescent="0.2">
      <c r="C1258" s="21" t="s">
        <v>1951</v>
      </c>
      <c r="D1258" s="108" t="s">
        <v>92</v>
      </c>
      <c r="E1258" s="108"/>
      <c r="F1258" s="108"/>
      <c r="G1258" s="108"/>
      <c r="H1258" s="108"/>
    </row>
    <row r="1259" spans="1:28" x14ac:dyDescent="0.2">
      <c r="C1259" s="21" t="s">
        <v>1952</v>
      </c>
      <c r="D1259" s="108" t="s">
        <v>91</v>
      </c>
      <c r="E1259" s="108"/>
      <c r="F1259" s="108"/>
      <c r="G1259" s="108"/>
      <c r="H1259" s="108"/>
    </row>
    <row r="1260" spans="1:28" x14ac:dyDescent="0.2">
      <c r="C1260" s="9" t="s">
        <v>1942</v>
      </c>
      <c r="D1260" s="30"/>
      <c r="E1260" s="30"/>
      <c r="F1260" s="30">
        <f>Source!BZ270</f>
        <v>128</v>
      </c>
      <c r="G1260" s="52">
        <f>(Source!AF270+Source!AE270)*Source!FX270/100</f>
        <v>428.95872000000003</v>
      </c>
      <c r="H1260" s="52">
        <f>Source!X270</f>
        <v>3704.98</v>
      </c>
    </row>
    <row r="1261" spans="1:28" x14ac:dyDescent="0.2">
      <c r="C1261" s="9" t="s">
        <v>1943</v>
      </c>
      <c r="D1261" s="30"/>
      <c r="E1261" s="30"/>
      <c r="F1261" s="30"/>
      <c r="G1261" s="30" t="str">
        <f>CONCATENATE(Source!DL270,Source!FT270, "=", Source!FX270, "%")</f>
        <v>*0,9=115,2%</v>
      </c>
      <c r="H1261" s="30" t="str">
        <f>CONCATENATE(Source!AT270)</f>
        <v>115</v>
      </c>
    </row>
    <row r="1262" spans="1:28" x14ac:dyDescent="0.2">
      <c r="C1262" s="9" t="s">
        <v>1944</v>
      </c>
      <c r="D1262" s="30"/>
      <c r="E1262" s="30"/>
      <c r="F1262" s="30">
        <f>Source!CA270</f>
        <v>83</v>
      </c>
      <c r="G1262" s="52">
        <f>(Source!AF270+Source!AE270)*Source!FY270/100</f>
        <v>262.69997999999998</v>
      </c>
      <c r="H1262" s="52">
        <f>Source!Y270</f>
        <v>2287.42</v>
      </c>
    </row>
    <row r="1263" spans="1:28" x14ac:dyDescent="0.2">
      <c r="C1263" s="9" t="s">
        <v>1945</v>
      </c>
      <c r="D1263" s="30"/>
      <c r="E1263" s="30"/>
      <c r="F1263" s="30"/>
      <c r="G1263" s="30" t="str">
        <f>CONCATENATE(Source!DM270,Source!FU270, "=", Source!FY270, "%")</f>
        <v>*0,85=70,55%</v>
      </c>
      <c r="H1263" s="30" t="str">
        <f>CONCATENATE(Source!AU270)</f>
        <v>71</v>
      </c>
    </row>
    <row r="1264" spans="1:28" x14ac:dyDescent="0.2">
      <c r="C1264" s="9" t="s">
        <v>1946</v>
      </c>
      <c r="D1264" s="30"/>
      <c r="E1264" s="30"/>
      <c r="F1264" s="30"/>
      <c r="G1264" s="52">
        <f>((Source!AF270+Source!AE270)*Source!FX270/100)+((Source!AF270+Source!AE270)*Source!FY270/100)+Source!AB270</f>
        <v>1133.2086999999999</v>
      </c>
      <c r="H1264" s="52">
        <f>Source!O270+Source!X270+Source!Y270</f>
        <v>9812.77</v>
      </c>
    </row>
    <row r="1265" spans="1:28" ht="57" x14ac:dyDescent="0.2">
      <c r="A1265" s="42">
        <v>171</v>
      </c>
      <c r="B1265" s="42" t="str">
        <f>Source!E271</f>
        <v>91,1</v>
      </c>
      <c r="C1265" s="42" t="str">
        <f>Source!G271</f>
        <v>Хомут металлический с одним стопорным винтом и резиновым профилем для крепления трубопроводов диаметром 25-28 мм</v>
      </c>
      <c r="D1265" s="42" t="str">
        <f>Source!F271</f>
        <v>23.1.02.06-0004</v>
      </c>
      <c r="E1265" s="28" t="str">
        <f>Source!H271</f>
        <v>10 шт.</v>
      </c>
      <c r="F1265" s="12">
        <f>Source!I271</f>
        <v>6.2000000000000011</v>
      </c>
      <c r="G1265" s="20">
        <f>Source!AB271</f>
        <v>33</v>
      </c>
      <c r="H1265" s="20">
        <f>Source!O271</f>
        <v>1440.38</v>
      </c>
      <c r="T1265">
        <f>Source!O271+Source!X271+Source!Y271</f>
        <v>1440.38</v>
      </c>
      <c r="U1265">
        <f>Source!P271</f>
        <v>1440.38</v>
      </c>
      <c r="V1265">
        <f>Source!S271</f>
        <v>0</v>
      </c>
      <c r="W1265">
        <f>Source!Q271</f>
        <v>0</v>
      </c>
      <c r="X1265">
        <f>Source!R271</f>
        <v>0</v>
      </c>
      <c r="Y1265">
        <f>Source!U271</f>
        <v>0</v>
      </c>
      <c r="Z1265">
        <f>Source!V271</f>
        <v>0</v>
      </c>
      <c r="AA1265">
        <f>Source!X271</f>
        <v>0</v>
      </c>
      <c r="AB1265">
        <f>Source!Y271</f>
        <v>0</v>
      </c>
    </row>
    <row r="1266" spans="1:28" ht="14.25" x14ac:dyDescent="0.2">
      <c r="C1266" s="21" t="s">
        <v>1940</v>
      </c>
      <c r="D1266" s="21">
        <f>Source!BC271</f>
        <v>7.04</v>
      </c>
      <c r="F1266" s="12"/>
      <c r="G1266" s="12"/>
      <c r="H1266" s="12"/>
    </row>
    <row r="1267" spans="1:28" ht="57" x14ac:dyDescent="0.2">
      <c r="A1267" s="42">
        <v>172</v>
      </c>
      <c r="B1267" s="42" t="str">
        <f>Source!E272</f>
        <v>91,2</v>
      </c>
      <c r="C1267" s="42" t="str">
        <f>Source!G272</f>
        <v>Трубопроводы из стальных водогазопроводных неоцинкованных труб с гильзами и креплениями для газоснабжения диаметром 25 мм</v>
      </c>
      <c r="D1267" s="42" t="str">
        <f>Source!F272</f>
        <v>23.7.01.03-0003</v>
      </c>
      <c r="E1267" s="28" t="str">
        <f>Source!H272</f>
        <v>м</v>
      </c>
      <c r="F1267" s="12">
        <f>Source!I272</f>
        <v>122.9</v>
      </c>
      <c r="G1267" s="20">
        <f>Source!AB272</f>
        <v>27.2</v>
      </c>
      <c r="H1267" s="20">
        <f>Source!O272</f>
        <v>23533.88</v>
      </c>
      <c r="T1267">
        <f>Source!O272+Source!X272+Source!Y272</f>
        <v>23533.88</v>
      </c>
      <c r="U1267">
        <f>Source!P272</f>
        <v>23533.88</v>
      </c>
      <c r="V1267">
        <f>Source!S272</f>
        <v>0</v>
      </c>
      <c r="W1267">
        <f>Source!Q272</f>
        <v>0</v>
      </c>
      <c r="X1267">
        <f>Source!R272</f>
        <v>0</v>
      </c>
      <c r="Y1267">
        <f>Source!U272</f>
        <v>0</v>
      </c>
      <c r="Z1267">
        <f>Source!V272</f>
        <v>0</v>
      </c>
      <c r="AA1267">
        <f>Source!X272</f>
        <v>0</v>
      </c>
      <c r="AB1267">
        <f>Source!Y272</f>
        <v>0</v>
      </c>
    </row>
    <row r="1268" spans="1:28" ht="14.25" x14ac:dyDescent="0.2">
      <c r="C1268" s="21" t="s">
        <v>1940</v>
      </c>
      <c r="D1268" s="21">
        <f>Source!BC272</f>
        <v>7.04</v>
      </c>
      <c r="F1268" s="12"/>
      <c r="G1268" s="12"/>
      <c r="H1268" s="12"/>
    </row>
    <row r="1269" spans="1:28" ht="14.25" x14ac:dyDescent="0.2">
      <c r="A1269" s="42">
        <v>173</v>
      </c>
      <c r="B1269" s="42" t="str">
        <f>Source!E273</f>
        <v>91,3</v>
      </c>
      <c r="C1269" s="42" t="str">
        <f>Source!G273</f>
        <v>Трубопроводы с гильзами</v>
      </c>
      <c r="D1269" s="42" t="str">
        <f>Source!F273</f>
        <v>23.7.01.07</v>
      </c>
      <c r="E1269" s="28" t="str">
        <f>Source!H273</f>
        <v>м</v>
      </c>
      <c r="F1269" s="12">
        <f>Source!I273</f>
        <v>122.9</v>
      </c>
      <c r="G1269" s="20">
        <f>Source!AB273</f>
        <v>0</v>
      </c>
      <c r="H1269" s="20">
        <f>Source!O273</f>
        <v>0</v>
      </c>
      <c r="T1269">
        <f>Source!O273+Source!X273+Source!Y273</f>
        <v>0</v>
      </c>
      <c r="U1269">
        <f>Source!P273</f>
        <v>0</v>
      </c>
      <c r="V1269">
        <f>Source!S273</f>
        <v>0</v>
      </c>
      <c r="W1269">
        <f>Source!Q273</f>
        <v>0</v>
      </c>
      <c r="X1269">
        <f>Source!R273</f>
        <v>0</v>
      </c>
      <c r="Y1269">
        <f>Source!U273</f>
        <v>0</v>
      </c>
      <c r="Z1269">
        <f>Source!V273</f>
        <v>0</v>
      </c>
      <c r="AA1269">
        <f>Source!X273</f>
        <v>0</v>
      </c>
      <c r="AB1269">
        <f>Source!Y273</f>
        <v>0</v>
      </c>
    </row>
    <row r="1270" spans="1:28" ht="14.25" x14ac:dyDescent="0.2">
      <c r="C1270" s="21" t="s">
        <v>1940</v>
      </c>
      <c r="D1270" s="21">
        <f>Source!BC273</f>
        <v>7.04</v>
      </c>
      <c r="F1270" s="12"/>
      <c r="G1270" s="12"/>
      <c r="H1270" s="12"/>
    </row>
    <row r="1271" spans="1:28" ht="57" x14ac:dyDescent="0.2">
      <c r="A1271" s="42">
        <v>174</v>
      </c>
      <c r="B1271" s="42" t="str">
        <f>Source!E274</f>
        <v>92</v>
      </c>
      <c r="C1271" s="42" t="str">
        <f>Source!G274</f>
        <v>Прокладка трубопроводов отопления из стальных водогазопроводных неоцинкованных труб диаметром 20 мм</v>
      </c>
      <c r="D1271" s="42" t="str">
        <f>Source!F274</f>
        <v>16-02-001-02</v>
      </c>
      <c r="E1271" s="28" t="str">
        <f>Source!H274</f>
        <v>100 м</v>
      </c>
      <c r="F1271" s="12">
        <f>Source!I274</f>
        <v>0.57499999999999996</v>
      </c>
      <c r="G1271" s="20">
        <f>Source!AB274</f>
        <v>440.93</v>
      </c>
      <c r="H1271" s="20">
        <f>Source!O274</f>
        <v>1784.89</v>
      </c>
      <c r="T1271">
        <f>Source!O274+Source!X274+Source!Y274</f>
        <v>4588.51</v>
      </c>
      <c r="U1271">
        <f>Source!P274</f>
        <v>110.39</v>
      </c>
      <c r="V1271">
        <f>Source!S274</f>
        <v>1476.51</v>
      </c>
      <c r="W1271">
        <f>Source!Q274</f>
        <v>197.99</v>
      </c>
      <c r="X1271">
        <f>Source!R274</f>
        <v>30.81</v>
      </c>
      <c r="Y1271">
        <f>Source!U274</f>
        <v>21.801412499999994</v>
      </c>
      <c r="Z1271">
        <f>Source!V274</f>
        <v>0.359375</v>
      </c>
      <c r="AA1271">
        <f>Source!X274</f>
        <v>1733.42</v>
      </c>
      <c r="AB1271">
        <f>Source!Y274</f>
        <v>1070.2</v>
      </c>
    </row>
    <row r="1272" spans="1:28" ht="14.25" x14ac:dyDescent="0.2">
      <c r="C1272" s="21" t="s">
        <v>1938</v>
      </c>
      <c r="D1272" s="21">
        <f>Source!BA274</f>
        <v>7.04</v>
      </c>
      <c r="F1272" s="12"/>
      <c r="G1272" s="12"/>
      <c r="H1272" s="12"/>
    </row>
    <row r="1273" spans="1:28" x14ac:dyDescent="0.2">
      <c r="C1273" s="21" t="s">
        <v>1939</v>
      </c>
      <c r="D1273" s="21">
        <f>Source!BB274</f>
        <v>7.04</v>
      </c>
    </row>
    <row r="1274" spans="1:28" x14ac:dyDescent="0.2">
      <c r="C1274" s="21" t="s">
        <v>1940</v>
      </c>
      <c r="D1274" s="21">
        <f>Source!BC274</f>
        <v>7.04</v>
      </c>
    </row>
    <row r="1275" spans="1:28" x14ac:dyDescent="0.2">
      <c r="C1275" s="21" t="s">
        <v>1941</v>
      </c>
      <c r="D1275" s="21">
        <f>Source!BS274</f>
        <v>7.04</v>
      </c>
    </row>
    <row r="1276" spans="1:28" x14ac:dyDescent="0.2">
      <c r="C1276" s="21" t="s">
        <v>1948</v>
      </c>
      <c r="D1276" s="108" t="s">
        <v>91</v>
      </c>
      <c r="E1276" s="108"/>
      <c r="F1276" s="108"/>
      <c r="G1276" s="108"/>
      <c r="H1276" s="108"/>
    </row>
    <row r="1277" spans="1:28" x14ac:dyDescent="0.2">
      <c r="C1277" s="21" t="s">
        <v>1949</v>
      </c>
      <c r="D1277" s="108" t="s">
        <v>91</v>
      </c>
      <c r="E1277" s="108"/>
      <c r="F1277" s="108"/>
      <c r="G1277" s="108"/>
      <c r="H1277" s="108"/>
    </row>
    <row r="1278" spans="1:28" x14ac:dyDescent="0.2">
      <c r="C1278" s="21" t="s">
        <v>1950</v>
      </c>
      <c r="D1278" s="108" t="s">
        <v>92</v>
      </c>
      <c r="E1278" s="108"/>
      <c r="F1278" s="108"/>
      <c r="G1278" s="108"/>
      <c r="H1278" s="108"/>
    </row>
    <row r="1279" spans="1:28" x14ac:dyDescent="0.2">
      <c r="C1279" s="21" t="s">
        <v>1951</v>
      </c>
      <c r="D1279" s="108" t="s">
        <v>92</v>
      </c>
      <c r="E1279" s="108"/>
      <c r="F1279" s="108"/>
      <c r="G1279" s="108"/>
      <c r="H1279" s="108"/>
    </row>
    <row r="1280" spans="1:28" x14ac:dyDescent="0.2">
      <c r="C1280" s="21" t="s">
        <v>1952</v>
      </c>
      <c r="D1280" s="108" t="s">
        <v>91</v>
      </c>
      <c r="E1280" s="108"/>
      <c r="F1280" s="108"/>
      <c r="G1280" s="108"/>
      <c r="H1280" s="108"/>
    </row>
    <row r="1281" spans="1:28" x14ac:dyDescent="0.2">
      <c r="C1281" s="9" t="s">
        <v>1942</v>
      </c>
      <c r="D1281" s="30"/>
      <c r="E1281" s="30"/>
      <c r="F1281" s="30">
        <f>Source!BZ274</f>
        <v>128</v>
      </c>
      <c r="G1281" s="52">
        <f>(Source!AF274+Source!AE274)*Source!FX274/100</f>
        <v>428.95872000000003</v>
      </c>
      <c r="H1281" s="52">
        <f>Source!X274</f>
        <v>1733.42</v>
      </c>
    </row>
    <row r="1282" spans="1:28" x14ac:dyDescent="0.2">
      <c r="C1282" s="9" t="s">
        <v>1943</v>
      </c>
      <c r="D1282" s="30"/>
      <c r="E1282" s="30"/>
      <c r="F1282" s="30"/>
      <c r="G1282" s="30" t="str">
        <f>CONCATENATE(Source!DL274,Source!FT274, "=", Source!FX274, "%")</f>
        <v>*0,9=115,2%</v>
      </c>
      <c r="H1282" s="30" t="str">
        <f>CONCATENATE(Source!AT274)</f>
        <v>115</v>
      </c>
    </row>
    <row r="1283" spans="1:28" x14ac:dyDescent="0.2">
      <c r="C1283" s="9" t="s">
        <v>1944</v>
      </c>
      <c r="D1283" s="30"/>
      <c r="E1283" s="30"/>
      <c r="F1283" s="30">
        <f>Source!CA274</f>
        <v>83</v>
      </c>
      <c r="G1283" s="52">
        <f>(Source!AF274+Source!AE274)*Source!FY274/100</f>
        <v>262.69997999999998</v>
      </c>
      <c r="H1283" s="52">
        <f>Source!Y274</f>
        <v>1070.2</v>
      </c>
    </row>
    <row r="1284" spans="1:28" x14ac:dyDescent="0.2">
      <c r="C1284" s="9" t="s">
        <v>1945</v>
      </c>
      <c r="D1284" s="30"/>
      <c r="E1284" s="30"/>
      <c r="F1284" s="30"/>
      <c r="G1284" s="30" t="str">
        <f>CONCATENATE(Source!DM274,Source!FU274, "=", Source!FY274, "%")</f>
        <v>*0,85=70,55%</v>
      </c>
      <c r="H1284" s="30" t="str">
        <f>CONCATENATE(Source!AU274)</f>
        <v>71</v>
      </c>
    </row>
    <row r="1285" spans="1:28" x14ac:dyDescent="0.2">
      <c r="C1285" s="9" t="s">
        <v>1946</v>
      </c>
      <c r="D1285" s="30"/>
      <c r="E1285" s="30"/>
      <c r="F1285" s="30"/>
      <c r="G1285" s="52">
        <f>((Source!AF274+Source!AE274)*Source!FX274/100)+((Source!AF274+Source!AE274)*Source!FY274/100)+Source!AB274</f>
        <v>1132.5887</v>
      </c>
      <c r="H1285" s="52">
        <f>Source!O274+Source!X274+Source!Y274</f>
        <v>4588.51</v>
      </c>
    </row>
    <row r="1286" spans="1:28" ht="57" x14ac:dyDescent="0.2">
      <c r="A1286" s="42">
        <v>175</v>
      </c>
      <c r="B1286" s="42" t="str">
        <f>Source!E275</f>
        <v>92,1</v>
      </c>
      <c r="C1286" s="42" t="str">
        <f>Source!G275</f>
        <v>Трубопроводы из стальных водогазопроводных неоцинкованных труб с гильзами и креплениями для газоснабжения диаметром 20 мм</v>
      </c>
      <c r="D1286" s="42" t="str">
        <f>Source!F275</f>
        <v>23.7.01.03-0002</v>
      </c>
      <c r="E1286" s="28" t="str">
        <f>Source!H275</f>
        <v>м</v>
      </c>
      <c r="F1286" s="12">
        <f>Source!I275</f>
        <v>57.500000000000007</v>
      </c>
      <c r="G1286" s="20">
        <f>Source!AB275</f>
        <v>25.28</v>
      </c>
      <c r="H1286" s="20">
        <f>Source!O275</f>
        <v>10233.34</v>
      </c>
      <c r="T1286">
        <f>Source!O275+Source!X275+Source!Y275</f>
        <v>10233.34</v>
      </c>
      <c r="U1286">
        <f>Source!P275</f>
        <v>10233.34</v>
      </c>
      <c r="V1286">
        <f>Source!S275</f>
        <v>0</v>
      </c>
      <c r="W1286">
        <f>Source!Q275</f>
        <v>0</v>
      </c>
      <c r="X1286">
        <f>Source!R275</f>
        <v>0</v>
      </c>
      <c r="Y1286">
        <f>Source!U275</f>
        <v>0</v>
      </c>
      <c r="Z1286">
        <f>Source!V275</f>
        <v>0</v>
      </c>
      <c r="AA1286">
        <f>Source!X275</f>
        <v>0</v>
      </c>
      <c r="AB1286">
        <f>Source!Y275</f>
        <v>0</v>
      </c>
    </row>
    <row r="1287" spans="1:28" ht="14.25" x14ac:dyDescent="0.2">
      <c r="C1287" s="21" t="s">
        <v>1940</v>
      </c>
      <c r="D1287" s="21">
        <f>Source!BC275</f>
        <v>7.04</v>
      </c>
      <c r="F1287" s="12"/>
      <c r="G1287" s="12"/>
      <c r="H1287" s="12"/>
    </row>
    <row r="1288" spans="1:28" ht="57" x14ac:dyDescent="0.2">
      <c r="A1288" s="42">
        <v>176</v>
      </c>
      <c r="B1288" s="42" t="str">
        <f>Source!E276</f>
        <v>92,2</v>
      </c>
      <c r="C1288" s="42" t="str">
        <f>Source!G276</f>
        <v>Хомут металлический с одним стопорным винтом и резиновым профилем для крепления трубопроводов диаметром 20-23 мм</v>
      </c>
      <c r="D1288" s="42" t="str">
        <f>Source!F276</f>
        <v>23.1.02.06-0003</v>
      </c>
      <c r="E1288" s="28" t="str">
        <f>Source!H276</f>
        <v>10 шт.</v>
      </c>
      <c r="F1288" s="12">
        <f>Source!I276</f>
        <v>2.9</v>
      </c>
      <c r="G1288" s="20">
        <f>Source!AB276</f>
        <v>31.8</v>
      </c>
      <c r="H1288" s="20">
        <f>Source!O276</f>
        <v>649.23</v>
      </c>
      <c r="T1288">
        <f>Source!O276+Source!X276+Source!Y276</f>
        <v>649.23</v>
      </c>
      <c r="U1288">
        <f>Source!P276</f>
        <v>649.23</v>
      </c>
      <c r="V1288">
        <f>Source!S276</f>
        <v>0</v>
      </c>
      <c r="W1288">
        <f>Source!Q276</f>
        <v>0</v>
      </c>
      <c r="X1288">
        <f>Source!R276</f>
        <v>0</v>
      </c>
      <c r="Y1288">
        <f>Source!U276</f>
        <v>0</v>
      </c>
      <c r="Z1288">
        <f>Source!V276</f>
        <v>0</v>
      </c>
      <c r="AA1288">
        <f>Source!X276</f>
        <v>0</v>
      </c>
      <c r="AB1288">
        <f>Source!Y276</f>
        <v>0</v>
      </c>
    </row>
    <row r="1289" spans="1:28" ht="14.25" x14ac:dyDescent="0.2">
      <c r="C1289" s="21" t="s">
        <v>1940</v>
      </c>
      <c r="D1289" s="21">
        <f>Source!BC276</f>
        <v>7.04</v>
      </c>
      <c r="F1289" s="12"/>
      <c r="G1289" s="12"/>
      <c r="H1289" s="12"/>
    </row>
    <row r="1290" spans="1:28" ht="14.25" x14ac:dyDescent="0.2">
      <c r="A1290" s="42">
        <v>177</v>
      </c>
      <c r="B1290" s="42" t="str">
        <f>Source!E277</f>
        <v>92,3</v>
      </c>
      <c r="C1290" s="42" t="str">
        <f>Source!G277</f>
        <v>Трубопроводы с гильзами</v>
      </c>
      <c r="D1290" s="42" t="str">
        <f>Source!F277</f>
        <v>23.7.01.07</v>
      </c>
      <c r="E1290" s="28" t="str">
        <f>Source!H277</f>
        <v>м</v>
      </c>
      <c r="F1290" s="12">
        <f>Source!I277</f>
        <v>57.500000000000007</v>
      </c>
      <c r="G1290" s="20">
        <f>Source!AB277</f>
        <v>0</v>
      </c>
      <c r="H1290" s="20">
        <f>Source!O277</f>
        <v>0</v>
      </c>
      <c r="T1290">
        <f>Source!O277+Source!X277+Source!Y277</f>
        <v>0</v>
      </c>
      <c r="U1290">
        <f>Source!P277</f>
        <v>0</v>
      </c>
      <c r="V1290">
        <f>Source!S277</f>
        <v>0</v>
      </c>
      <c r="W1290">
        <f>Source!Q277</f>
        <v>0</v>
      </c>
      <c r="X1290">
        <f>Source!R277</f>
        <v>0</v>
      </c>
      <c r="Y1290">
        <f>Source!U277</f>
        <v>0</v>
      </c>
      <c r="Z1290">
        <f>Source!V277</f>
        <v>0</v>
      </c>
      <c r="AA1290">
        <f>Source!X277</f>
        <v>0</v>
      </c>
      <c r="AB1290">
        <f>Source!Y277</f>
        <v>0</v>
      </c>
    </row>
    <row r="1291" spans="1:28" ht="14.25" x14ac:dyDescent="0.2">
      <c r="C1291" s="21" t="s">
        <v>1940</v>
      </c>
      <c r="D1291" s="21">
        <f>Source!BC277</f>
        <v>7.04</v>
      </c>
      <c r="F1291" s="12"/>
      <c r="G1291" s="12"/>
      <c r="H1291" s="12"/>
    </row>
    <row r="1292" spans="1:28" ht="14.25" x14ac:dyDescent="0.2">
      <c r="A1292" s="42">
        <v>178</v>
      </c>
      <c r="B1292" s="42" t="str">
        <f>Source!E278</f>
        <v>93</v>
      </c>
      <c r="C1292" s="42" t="str">
        <f>Source!G278</f>
        <v>Смена жалюзийных решеток</v>
      </c>
      <c r="D1292" s="42" t="str">
        <f>Source!F278</f>
        <v>65-33-1</v>
      </c>
      <c r="E1292" s="28" t="str">
        <f>Source!H278</f>
        <v>100 ШТ</v>
      </c>
      <c r="F1292" s="12">
        <f>Source!I278</f>
        <v>0.26</v>
      </c>
      <c r="G1292" s="20">
        <f>Source!AB278</f>
        <v>430.86</v>
      </c>
      <c r="H1292" s="20">
        <f>Source!O278</f>
        <v>788.65</v>
      </c>
      <c r="T1292">
        <f>Source!O278+Source!X278+Source!Y278</f>
        <v>1964.5900000000001</v>
      </c>
      <c r="U1292">
        <f>Source!P278</f>
        <v>66.900000000000006</v>
      </c>
      <c r="V1292">
        <f>Source!S278</f>
        <v>721.18</v>
      </c>
      <c r="W1292">
        <f>Source!Q278</f>
        <v>0.56999999999999995</v>
      </c>
      <c r="X1292">
        <f>Source!R278</f>
        <v>0.26</v>
      </c>
      <c r="Y1292">
        <f>Source!U278</f>
        <v>12.009399999999999</v>
      </c>
      <c r="Z1292">
        <f>Source!V278</f>
        <v>2.6000000000000003E-3</v>
      </c>
      <c r="AA1292">
        <f>Source!X278</f>
        <v>743.08</v>
      </c>
      <c r="AB1292">
        <f>Source!Y278</f>
        <v>432.86</v>
      </c>
    </row>
    <row r="1293" spans="1:28" ht="14.25" x14ac:dyDescent="0.2">
      <c r="C1293" s="21" t="s">
        <v>1938</v>
      </c>
      <c r="D1293" s="21">
        <f>Source!BA278</f>
        <v>7.04</v>
      </c>
      <c r="F1293" s="12"/>
      <c r="G1293" s="12"/>
      <c r="H1293" s="12"/>
    </row>
    <row r="1294" spans="1:28" x14ac:dyDescent="0.2">
      <c r="C1294" s="21" t="s">
        <v>1939</v>
      </c>
      <c r="D1294" s="21">
        <f>Source!BB278</f>
        <v>7.04</v>
      </c>
    </row>
    <row r="1295" spans="1:28" x14ac:dyDescent="0.2">
      <c r="C1295" s="21" t="s">
        <v>1940</v>
      </c>
      <c r="D1295" s="21">
        <f>Source!BC278</f>
        <v>7.04</v>
      </c>
    </row>
    <row r="1296" spans="1:28" x14ac:dyDescent="0.2">
      <c r="C1296" s="21" t="s">
        <v>1941</v>
      </c>
      <c r="D1296" s="21">
        <f>Source!BS278</f>
        <v>7.04</v>
      </c>
    </row>
    <row r="1297" spans="1:28" x14ac:dyDescent="0.2">
      <c r="C1297" s="9" t="s">
        <v>1942</v>
      </c>
      <c r="D1297" s="30"/>
      <c r="E1297" s="30"/>
      <c r="F1297" s="30">
        <f>Source!BZ278</f>
        <v>103</v>
      </c>
      <c r="G1297" s="52">
        <f>(Source!AF278+Source!AE278)*Source!FX278/100</f>
        <v>405.96420000000001</v>
      </c>
      <c r="H1297" s="52">
        <f>Source!X278</f>
        <v>743.08</v>
      </c>
    </row>
    <row r="1298" spans="1:28" x14ac:dyDescent="0.2">
      <c r="C1298" s="9" t="s">
        <v>1944</v>
      </c>
      <c r="D1298" s="30"/>
      <c r="E1298" s="30"/>
      <c r="F1298" s="30">
        <f>Source!CA278</f>
        <v>60</v>
      </c>
      <c r="G1298" s="52">
        <f>(Source!AF278+Source!AE278)*Source!FY278/100</f>
        <v>236.48399999999998</v>
      </c>
      <c r="H1298" s="52">
        <f>Source!Y278</f>
        <v>432.86</v>
      </c>
    </row>
    <row r="1299" spans="1:28" x14ac:dyDescent="0.2">
      <c r="C1299" s="9" t="s">
        <v>1946</v>
      </c>
      <c r="D1299" s="30"/>
      <c r="E1299" s="30"/>
      <c r="F1299" s="30"/>
      <c r="G1299" s="52">
        <f>((Source!AF278+Source!AE278)*Source!FX278/100)+((Source!AF278+Source!AE278)*Source!FY278/100)+Source!AB278</f>
        <v>1073.3081999999999</v>
      </c>
      <c r="H1299" s="52">
        <f>Source!O278+Source!X278+Source!Y278</f>
        <v>1964.5900000000001</v>
      </c>
    </row>
    <row r="1300" spans="1:28" ht="57" x14ac:dyDescent="0.2">
      <c r="A1300" s="42">
        <v>179</v>
      </c>
      <c r="B1300" s="42" t="str">
        <f>Source!E279</f>
        <v>93,1</v>
      </c>
      <c r="C1300" s="42" t="str">
        <f>Source!G279</f>
        <v>Решетки жалюзийные регулируемые из алюминиевого профиля с порошковым покрытием марки Р-200, размером 200х200 мм</v>
      </c>
      <c r="D1300" s="42" t="str">
        <f>Source!F279</f>
        <v>19.2.03.02-0177</v>
      </c>
      <c r="E1300" s="28" t="str">
        <f>Source!H279</f>
        <v>шт.</v>
      </c>
      <c r="F1300" s="12">
        <f>Source!I279</f>
        <v>26</v>
      </c>
      <c r="G1300" s="20">
        <f>Source!AB279</f>
        <v>60.35</v>
      </c>
      <c r="H1300" s="20">
        <f>Source!O279</f>
        <v>11046.46</v>
      </c>
      <c r="T1300">
        <f>Source!O279+Source!X279+Source!Y279</f>
        <v>11046.46</v>
      </c>
      <c r="U1300">
        <f>Source!P279</f>
        <v>11046.46</v>
      </c>
      <c r="V1300">
        <f>Source!S279</f>
        <v>0</v>
      </c>
      <c r="W1300">
        <f>Source!Q279</f>
        <v>0</v>
      </c>
      <c r="X1300">
        <f>Source!R279</f>
        <v>0</v>
      </c>
      <c r="Y1300">
        <f>Source!U279</f>
        <v>0</v>
      </c>
      <c r="Z1300">
        <f>Source!V279</f>
        <v>0</v>
      </c>
      <c r="AA1300">
        <f>Source!X279</f>
        <v>0</v>
      </c>
      <c r="AB1300">
        <f>Source!Y279</f>
        <v>0</v>
      </c>
    </row>
    <row r="1301" spans="1:28" ht="14.25" x14ac:dyDescent="0.2">
      <c r="C1301" s="21" t="s">
        <v>1940</v>
      </c>
      <c r="D1301" s="21">
        <f>Source!BC279</f>
        <v>7.04</v>
      </c>
      <c r="F1301" s="12"/>
      <c r="G1301" s="12"/>
      <c r="H1301" s="12"/>
    </row>
    <row r="1302" spans="1:28" ht="28.5" x14ac:dyDescent="0.2">
      <c r="A1302" s="42">
        <v>180</v>
      </c>
      <c r="B1302" s="42" t="str">
        <f>Source!E280</f>
        <v>94</v>
      </c>
      <c r="C1302" s="42" t="str">
        <f>Source!G280</f>
        <v>Установка радиаторов стальных</v>
      </c>
      <c r="D1302" s="42" t="str">
        <f>Source!F280</f>
        <v>18-03-001-02</v>
      </c>
      <c r="E1302" s="28" t="str">
        <f>Source!H280</f>
        <v>100 квт</v>
      </c>
      <c r="F1302" s="12">
        <f>Source!I280</f>
        <v>0.45610000000000001</v>
      </c>
      <c r="G1302" s="20">
        <f>Source!AB280</f>
        <v>2078.6799999999998</v>
      </c>
      <c r="H1302" s="20">
        <f>Source!O280</f>
        <v>6674.52</v>
      </c>
      <c r="T1302">
        <f>Source!O280+Source!X280+Source!Y280</f>
        <v>11005.25</v>
      </c>
      <c r="U1302">
        <f>Source!P280</f>
        <v>3728.74</v>
      </c>
      <c r="V1302">
        <f>Source!S280</f>
        <v>2172.81</v>
      </c>
      <c r="W1302">
        <f>Source!Q280</f>
        <v>772.97</v>
      </c>
      <c r="X1302">
        <f>Source!R280</f>
        <v>155.54</v>
      </c>
      <c r="Y1302">
        <f>Source!U280</f>
        <v>34.408183999999991</v>
      </c>
      <c r="Z1302">
        <f>Source!V280</f>
        <v>1.7844912499999999</v>
      </c>
      <c r="AA1302">
        <f>Source!X280</f>
        <v>2677.6</v>
      </c>
      <c r="AB1302">
        <f>Source!Y280</f>
        <v>1653.13</v>
      </c>
    </row>
    <row r="1303" spans="1:28" ht="14.25" x14ac:dyDescent="0.2">
      <c r="C1303" s="21" t="s">
        <v>1938</v>
      </c>
      <c r="D1303" s="21">
        <f>Source!BA280</f>
        <v>7.04</v>
      </c>
      <c r="F1303" s="12"/>
      <c r="G1303" s="12"/>
      <c r="H1303" s="12"/>
    </row>
    <row r="1304" spans="1:28" x14ac:dyDescent="0.2">
      <c r="C1304" s="21" t="s">
        <v>1939</v>
      </c>
      <c r="D1304" s="21">
        <f>Source!BB280</f>
        <v>7.04</v>
      </c>
    </row>
    <row r="1305" spans="1:28" x14ac:dyDescent="0.2">
      <c r="C1305" s="21" t="s">
        <v>1940</v>
      </c>
      <c r="D1305" s="21">
        <f>Source!BC280</f>
        <v>7.04</v>
      </c>
    </row>
    <row r="1306" spans="1:28" x14ac:dyDescent="0.2">
      <c r="C1306" s="21" t="s">
        <v>1941</v>
      </c>
      <c r="D1306" s="21">
        <f>Source!BS280</f>
        <v>7.04</v>
      </c>
    </row>
    <row r="1307" spans="1:28" x14ac:dyDescent="0.2">
      <c r="C1307" s="21" t="s">
        <v>1948</v>
      </c>
      <c r="D1307" s="108" t="s">
        <v>91</v>
      </c>
      <c r="E1307" s="108"/>
      <c r="F1307" s="108"/>
      <c r="G1307" s="108"/>
      <c r="H1307" s="108"/>
    </row>
    <row r="1308" spans="1:28" x14ac:dyDescent="0.2">
      <c r="C1308" s="21" t="s">
        <v>1949</v>
      </c>
      <c r="D1308" s="108" t="s">
        <v>91</v>
      </c>
      <c r="E1308" s="108"/>
      <c r="F1308" s="108"/>
      <c r="G1308" s="108"/>
      <c r="H1308" s="108"/>
    </row>
    <row r="1309" spans="1:28" x14ac:dyDescent="0.2">
      <c r="C1309" s="21" t="s">
        <v>1950</v>
      </c>
      <c r="D1309" s="108" t="s">
        <v>92</v>
      </c>
      <c r="E1309" s="108"/>
      <c r="F1309" s="108"/>
      <c r="G1309" s="108"/>
      <c r="H1309" s="108"/>
    </row>
    <row r="1310" spans="1:28" x14ac:dyDescent="0.2">
      <c r="C1310" s="21" t="s">
        <v>1951</v>
      </c>
      <c r="D1310" s="108" t="s">
        <v>92</v>
      </c>
      <c r="E1310" s="108"/>
      <c r="F1310" s="108"/>
      <c r="G1310" s="108"/>
      <c r="H1310" s="108"/>
    </row>
    <row r="1311" spans="1:28" x14ac:dyDescent="0.2">
      <c r="C1311" s="21" t="s">
        <v>1952</v>
      </c>
      <c r="D1311" s="108" t="s">
        <v>91</v>
      </c>
      <c r="E1311" s="108"/>
      <c r="F1311" s="108"/>
      <c r="G1311" s="108"/>
      <c r="H1311" s="108"/>
    </row>
    <row r="1312" spans="1:28" x14ac:dyDescent="0.2">
      <c r="C1312" s="9" t="s">
        <v>1942</v>
      </c>
      <c r="D1312" s="30"/>
      <c r="E1312" s="30"/>
      <c r="F1312" s="30">
        <f>Source!BZ280</f>
        <v>128</v>
      </c>
      <c r="G1312" s="52">
        <f>(Source!AF280+Source!AE280)*Source!FX280/100</f>
        <v>835.34976000000006</v>
      </c>
      <c r="H1312" s="52">
        <f>Source!X280</f>
        <v>2677.6</v>
      </c>
    </row>
    <row r="1313" spans="1:28" x14ac:dyDescent="0.2">
      <c r="C1313" s="9" t="s">
        <v>1943</v>
      </c>
      <c r="D1313" s="30"/>
      <c r="E1313" s="30"/>
      <c r="F1313" s="30"/>
      <c r="G1313" s="30" t="str">
        <f>CONCATENATE(Source!DL280,Source!FT280, "=", Source!FX280, "%")</f>
        <v>*0,9=115,2%</v>
      </c>
      <c r="H1313" s="30" t="str">
        <f>CONCATENATE(Source!AT280)</f>
        <v>115</v>
      </c>
    </row>
    <row r="1314" spans="1:28" x14ac:dyDescent="0.2">
      <c r="C1314" s="9" t="s">
        <v>1944</v>
      </c>
      <c r="D1314" s="30"/>
      <c r="E1314" s="30"/>
      <c r="F1314" s="30">
        <f>Source!CA280</f>
        <v>83</v>
      </c>
      <c r="G1314" s="52">
        <f>(Source!AF280+Source!AE280)*Source!FY280/100</f>
        <v>511.57921500000003</v>
      </c>
      <c r="H1314" s="52">
        <f>Source!Y280</f>
        <v>1653.13</v>
      </c>
    </row>
    <row r="1315" spans="1:28" x14ac:dyDescent="0.2">
      <c r="C1315" s="9" t="s">
        <v>1945</v>
      </c>
      <c r="D1315" s="30"/>
      <c r="E1315" s="30"/>
      <c r="F1315" s="30"/>
      <c r="G1315" s="30" t="str">
        <f>CONCATENATE(Source!DM280,Source!FU280, "=", Source!FY280, "%")</f>
        <v>*0,85=70,55%</v>
      </c>
      <c r="H1315" s="30" t="str">
        <f>CONCATENATE(Source!AU280)</f>
        <v>71</v>
      </c>
    </row>
    <row r="1316" spans="1:28" x14ac:dyDescent="0.2">
      <c r="C1316" s="9" t="s">
        <v>1946</v>
      </c>
      <c r="D1316" s="30"/>
      <c r="E1316" s="30"/>
      <c r="F1316" s="30"/>
      <c r="G1316" s="52">
        <f>((Source!AF280+Source!AE280)*Source!FX280/100)+((Source!AF280+Source!AE280)*Source!FY280/100)+Source!AB280</f>
        <v>3425.6089750000001</v>
      </c>
      <c r="H1316" s="52">
        <f>Source!O280+Source!X280+Source!Y280</f>
        <v>11005.25</v>
      </c>
    </row>
    <row r="1317" spans="1:28" ht="42.75" x14ac:dyDescent="0.2">
      <c r="A1317" s="42">
        <v>181</v>
      </c>
      <c r="B1317" s="42" t="str">
        <f>Source!E281</f>
        <v>94,1</v>
      </c>
      <c r="C1317" s="42" t="str">
        <f>Source!G281</f>
        <v>Радиаторы биметаллические, марка «Rifar-A 500», количество секций 10, мощность 1650 Вт</v>
      </c>
      <c r="D1317" s="42" t="str">
        <f>Source!F281</f>
        <v>18.5.10.05-0008</v>
      </c>
      <c r="E1317" s="28" t="str">
        <f>Source!H281</f>
        <v>шт.</v>
      </c>
      <c r="F1317" s="12">
        <f>Source!I281</f>
        <v>12</v>
      </c>
      <c r="G1317" s="20">
        <f>Source!AB281</f>
        <v>1367</v>
      </c>
      <c r="H1317" s="20">
        <f>Source!O281</f>
        <v>115484.16</v>
      </c>
      <c r="T1317">
        <f>Source!O281+Source!X281+Source!Y281</f>
        <v>115484.16</v>
      </c>
      <c r="U1317">
        <f>Source!P281</f>
        <v>115484.16</v>
      </c>
      <c r="V1317">
        <f>Source!S281</f>
        <v>0</v>
      </c>
      <c r="W1317">
        <f>Source!Q281</f>
        <v>0</v>
      </c>
      <c r="X1317">
        <f>Source!R281</f>
        <v>0</v>
      </c>
      <c r="Y1317">
        <f>Source!U281</f>
        <v>0</v>
      </c>
      <c r="Z1317">
        <f>Source!V281</f>
        <v>0</v>
      </c>
      <c r="AA1317">
        <f>Source!X281</f>
        <v>0</v>
      </c>
      <c r="AB1317">
        <f>Source!Y281</f>
        <v>0</v>
      </c>
    </row>
    <row r="1318" spans="1:28" ht="14.25" x14ac:dyDescent="0.2">
      <c r="C1318" s="21" t="s">
        <v>1940</v>
      </c>
      <c r="D1318" s="21">
        <f>Source!BC281</f>
        <v>7.04</v>
      </c>
      <c r="F1318" s="12"/>
      <c r="G1318" s="12"/>
      <c r="H1318" s="12"/>
    </row>
    <row r="1319" spans="1:28" ht="42.75" x14ac:dyDescent="0.2">
      <c r="A1319" s="42">
        <v>182</v>
      </c>
      <c r="B1319" s="42" t="str">
        <f>Source!E282</f>
        <v>94,2</v>
      </c>
      <c r="C1319" s="42" t="str">
        <f>Source!G282</f>
        <v>Радиаторы биметаллические, марка «Rifar-A 500», количество секций 8, мощность 1320 Вт</v>
      </c>
      <c r="D1319" s="42" t="str">
        <f>Source!F282</f>
        <v>18.5.10.05-0006</v>
      </c>
      <c r="E1319" s="28" t="str">
        <f>Source!H282</f>
        <v>шт.</v>
      </c>
      <c r="F1319" s="12">
        <f>Source!I282</f>
        <v>13</v>
      </c>
      <c r="G1319" s="20">
        <f>Source!AB282</f>
        <v>1093.5999999999999</v>
      </c>
      <c r="H1319" s="20">
        <f>Source!O282</f>
        <v>100086.27</v>
      </c>
      <c r="T1319">
        <f>Source!O282+Source!X282+Source!Y282</f>
        <v>100086.27</v>
      </c>
      <c r="U1319">
        <f>Source!P282</f>
        <v>100086.27</v>
      </c>
      <c r="V1319">
        <f>Source!S282</f>
        <v>0</v>
      </c>
      <c r="W1319">
        <f>Source!Q282</f>
        <v>0</v>
      </c>
      <c r="X1319">
        <f>Source!R282</f>
        <v>0</v>
      </c>
      <c r="Y1319">
        <f>Source!U282</f>
        <v>0</v>
      </c>
      <c r="Z1319">
        <f>Source!V282</f>
        <v>0</v>
      </c>
      <c r="AA1319">
        <f>Source!X282</f>
        <v>0</v>
      </c>
      <c r="AB1319">
        <f>Source!Y282</f>
        <v>0</v>
      </c>
    </row>
    <row r="1320" spans="1:28" ht="14.25" x14ac:dyDescent="0.2">
      <c r="C1320" s="21" t="s">
        <v>1940</v>
      </c>
      <c r="D1320" s="21">
        <f>Source!BC282</f>
        <v>7.04</v>
      </c>
      <c r="F1320" s="12"/>
      <c r="G1320" s="12"/>
      <c r="H1320" s="12"/>
    </row>
    <row r="1321" spans="1:28" ht="42.75" x14ac:dyDescent="0.2">
      <c r="A1321" s="42">
        <v>183</v>
      </c>
      <c r="B1321" s="42" t="str">
        <f>Source!E283</f>
        <v>94,3</v>
      </c>
      <c r="C1321" s="42" t="str">
        <f>Source!G283</f>
        <v>Радиаторы биметаллические, марка «Rifar-A 300», количество секций 4, мощность 660 Вт</v>
      </c>
      <c r="D1321" s="42" t="str">
        <f>Source!F283</f>
        <v>18.5.10.05-0002</v>
      </c>
      <c r="E1321" s="28" t="str">
        <f>Source!H283</f>
        <v>шт.</v>
      </c>
      <c r="F1321" s="12">
        <f>Source!I283</f>
        <v>9</v>
      </c>
      <c r="G1321" s="20">
        <f>Source!AB283</f>
        <v>542.79999999999995</v>
      </c>
      <c r="H1321" s="20">
        <f>Source!O283</f>
        <v>34391.81</v>
      </c>
      <c r="T1321">
        <f>Source!O283+Source!X283+Source!Y283</f>
        <v>34391.81</v>
      </c>
      <c r="U1321">
        <f>Source!P283</f>
        <v>34391.81</v>
      </c>
      <c r="V1321">
        <f>Source!S283</f>
        <v>0</v>
      </c>
      <c r="W1321">
        <f>Source!Q283</f>
        <v>0</v>
      </c>
      <c r="X1321">
        <f>Source!R283</f>
        <v>0</v>
      </c>
      <c r="Y1321">
        <f>Source!U283</f>
        <v>0</v>
      </c>
      <c r="Z1321">
        <f>Source!V283</f>
        <v>0</v>
      </c>
      <c r="AA1321">
        <f>Source!X283</f>
        <v>0</v>
      </c>
      <c r="AB1321">
        <f>Source!Y283</f>
        <v>0</v>
      </c>
    </row>
    <row r="1322" spans="1:28" ht="14.25" x14ac:dyDescent="0.2">
      <c r="C1322" s="21" t="s">
        <v>1940</v>
      </c>
      <c r="D1322" s="21">
        <f>Source!BC283</f>
        <v>7.04</v>
      </c>
      <c r="F1322" s="12"/>
      <c r="G1322" s="12"/>
      <c r="H1322" s="12"/>
    </row>
    <row r="1323" spans="1:28" ht="14.25" x14ac:dyDescent="0.2">
      <c r="A1323" s="42">
        <v>184</v>
      </c>
      <c r="B1323" s="42" t="str">
        <f>Source!E284</f>
        <v>94,4</v>
      </c>
      <c r="C1323" s="42" t="str">
        <f>Source!G284</f>
        <v>Дюбели распорные полиэтиленовые</v>
      </c>
      <c r="D1323" s="42" t="str">
        <f>Source!F284</f>
        <v>01.7.15.07</v>
      </c>
      <c r="E1323" s="28" t="str">
        <f>Source!H284</f>
        <v>10 шт.</v>
      </c>
      <c r="F1323" s="12">
        <f>Source!I284</f>
        <v>4.0999999999999996</v>
      </c>
      <c r="G1323" s="20">
        <f>Source!AB284</f>
        <v>0</v>
      </c>
      <c r="H1323" s="20">
        <f>Source!O284</f>
        <v>0</v>
      </c>
      <c r="T1323">
        <f>Source!O284+Source!X284+Source!Y284</f>
        <v>0</v>
      </c>
      <c r="U1323">
        <f>Source!P284</f>
        <v>0</v>
      </c>
      <c r="V1323">
        <f>Source!S284</f>
        <v>0</v>
      </c>
      <c r="W1323">
        <f>Source!Q284</f>
        <v>0</v>
      </c>
      <c r="X1323">
        <f>Source!R284</f>
        <v>0</v>
      </c>
      <c r="Y1323">
        <f>Source!U284</f>
        <v>0</v>
      </c>
      <c r="Z1323">
        <f>Source!V284</f>
        <v>0</v>
      </c>
      <c r="AA1323">
        <f>Source!X284</f>
        <v>0</v>
      </c>
      <c r="AB1323">
        <f>Source!Y284</f>
        <v>0</v>
      </c>
    </row>
    <row r="1324" spans="1:28" ht="14.25" x14ac:dyDescent="0.2">
      <c r="C1324" s="21" t="s">
        <v>1940</v>
      </c>
      <c r="D1324" s="21">
        <f>Source!BC284</f>
        <v>7.04</v>
      </c>
      <c r="F1324" s="12"/>
      <c r="G1324" s="12"/>
      <c r="H1324" s="12"/>
    </row>
    <row r="1325" spans="1:28" ht="28.5" x14ac:dyDescent="0.2">
      <c r="A1325" s="42">
        <v>185</v>
      </c>
      <c r="B1325" s="42" t="str">
        <f>Source!E285</f>
        <v>94,5</v>
      </c>
      <c r="C1325" s="42" t="str">
        <f>Source!G285</f>
        <v>Дюбели пластмассовые с шурупами 8х40 мм</v>
      </c>
      <c r="D1325" s="42" t="str">
        <f>Source!F285</f>
        <v>01.7.15.07-0008</v>
      </c>
      <c r="E1325" s="28" t="str">
        <f>Source!H285</f>
        <v>100 шт.</v>
      </c>
      <c r="F1325" s="12">
        <f>Source!I285</f>
        <v>0.41</v>
      </c>
      <c r="G1325" s="20">
        <f>Source!AB285</f>
        <v>26.2</v>
      </c>
      <c r="H1325" s="20">
        <f>Source!O285</f>
        <v>75.62</v>
      </c>
      <c r="T1325">
        <f>Source!O285+Source!X285+Source!Y285</f>
        <v>75.62</v>
      </c>
      <c r="U1325">
        <f>Source!P285</f>
        <v>75.62</v>
      </c>
      <c r="V1325">
        <f>Source!S285</f>
        <v>0</v>
      </c>
      <c r="W1325">
        <f>Source!Q285</f>
        <v>0</v>
      </c>
      <c r="X1325">
        <f>Source!R285</f>
        <v>0</v>
      </c>
      <c r="Y1325">
        <f>Source!U285</f>
        <v>0</v>
      </c>
      <c r="Z1325">
        <f>Source!V285</f>
        <v>0</v>
      </c>
      <c r="AA1325">
        <f>Source!X285</f>
        <v>0</v>
      </c>
      <c r="AB1325">
        <f>Source!Y285</f>
        <v>0</v>
      </c>
    </row>
    <row r="1326" spans="1:28" ht="14.25" x14ac:dyDescent="0.2">
      <c r="C1326" s="21" t="s">
        <v>1940</v>
      </c>
      <c r="D1326" s="21">
        <f>Source!BC285</f>
        <v>7.04</v>
      </c>
      <c r="F1326" s="12"/>
      <c r="G1326" s="12"/>
      <c r="H1326" s="12"/>
    </row>
    <row r="1327" spans="1:28" ht="14.25" x14ac:dyDescent="0.2">
      <c r="A1327" s="42">
        <v>186</v>
      </c>
      <c r="B1327" s="42" t="str">
        <f>Source!E286</f>
        <v>94,6</v>
      </c>
      <c r="C1327" s="42" t="str">
        <f>Source!G286</f>
        <v>Радиаторы</v>
      </c>
      <c r="D1327" s="42" t="str">
        <f>Source!F286</f>
        <v>18.5.10.06</v>
      </c>
      <c r="E1327" s="28" t="str">
        <f>Source!H286</f>
        <v>квт</v>
      </c>
      <c r="F1327" s="12">
        <f>Source!I286</f>
        <v>45.61</v>
      </c>
      <c r="G1327" s="20">
        <f>Source!AB286</f>
        <v>0</v>
      </c>
      <c r="H1327" s="20">
        <f>Source!O286</f>
        <v>0</v>
      </c>
      <c r="T1327">
        <f>Source!O286+Source!X286+Source!Y286</f>
        <v>0</v>
      </c>
      <c r="U1327">
        <f>Source!P286</f>
        <v>0</v>
      </c>
      <c r="V1327">
        <f>Source!S286</f>
        <v>0</v>
      </c>
      <c r="W1327">
        <f>Source!Q286</f>
        <v>0</v>
      </c>
      <c r="X1327">
        <f>Source!R286</f>
        <v>0</v>
      </c>
      <c r="Y1327">
        <f>Source!U286</f>
        <v>0</v>
      </c>
      <c r="Z1327">
        <f>Source!V286</f>
        <v>0</v>
      </c>
      <c r="AA1327">
        <f>Source!X286</f>
        <v>0</v>
      </c>
      <c r="AB1327">
        <f>Source!Y286</f>
        <v>0</v>
      </c>
    </row>
    <row r="1328" spans="1:28" ht="14.25" x14ac:dyDescent="0.2">
      <c r="C1328" s="21" t="s">
        <v>1940</v>
      </c>
      <c r="D1328" s="21">
        <f>Source!BC286</f>
        <v>7.04</v>
      </c>
      <c r="F1328" s="12"/>
      <c r="G1328" s="12"/>
      <c r="H1328" s="12"/>
    </row>
    <row r="1329" spans="1:28" ht="57" x14ac:dyDescent="0.2">
      <c r="A1329" s="42">
        <v>187</v>
      </c>
      <c r="B1329" s="42" t="str">
        <f>Source!E287</f>
        <v>95</v>
      </c>
      <c r="C1329" s="42" t="str">
        <f>Source!G287</f>
        <v>Установка вентилей, задвижек, затворов, клапанов , кранов проходных на трубопроводах из стальных труб диаметром до 25 мм</v>
      </c>
      <c r="D1329" s="42" t="str">
        <f>Source!F287</f>
        <v>16-05-001-01</v>
      </c>
      <c r="E1329" s="28" t="str">
        <f>Source!H287</f>
        <v>ШТ</v>
      </c>
      <c r="F1329" s="12">
        <f>Source!I287</f>
        <v>112</v>
      </c>
      <c r="G1329" s="20">
        <f>Source!AB287</f>
        <v>44.92</v>
      </c>
      <c r="H1329" s="20">
        <f>Source!O287</f>
        <v>35418.519999999997</v>
      </c>
      <c r="T1329">
        <f>Source!O287+Source!X287+Source!Y287</f>
        <v>58121.069999999992</v>
      </c>
      <c r="U1329">
        <f>Source!P287</f>
        <v>19877.580000000002</v>
      </c>
      <c r="V1329">
        <f>Source!S287</f>
        <v>12087.4</v>
      </c>
      <c r="W1329">
        <f>Source!Q287</f>
        <v>3453.54</v>
      </c>
      <c r="X1329">
        <f>Source!R287</f>
        <v>118.27</v>
      </c>
      <c r="Y1329">
        <f>Source!U287</f>
        <v>189.33599999999998</v>
      </c>
      <c r="Z1329">
        <f>Source!V287</f>
        <v>1.4000000000000001</v>
      </c>
      <c r="AA1329">
        <f>Source!X287</f>
        <v>14036.52</v>
      </c>
      <c r="AB1329">
        <f>Source!Y287</f>
        <v>8666.0300000000007</v>
      </c>
    </row>
    <row r="1330" spans="1:28" ht="14.25" x14ac:dyDescent="0.2">
      <c r="C1330" s="21" t="s">
        <v>1938</v>
      </c>
      <c r="D1330" s="21">
        <f>Source!BA287</f>
        <v>7.04</v>
      </c>
      <c r="F1330" s="12"/>
      <c r="G1330" s="12"/>
      <c r="H1330" s="12"/>
    </row>
    <row r="1331" spans="1:28" x14ac:dyDescent="0.2">
      <c r="C1331" s="21" t="s">
        <v>1939</v>
      </c>
      <c r="D1331" s="21">
        <f>Source!BB287</f>
        <v>7.04</v>
      </c>
    </row>
    <row r="1332" spans="1:28" x14ac:dyDescent="0.2">
      <c r="C1332" s="21" t="s">
        <v>1940</v>
      </c>
      <c r="D1332" s="21">
        <f>Source!BC287</f>
        <v>7.04</v>
      </c>
    </row>
    <row r="1333" spans="1:28" x14ac:dyDescent="0.2">
      <c r="C1333" s="21" t="s">
        <v>1941</v>
      </c>
      <c r="D1333" s="21">
        <f>Source!BS287</f>
        <v>7.04</v>
      </c>
    </row>
    <row r="1334" spans="1:28" x14ac:dyDescent="0.2">
      <c r="C1334" s="21" t="s">
        <v>1948</v>
      </c>
      <c r="D1334" s="108" t="s">
        <v>91</v>
      </c>
      <c r="E1334" s="108"/>
      <c r="F1334" s="108"/>
      <c r="G1334" s="108"/>
      <c r="H1334" s="108"/>
    </row>
    <row r="1335" spans="1:28" x14ac:dyDescent="0.2">
      <c r="C1335" s="21" t="s">
        <v>1949</v>
      </c>
      <c r="D1335" s="108" t="s">
        <v>91</v>
      </c>
      <c r="E1335" s="108"/>
      <c r="F1335" s="108"/>
      <c r="G1335" s="108"/>
      <c r="H1335" s="108"/>
    </row>
    <row r="1336" spans="1:28" x14ac:dyDescent="0.2">
      <c r="C1336" s="21" t="s">
        <v>1950</v>
      </c>
      <c r="D1336" s="108" t="s">
        <v>92</v>
      </c>
      <c r="E1336" s="108"/>
      <c r="F1336" s="108"/>
      <c r="G1336" s="108"/>
      <c r="H1336" s="108"/>
    </row>
    <row r="1337" spans="1:28" x14ac:dyDescent="0.2">
      <c r="C1337" s="21" t="s">
        <v>1951</v>
      </c>
      <c r="D1337" s="108" t="s">
        <v>92</v>
      </c>
      <c r="E1337" s="108"/>
      <c r="F1337" s="108"/>
      <c r="G1337" s="108"/>
      <c r="H1337" s="108"/>
    </row>
    <row r="1338" spans="1:28" x14ac:dyDescent="0.2">
      <c r="C1338" s="21" t="s">
        <v>1952</v>
      </c>
      <c r="D1338" s="108" t="s">
        <v>91</v>
      </c>
      <c r="E1338" s="108"/>
      <c r="F1338" s="108"/>
      <c r="G1338" s="108"/>
      <c r="H1338" s="108"/>
    </row>
    <row r="1339" spans="1:28" x14ac:dyDescent="0.2">
      <c r="C1339" s="9" t="s">
        <v>1942</v>
      </c>
      <c r="D1339" s="30"/>
      <c r="E1339" s="30"/>
      <c r="F1339" s="30">
        <f>Source!BZ287</f>
        <v>128</v>
      </c>
      <c r="G1339" s="52">
        <f>(Source!AF287+Source!AE287)*Source!FX287/100</f>
        <v>17.83296</v>
      </c>
      <c r="H1339" s="52">
        <f>Source!X287</f>
        <v>14036.52</v>
      </c>
    </row>
    <row r="1340" spans="1:28" x14ac:dyDescent="0.2">
      <c r="C1340" s="9" t="s">
        <v>1943</v>
      </c>
      <c r="D1340" s="30"/>
      <c r="E1340" s="30"/>
      <c r="F1340" s="30"/>
      <c r="G1340" s="30" t="str">
        <f>CONCATENATE(Source!DL287,Source!FT287, "=", Source!FX287, "%")</f>
        <v>*0,9=115,2%</v>
      </c>
      <c r="H1340" s="30" t="str">
        <f>CONCATENATE(Source!AT287)</f>
        <v>115</v>
      </c>
    </row>
    <row r="1341" spans="1:28" x14ac:dyDescent="0.2">
      <c r="C1341" s="9" t="s">
        <v>1944</v>
      </c>
      <c r="D1341" s="30"/>
      <c r="E1341" s="30"/>
      <c r="F1341" s="30">
        <f>Source!CA287</f>
        <v>83</v>
      </c>
      <c r="G1341" s="52">
        <f>(Source!AF287+Source!AE287)*Source!FY287/100</f>
        <v>10.921140000000001</v>
      </c>
      <c r="H1341" s="52">
        <f>Source!Y287</f>
        <v>8666.0300000000007</v>
      </c>
    </row>
    <row r="1342" spans="1:28" x14ac:dyDescent="0.2">
      <c r="C1342" s="9" t="s">
        <v>1945</v>
      </c>
      <c r="D1342" s="30"/>
      <c r="E1342" s="30"/>
      <c r="F1342" s="30"/>
      <c r="G1342" s="30" t="str">
        <f>CONCATENATE(Source!DM287,Source!FU287, "=", Source!FY287, "%")</f>
        <v>*0,85=70,55%</v>
      </c>
      <c r="H1342" s="30" t="str">
        <f>CONCATENATE(Source!AU287)</f>
        <v>71</v>
      </c>
    </row>
    <row r="1343" spans="1:28" x14ac:dyDescent="0.2">
      <c r="C1343" s="9" t="s">
        <v>1946</v>
      </c>
      <c r="D1343" s="30"/>
      <c r="E1343" s="30"/>
      <c r="F1343" s="30"/>
      <c r="G1343" s="52">
        <f>((Source!AF287+Source!AE287)*Source!FX287/100)+((Source!AF287+Source!AE287)*Source!FY287/100)+Source!AB287</f>
        <v>73.67410000000001</v>
      </c>
      <c r="H1343" s="52">
        <f>Source!O287+Source!X287+Source!Y287</f>
        <v>58121.069999999992</v>
      </c>
    </row>
    <row r="1344" spans="1:28" ht="57" x14ac:dyDescent="0.2">
      <c r="A1344" s="42">
        <v>188</v>
      </c>
      <c r="B1344" s="42" t="str">
        <f>Source!E288</f>
        <v>95,1</v>
      </c>
      <c r="C1344" s="42" t="str">
        <f>Source!G288</f>
        <v>Краны шаровые под приварку "Danfoss" JiP-WW с рукояткой, давлением 4,0 МПа (40 кгс/см2), диаметром 20 мм</v>
      </c>
      <c r="D1344" s="42" t="str">
        <f>Source!F288</f>
        <v>18.1.09.07-0207</v>
      </c>
      <c r="E1344" s="28" t="str">
        <f>Source!H288</f>
        <v>шт.</v>
      </c>
      <c r="F1344" s="12">
        <f>Source!I288</f>
        <v>56</v>
      </c>
      <c r="G1344" s="20">
        <f>Source!AB288</f>
        <v>350.88</v>
      </c>
      <c r="H1344" s="20">
        <f>Source!O288</f>
        <v>138330.93</v>
      </c>
      <c r="T1344">
        <f>Source!O288+Source!X288+Source!Y288</f>
        <v>138330.93</v>
      </c>
      <c r="U1344">
        <f>Source!P288</f>
        <v>138330.93</v>
      </c>
      <c r="V1344">
        <f>Source!S288</f>
        <v>0</v>
      </c>
      <c r="W1344">
        <f>Source!Q288</f>
        <v>0</v>
      </c>
      <c r="X1344">
        <f>Source!R288</f>
        <v>0</v>
      </c>
      <c r="Y1344">
        <f>Source!U288</f>
        <v>0</v>
      </c>
      <c r="Z1344">
        <f>Source!V288</f>
        <v>0</v>
      </c>
      <c r="AA1344">
        <f>Source!X288</f>
        <v>0</v>
      </c>
      <c r="AB1344">
        <f>Source!Y288</f>
        <v>0</v>
      </c>
    </row>
    <row r="1345" spans="1:28" ht="14.25" x14ac:dyDescent="0.2">
      <c r="C1345" s="21" t="s">
        <v>1940</v>
      </c>
      <c r="D1345" s="21">
        <f>Source!BC288</f>
        <v>7.04</v>
      </c>
      <c r="F1345" s="12"/>
      <c r="G1345" s="12"/>
      <c r="H1345" s="12"/>
    </row>
    <row r="1346" spans="1:28" ht="57" x14ac:dyDescent="0.2">
      <c r="A1346" s="42">
        <v>189</v>
      </c>
      <c r="B1346" s="42" t="str">
        <f>Source!E289</f>
        <v>95,2</v>
      </c>
      <c r="C1346" s="42" t="str">
        <f>Source!G289</f>
        <v>Клапан термостатический из цветных металлов (без головки) для установки на радиатор, давлением 1,0 МПа (10 кгс/см2), диаметром 20 мм марка RA-N</v>
      </c>
      <c r="D1346" s="42" t="str">
        <f>Source!F289</f>
        <v>18.1.10.06-0013</v>
      </c>
      <c r="E1346" s="28" t="str">
        <f>Source!H289</f>
        <v>шт.</v>
      </c>
      <c r="F1346" s="12">
        <f>Source!I289</f>
        <v>28</v>
      </c>
      <c r="G1346" s="20">
        <f>Source!AB289</f>
        <v>143.43</v>
      </c>
      <c r="H1346" s="20">
        <f>Source!O289</f>
        <v>28272.92</v>
      </c>
      <c r="T1346">
        <f>Source!O289+Source!X289+Source!Y289</f>
        <v>28272.92</v>
      </c>
      <c r="U1346">
        <f>Source!P289</f>
        <v>28272.92</v>
      </c>
      <c r="V1346">
        <f>Source!S289</f>
        <v>0</v>
      </c>
      <c r="W1346">
        <f>Source!Q289</f>
        <v>0</v>
      </c>
      <c r="X1346">
        <f>Source!R289</f>
        <v>0</v>
      </c>
      <c r="Y1346">
        <f>Source!U289</f>
        <v>0</v>
      </c>
      <c r="Z1346">
        <f>Source!V289</f>
        <v>0</v>
      </c>
      <c r="AA1346">
        <f>Source!X289</f>
        <v>0</v>
      </c>
      <c r="AB1346">
        <f>Source!Y289</f>
        <v>0</v>
      </c>
    </row>
    <row r="1347" spans="1:28" ht="14.25" x14ac:dyDescent="0.2">
      <c r="C1347" s="21" t="s">
        <v>1940</v>
      </c>
      <c r="D1347" s="21">
        <f>Source!BC289</f>
        <v>7.04</v>
      </c>
      <c r="F1347" s="12"/>
      <c r="G1347" s="12"/>
      <c r="H1347" s="12"/>
    </row>
    <row r="1348" spans="1:28" ht="71.25" x14ac:dyDescent="0.2">
      <c r="A1348" s="42">
        <v>190</v>
      </c>
      <c r="B1348" s="42" t="str">
        <f>Source!E290</f>
        <v>95,3</v>
      </c>
      <c r="C1348" s="42" t="str">
        <f>Source!G290</f>
        <v>Головка термостатическая со встроенным датчиком для автоматического регулирования расхода теплоносителя через отопительный прибор , марка RA 2940</v>
      </c>
      <c r="D1348" s="42" t="str">
        <f>Source!F290</f>
        <v>18.5.10.08-0002</v>
      </c>
      <c r="E1348" s="28" t="str">
        <f>Source!H290</f>
        <v>шт.</v>
      </c>
      <c r="F1348" s="12">
        <f>Source!I290</f>
        <v>28</v>
      </c>
      <c r="G1348" s="20">
        <f>Source!AB290</f>
        <v>128.94</v>
      </c>
      <c r="H1348" s="20">
        <f>Source!O290</f>
        <v>25416.65</v>
      </c>
      <c r="T1348">
        <f>Source!O290+Source!X290+Source!Y290</f>
        <v>25416.65</v>
      </c>
      <c r="U1348">
        <f>Source!P290</f>
        <v>25416.65</v>
      </c>
      <c r="V1348">
        <f>Source!S290</f>
        <v>0</v>
      </c>
      <c r="W1348">
        <f>Source!Q290</f>
        <v>0</v>
      </c>
      <c r="X1348">
        <f>Source!R290</f>
        <v>0</v>
      </c>
      <c r="Y1348">
        <f>Source!U290</f>
        <v>0</v>
      </c>
      <c r="Z1348">
        <f>Source!V290</f>
        <v>0</v>
      </c>
      <c r="AA1348">
        <f>Source!X290</f>
        <v>0</v>
      </c>
      <c r="AB1348">
        <f>Source!Y290</f>
        <v>0</v>
      </c>
    </row>
    <row r="1349" spans="1:28" ht="14.25" x14ac:dyDescent="0.2">
      <c r="C1349" s="21" t="s">
        <v>1940</v>
      </c>
      <c r="D1349" s="21">
        <f>Source!BC290</f>
        <v>7.04</v>
      </c>
      <c r="F1349" s="12"/>
      <c r="G1349" s="12"/>
      <c r="H1349" s="12"/>
    </row>
    <row r="1350" spans="1:28" ht="28.5" x14ac:dyDescent="0.2">
      <c r="A1350" s="42">
        <v>191</v>
      </c>
      <c r="B1350" s="42" t="str">
        <f>Source!E291</f>
        <v>96</v>
      </c>
      <c r="C1350" s="42" t="str">
        <f>Source!G291</f>
        <v>Установка воздухоотводчиков</v>
      </c>
      <c r="D1350" s="42" t="str">
        <f>Source!F291</f>
        <v>18-06-003-10</v>
      </c>
      <c r="E1350" s="28" t="str">
        <f>Source!H291</f>
        <v>ШТ</v>
      </c>
      <c r="F1350" s="12">
        <f>Source!I291</f>
        <v>28</v>
      </c>
      <c r="G1350" s="20">
        <f>Source!AB291</f>
        <v>35.590000000000003</v>
      </c>
      <c r="H1350" s="20">
        <f>Source!O291</f>
        <v>7015.51</v>
      </c>
      <c r="T1350">
        <f>Source!O291+Source!X291+Source!Y291</f>
        <v>14168.720000000001</v>
      </c>
      <c r="U1350">
        <f>Source!P291</f>
        <v>1750.43</v>
      </c>
      <c r="V1350">
        <f>Source!S291</f>
        <v>3579.7</v>
      </c>
      <c r="W1350">
        <f>Source!Q291</f>
        <v>1685.38</v>
      </c>
      <c r="X1350">
        <f>Source!R291</f>
        <v>266.11</v>
      </c>
      <c r="Y1350">
        <f>Source!U291</f>
        <v>53.451999999999998</v>
      </c>
      <c r="Z1350">
        <f>Source!V291</f>
        <v>3.1499999999999995</v>
      </c>
      <c r="AA1350">
        <f>Source!X291</f>
        <v>4422.68</v>
      </c>
      <c r="AB1350">
        <f>Source!Y291</f>
        <v>2730.53</v>
      </c>
    </row>
    <row r="1351" spans="1:28" ht="14.25" x14ac:dyDescent="0.2">
      <c r="C1351" s="21" t="s">
        <v>1938</v>
      </c>
      <c r="D1351" s="21">
        <f>Source!BA291</f>
        <v>7.04</v>
      </c>
      <c r="F1351" s="12"/>
      <c r="G1351" s="12"/>
      <c r="H1351" s="12"/>
    </row>
    <row r="1352" spans="1:28" x14ac:dyDescent="0.2">
      <c r="C1352" s="21" t="s">
        <v>1939</v>
      </c>
      <c r="D1352" s="21">
        <f>Source!BB291</f>
        <v>7.04</v>
      </c>
    </row>
    <row r="1353" spans="1:28" x14ac:dyDescent="0.2">
      <c r="C1353" s="21" t="s">
        <v>1940</v>
      </c>
      <c r="D1353" s="21">
        <f>Source!BC291</f>
        <v>7.04</v>
      </c>
    </row>
    <row r="1354" spans="1:28" x14ac:dyDescent="0.2">
      <c r="C1354" s="21" t="s">
        <v>1941</v>
      </c>
      <c r="D1354" s="21">
        <f>Source!BS291</f>
        <v>7.04</v>
      </c>
    </row>
    <row r="1355" spans="1:28" x14ac:dyDescent="0.2">
      <c r="C1355" s="21" t="s">
        <v>1948</v>
      </c>
      <c r="D1355" s="108" t="s">
        <v>91</v>
      </c>
      <c r="E1355" s="108"/>
      <c r="F1355" s="108"/>
      <c r="G1355" s="108"/>
      <c r="H1355" s="108"/>
    </row>
    <row r="1356" spans="1:28" x14ac:dyDescent="0.2">
      <c r="C1356" s="21" t="s">
        <v>1949</v>
      </c>
      <c r="D1356" s="108" t="s">
        <v>91</v>
      </c>
      <c r="E1356" s="108"/>
      <c r="F1356" s="108"/>
      <c r="G1356" s="108"/>
      <c r="H1356" s="108"/>
    </row>
    <row r="1357" spans="1:28" x14ac:dyDescent="0.2">
      <c r="C1357" s="21" t="s">
        <v>1950</v>
      </c>
      <c r="D1357" s="108" t="s">
        <v>92</v>
      </c>
      <c r="E1357" s="108"/>
      <c r="F1357" s="108"/>
      <c r="G1357" s="108"/>
      <c r="H1357" s="108"/>
    </row>
    <row r="1358" spans="1:28" x14ac:dyDescent="0.2">
      <c r="C1358" s="21" t="s">
        <v>1951</v>
      </c>
      <c r="D1358" s="108" t="s">
        <v>92</v>
      </c>
      <c r="E1358" s="108"/>
      <c r="F1358" s="108"/>
      <c r="G1358" s="108"/>
      <c r="H1358" s="108"/>
    </row>
    <row r="1359" spans="1:28" x14ac:dyDescent="0.2">
      <c r="C1359" s="21" t="s">
        <v>1952</v>
      </c>
      <c r="D1359" s="108" t="s">
        <v>91</v>
      </c>
      <c r="E1359" s="108"/>
      <c r="F1359" s="108"/>
      <c r="G1359" s="108"/>
      <c r="H1359" s="108"/>
    </row>
    <row r="1360" spans="1:28" x14ac:dyDescent="0.2">
      <c r="C1360" s="9" t="s">
        <v>1942</v>
      </c>
      <c r="D1360" s="30"/>
      <c r="E1360" s="30"/>
      <c r="F1360" s="30">
        <f>Source!BZ291</f>
        <v>128</v>
      </c>
      <c r="G1360" s="52">
        <f>(Source!AF291+Source!AE291)*Source!FX291/100</f>
        <v>22.475520000000003</v>
      </c>
      <c r="H1360" s="52">
        <f>Source!X291</f>
        <v>4422.68</v>
      </c>
    </row>
    <row r="1361" spans="1:28" x14ac:dyDescent="0.2">
      <c r="C1361" s="9" t="s">
        <v>1943</v>
      </c>
      <c r="D1361" s="30"/>
      <c r="E1361" s="30"/>
      <c r="F1361" s="30"/>
      <c r="G1361" s="30" t="str">
        <f>CONCATENATE(Source!DL291,Source!FT291, "=", Source!FX291, "%")</f>
        <v>*0,9=115,2%</v>
      </c>
      <c r="H1361" s="30" t="str">
        <f>CONCATENATE(Source!AT291)</f>
        <v>115</v>
      </c>
    </row>
    <row r="1362" spans="1:28" x14ac:dyDescent="0.2">
      <c r="C1362" s="9" t="s">
        <v>1944</v>
      </c>
      <c r="D1362" s="30"/>
      <c r="E1362" s="30"/>
      <c r="F1362" s="30">
        <f>Source!CA291</f>
        <v>83</v>
      </c>
      <c r="G1362" s="52">
        <f>(Source!AF291+Source!AE291)*Source!FY291/100</f>
        <v>13.764305000000002</v>
      </c>
      <c r="H1362" s="52">
        <f>Source!Y291</f>
        <v>2730.53</v>
      </c>
    </row>
    <row r="1363" spans="1:28" x14ac:dyDescent="0.2">
      <c r="C1363" s="9" t="s">
        <v>1945</v>
      </c>
      <c r="D1363" s="30"/>
      <c r="E1363" s="30"/>
      <c r="F1363" s="30"/>
      <c r="G1363" s="30" t="str">
        <f>CONCATENATE(Source!DM291,Source!FU291, "=", Source!FY291, "%")</f>
        <v>*0,85=70,55%</v>
      </c>
      <c r="H1363" s="30" t="str">
        <f>CONCATENATE(Source!AU291)</f>
        <v>71</v>
      </c>
    </row>
    <row r="1364" spans="1:28" x14ac:dyDescent="0.2">
      <c r="C1364" s="9" t="s">
        <v>1946</v>
      </c>
      <c r="D1364" s="30"/>
      <c r="E1364" s="30"/>
      <c r="F1364" s="30"/>
      <c r="G1364" s="52">
        <f>((Source!AF291+Source!AE291)*Source!FX291/100)+((Source!AF291+Source!AE291)*Source!FY291/100)+Source!AB291</f>
        <v>71.829825</v>
      </c>
      <c r="H1364" s="52">
        <f>Source!O291+Source!X291+Source!Y291</f>
        <v>14168.720000000001</v>
      </c>
    </row>
    <row r="1365" spans="1:28" ht="57" x14ac:dyDescent="0.2">
      <c r="A1365" s="42">
        <v>192</v>
      </c>
      <c r="B1365" s="42" t="str">
        <f>Source!E292</f>
        <v>96,1</v>
      </c>
      <c r="C1365" s="42" t="str">
        <f>Source!G292</f>
        <v>Воздухоотводчик автоматический с наружным резьбовым присоединением Рр=1,0 МПа, Т max = 120 град С, D = 15 мм</v>
      </c>
      <c r="D1365" s="42" t="str">
        <f>Source!F292</f>
        <v>19.1.02.01-0011</v>
      </c>
      <c r="E1365" s="28" t="str">
        <f>Source!H292</f>
        <v>шт.</v>
      </c>
      <c r="F1365" s="12">
        <f>Source!I292</f>
        <v>28</v>
      </c>
      <c r="G1365" s="20">
        <f>Source!AB292</f>
        <v>60.7</v>
      </c>
      <c r="H1365" s="20">
        <f>Source!O292</f>
        <v>11965.18</v>
      </c>
      <c r="T1365">
        <f>Source!O292+Source!X292+Source!Y292</f>
        <v>11965.18</v>
      </c>
      <c r="U1365">
        <f>Source!P292</f>
        <v>11965.18</v>
      </c>
      <c r="V1365">
        <f>Source!S292</f>
        <v>0</v>
      </c>
      <c r="W1365">
        <f>Source!Q292</f>
        <v>0</v>
      </c>
      <c r="X1365">
        <f>Source!R292</f>
        <v>0</v>
      </c>
      <c r="Y1365">
        <f>Source!U292</f>
        <v>0</v>
      </c>
      <c r="Z1365">
        <f>Source!V292</f>
        <v>0</v>
      </c>
      <c r="AA1365">
        <f>Source!X292</f>
        <v>0</v>
      </c>
      <c r="AB1365">
        <f>Source!Y292</f>
        <v>0</v>
      </c>
    </row>
    <row r="1366" spans="1:28" ht="14.25" x14ac:dyDescent="0.2">
      <c r="C1366" s="21" t="s">
        <v>1940</v>
      </c>
      <c r="D1366" s="21">
        <f>Source!BC292</f>
        <v>7.04</v>
      </c>
      <c r="F1366" s="12"/>
      <c r="G1366" s="12"/>
      <c r="H1366" s="12"/>
    </row>
    <row r="1367" spans="1:28" ht="42.75" x14ac:dyDescent="0.2">
      <c r="A1367" s="42">
        <v>193</v>
      </c>
      <c r="B1367" s="42" t="str">
        <f>Source!E293</f>
        <v>97</v>
      </c>
      <c r="C1367" s="42" t="str">
        <f>Source!G293</f>
        <v>Врезка в действующие внутренние сети трубопроводов отопления и водоснабжения диаметром 25 мм</v>
      </c>
      <c r="D1367" s="42" t="str">
        <f>Source!F293</f>
        <v>16-07-003-03</v>
      </c>
      <c r="E1367" s="28" t="str">
        <f>Source!H293</f>
        <v>ШТ</v>
      </c>
      <c r="F1367" s="12">
        <f>Source!I293</f>
        <v>28</v>
      </c>
      <c r="G1367" s="20">
        <f>Source!AB293</f>
        <v>71.37</v>
      </c>
      <c r="H1367" s="20">
        <f>Source!O293</f>
        <v>14068.46</v>
      </c>
      <c r="T1367">
        <f>Source!O293+Source!X293+Source!Y293</f>
        <v>32778.28</v>
      </c>
      <c r="U1367">
        <f>Source!P293</f>
        <v>2874.01</v>
      </c>
      <c r="V1367">
        <f>Source!S293</f>
        <v>10029.469999999999</v>
      </c>
      <c r="W1367">
        <f>Source!Q293</f>
        <v>1164.98</v>
      </c>
      <c r="X1367">
        <f>Source!R293</f>
        <v>29.57</v>
      </c>
      <c r="Y1367">
        <f>Source!U293</f>
        <v>143.61199999999999</v>
      </c>
      <c r="Z1367">
        <f>Source!V293</f>
        <v>0.35000000000000003</v>
      </c>
      <c r="AA1367">
        <f>Source!X293</f>
        <v>11567.9</v>
      </c>
      <c r="AB1367">
        <f>Source!Y293</f>
        <v>7141.92</v>
      </c>
    </row>
    <row r="1368" spans="1:28" ht="14.25" x14ac:dyDescent="0.2">
      <c r="C1368" s="21" t="s">
        <v>1938</v>
      </c>
      <c r="D1368" s="21">
        <f>Source!BA293</f>
        <v>7.04</v>
      </c>
      <c r="F1368" s="12"/>
      <c r="G1368" s="12"/>
      <c r="H1368" s="12"/>
    </row>
    <row r="1369" spans="1:28" x14ac:dyDescent="0.2">
      <c r="C1369" s="21" t="s">
        <v>1939</v>
      </c>
      <c r="D1369" s="21">
        <f>Source!BB293</f>
        <v>7.04</v>
      </c>
    </row>
    <row r="1370" spans="1:28" x14ac:dyDescent="0.2">
      <c r="C1370" s="21" t="s">
        <v>1940</v>
      </c>
      <c r="D1370" s="21">
        <f>Source!BC293</f>
        <v>7.04</v>
      </c>
    </row>
    <row r="1371" spans="1:28" x14ac:dyDescent="0.2">
      <c r="C1371" s="21" t="s">
        <v>1941</v>
      </c>
      <c r="D1371" s="21">
        <f>Source!BS293</f>
        <v>7.04</v>
      </c>
    </row>
    <row r="1372" spans="1:28" x14ac:dyDescent="0.2">
      <c r="C1372" s="21" t="s">
        <v>1948</v>
      </c>
      <c r="D1372" s="108" t="s">
        <v>91</v>
      </c>
      <c r="E1372" s="108"/>
      <c r="F1372" s="108"/>
      <c r="G1372" s="108"/>
      <c r="H1372" s="108"/>
    </row>
    <row r="1373" spans="1:28" x14ac:dyDescent="0.2">
      <c r="C1373" s="21" t="s">
        <v>1949</v>
      </c>
      <c r="D1373" s="108" t="s">
        <v>91</v>
      </c>
      <c r="E1373" s="108"/>
      <c r="F1373" s="108"/>
      <c r="G1373" s="108"/>
      <c r="H1373" s="108"/>
    </row>
    <row r="1374" spans="1:28" x14ac:dyDescent="0.2">
      <c r="C1374" s="21" t="s">
        <v>1950</v>
      </c>
      <c r="D1374" s="108" t="s">
        <v>92</v>
      </c>
      <c r="E1374" s="108"/>
      <c r="F1374" s="108"/>
      <c r="G1374" s="108"/>
      <c r="H1374" s="108"/>
    </row>
    <row r="1375" spans="1:28" x14ac:dyDescent="0.2">
      <c r="C1375" s="21" t="s">
        <v>1951</v>
      </c>
      <c r="D1375" s="108" t="s">
        <v>92</v>
      </c>
      <c r="E1375" s="108"/>
      <c r="F1375" s="108"/>
      <c r="G1375" s="108"/>
      <c r="H1375" s="108"/>
    </row>
    <row r="1376" spans="1:28" x14ac:dyDescent="0.2">
      <c r="C1376" s="21" t="s">
        <v>1952</v>
      </c>
      <c r="D1376" s="108" t="s">
        <v>91</v>
      </c>
      <c r="E1376" s="108"/>
      <c r="F1376" s="108"/>
      <c r="G1376" s="108"/>
      <c r="H1376" s="108"/>
    </row>
    <row r="1377" spans="1:28" x14ac:dyDescent="0.2">
      <c r="C1377" s="9" t="s">
        <v>1942</v>
      </c>
      <c r="D1377" s="30"/>
      <c r="E1377" s="30"/>
      <c r="F1377" s="30">
        <f>Source!BZ293</f>
        <v>128</v>
      </c>
      <c r="G1377" s="52">
        <f>(Source!AF293+Source!AE293)*Source!FX293/100</f>
        <v>58.786560000000001</v>
      </c>
      <c r="H1377" s="52">
        <f>Source!X293</f>
        <v>11567.9</v>
      </c>
    </row>
    <row r="1378" spans="1:28" x14ac:dyDescent="0.2">
      <c r="C1378" s="9" t="s">
        <v>1943</v>
      </c>
      <c r="D1378" s="30"/>
      <c r="E1378" s="30"/>
      <c r="F1378" s="30"/>
      <c r="G1378" s="30" t="str">
        <f>CONCATENATE(Source!DL293,Source!FT293, "=", Source!FX293, "%")</f>
        <v>*0,9=115,2%</v>
      </c>
      <c r="H1378" s="30" t="str">
        <f>CONCATENATE(Source!AT293)</f>
        <v>115</v>
      </c>
    </row>
    <row r="1379" spans="1:28" x14ac:dyDescent="0.2">
      <c r="C1379" s="9" t="s">
        <v>1944</v>
      </c>
      <c r="D1379" s="30"/>
      <c r="E1379" s="30"/>
      <c r="F1379" s="30">
        <f>Source!CA293</f>
        <v>83</v>
      </c>
      <c r="G1379" s="52">
        <f>(Source!AF293+Source!AE293)*Source!FY293/100</f>
        <v>36.001664999999996</v>
      </c>
      <c r="H1379" s="52">
        <f>Source!Y293</f>
        <v>7141.92</v>
      </c>
    </row>
    <row r="1380" spans="1:28" x14ac:dyDescent="0.2">
      <c r="C1380" s="9" t="s">
        <v>1945</v>
      </c>
      <c r="D1380" s="30"/>
      <c r="E1380" s="30"/>
      <c r="F1380" s="30"/>
      <c r="G1380" s="30" t="str">
        <f>CONCATENATE(Source!DM293,Source!FU293, "=", Source!FY293, "%")</f>
        <v>*0,85=70,55%</v>
      </c>
      <c r="H1380" s="30" t="str">
        <f>CONCATENATE(Source!AU293)</f>
        <v>71</v>
      </c>
    </row>
    <row r="1381" spans="1:28" x14ac:dyDescent="0.2">
      <c r="C1381" s="9" t="s">
        <v>1946</v>
      </c>
      <c r="D1381" s="30"/>
      <c r="E1381" s="30"/>
      <c r="F1381" s="30"/>
      <c r="G1381" s="52">
        <f>((Source!AF293+Source!AE293)*Source!FX293/100)+((Source!AF293+Source!AE293)*Source!FY293/100)+Source!AB293</f>
        <v>166.15822500000002</v>
      </c>
      <c r="H1381" s="52">
        <f>Source!O293+Source!X293+Source!Y293</f>
        <v>32778.28</v>
      </c>
    </row>
    <row r="1382" spans="1:28" ht="57" x14ac:dyDescent="0.2">
      <c r="A1382" s="42">
        <v>194</v>
      </c>
      <c r="B1382" s="42" t="str">
        <f>Source!E294</f>
        <v>98</v>
      </c>
      <c r="C1382" s="42" t="str">
        <f>Source!G294</f>
        <v>Гидравлическое испытание трубопроводов систем отопления, водопровода и горячего водоснабжения диаметром до 50 мм</v>
      </c>
      <c r="D1382" s="42" t="str">
        <f>Source!F294</f>
        <v>16-07-005-01</v>
      </c>
      <c r="E1382" s="28" t="str">
        <f>Source!H294</f>
        <v>100 м</v>
      </c>
      <c r="F1382" s="12">
        <f>Source!I294</f>
        <v>1.804</v>
      </c>
      <c r="G1382" s="20">
        <f>Source!AB294</f>
        <v>127</v>
      </c>
      <c r="H1382" s="20">
        <f>Source!O294</f>
        <v>1612.92</v>
      </c>
      <c r="T1382">
        <f>Source!O294+Source!X294+Source!Y294</f>
        <v>3197.2700000000004</v>
      </c>
      <c r="U1382">
        <f>Source!P294</f>
        <v>54.48</v>
      </c>
      <c r="V1382">
        <f>Source!S294</f>
        <v>851.8</v>
      </c>
      <c r="W1382">
        <f>Source!Q294</f>
        <v>706.64</v>
      </c>
      <c r="X1382">
        <f>Source!R294</f>
        <v>0</v>
      </c>
      <c r="Y1382">
        <f>Source!U294</f>
        <v>10.393745999999998</v>
      </c>
      <c r="Z1382">
        <f>Source!V294</f>
        <v>0</v>
      </c>
      <c r="AA1382">
        <f>Source!X294</f>
        <v>979.57</v>
      </c>
      <c r="AB1382">
        <f>Source!Y294</f>
        <v>604.78</v>
      </c>
    </row>
    <row r="1383" spans="1:28" ht="14.25" x14ac:dyDescent="0.2">
      <c r="C1383" s="21" t="s">
        <v>1938</v>
      </c>
      <c r="D1383" s="21">
        <f>Source!BA294</f>
        <v>7.04</v>
      </c>
      <c r="F1383" s="12"/>
      <c r="G1383" s="12"/>
      <c r="H1383" s="12"/>
    </row>
    <row r="1384" spans="1:28" x14ac:dyDescent="0.2">
      <c r="C1384" s="21" t="s">
        <v>1939</v>
      </c>
      <c r="D1384" s="21">
        <f>Source!BB294</f>
        <v>7.04</v>
      </c>
    </row>
    <row r="1385" spans="1:28" x14ac:dyDescent="0.2">
      <c r="C1385" s="21" t="s">
        <v>1940</v>
      </c>
      <c r="D1385" s="21">
        <f>Source!BC294</f>
        <v>7.04</v>
      </c>
    </row>
    <row r="1386" spans="1:28" x14ac:dyDescent="0.2">
      <c r="C1386" s="21" t="s">
        <v>1941</v>
      </c>
      <c r="D1386" s="21">
        <f>Source!BS294</f>
        <v>7.04</v>
      </c>
    </row>
    <row r="1387" spans="1:28" x14ac:dyDescent="0.2">
      <c r="C1387" s="21" t="s">
        <v>1948</v>
      </c>
      <c r="D1387" s="108" t="s">
        <v>91</v>
      </c>
      <c r="E1387" s="108"/>
      <c r="F1387" s="108"/>
      <c r="G1387" s="108"/>
      <c r="H1387" s="108"/>
    </row>
    <row r="1388" spans="1:28" x14ac:dyDescent="0.2">
      <c r="C1388" s="21" t="s">
        <v>1949</v>
      </c>
      <c r="D1388" s="108" t="s">
        <v>91</v>
      </c>
      <c r="E1388" s="108"/>
      <c r="F1388" s="108"/>
      <c r="G1388" s="108"/>
      <c r="H1388" s="108"/>
    </row>
    <row r="1389" spans="1:28" x14ac:dyDescent="0.2">
      <c r="C1389" s="21" t="s">
        <v>1950</v>
      </c>
      <c r="D1389" s="108" t="s">
        <v>92</v>
      </c>
      <c r="E1389" s="108"/>
      <c r="F1389" s="108"/>
      <c r="G1389" s="108"/>
      <c r="H1389" s="108"/>
    </row>
    <row r="1390" spans="1:28" x14ac:dyDescent="0.2">
      <c r="C1390" s="21" t="s">
        <v>1951</v>
      </c>
      <c r="D1390" s="108" t="s">
        <v>92</v>
      </c>
      <c r="E1390" s="108"/>
      <c r="F1390" s="108"/>
      <c r="G1390" s="108"/>
      <c r="H1390" s="108"/>
    </row>
    <row r="1391" spans="1:28" x14ac:dyDescent="0.2">
      <c r="C1391" s="21" t="s">
        <v>1952</v>
      </c>
      <c r="D1391" s="108" t="s">
        <v>91</v>
      </c>
      <c r="E1391" s="108"/>
      <c r="F1391" s="108"/>
      <c r="G1391" s="108"/>
      <c r="H1391" s="108"/>
    </row>
    <row r="1392" spans="1:28" x14ac:dyDescent="0.2">
      <c r="C1392" s="9" t="s">
        <v>1942</v>
      </c>
      <c r="D1392" s="30"/>
      <c r="E1392" s="30"/>
      <c r="F1392" s="30">
        <f>Source!BZ294</f>
        <v>128</v>
      </c>
      <c r="G1392" s="52">
        <f>(Source!AF294+Source!AE294)*Source!FX294/100</f>
        <v>77.264639999999986</v>
      </c>
      <c r="H1392" s="52">
        <f>Source!X294</f>
        <v>979.57</v>
      </c>
    </row>
    <row r="1393" spans="1:28" x14ac:dyDescent="0.2">
      <c r="C1393" s="9" t="s">
        <v>1943</v>
      </c>
      <c r="D1393" s="30"/>
      <c r="E1393" s="30"/>
      <c r="F1393" s="30"/>
      <c r="G1393" s="30" t="str">
        <f>CONCATENATE(Source!DL294,Source!FT294, "=", Source!FX294, "%")</f>
        <v>*0,9=115,2%</v>
      </c>
      <c r="H1393" s="30" t="str">
        <f>CONCATENATE(Source!AT294)</f>
        <v>115</v>
      </c>
    </row>
    <row r="1394" spans="1:28" x14ac:dyDescent="0.2">
      <c r="C1394" s="9" t="s">
        <v>1944</v>
      </c>
      <c r="D1394" s="30"/>
      <c r="E1394" s="30"/>
      <c r="F1394" s="30">
        <f>Source!CA294</f>
        <v>83</v>
      </c>
      <c r="G1394" s="52">
        <f>(Source!AF294+Source!AE294)*Source!FY294/100</f>
        <v>47.317884999999997</v>
      </c>
      <c r="H1394" s="52">
        <f>Source!Y294</f>
        <v>604.78</v>
      </c>
    </row>
    <row r="1395" spans="1:28" x14ac:dyDescent="0.2">
      <c r="C1395" s="9" t="s">
        <v>1945</v>
      </c>
      <c r="D1395" s="30"/>
      <c r="E1395" s="30"/>
      <c r="F1395" s="30"/>
      <c r="G1395" s="30" t="str">
        <f>CONCATENATE(Source!DM294,Source!FU294, "=", Source!FY294, "%")</f>
        <v>*0,85=70,55%</v>
      </c>
      <c r="H1395" s="30" t="str">
        <f>CONCATENATE(Source!AU294)</f>
        <v>71</v>
      </c>
    </row>
    <row r="1396" spans="1:28" x14ac:dyDescent="0.2">
      <c r="C1396" s="9" t="s">
        <v>1946</v>
      </c>
      <c r="D1396" s="30"/>
      <c r="E1396" s="30"/>
      <c r="F1396" s="30"/>
      <c r="G1396" s="52">
        <f>((Source!AF294+Source!AE294)*Source!FX294/100)+((Source!AF294+Source!AE294)*Source!FY294/100)+Source!AB294</f>
        <v>251.58252499999998</v>
      </c>
      <c r="H1396" s="52">
        <f>Source!O294+Source!X294+Source!Y294</f>
        <v>3197.2700000000004</v>
      </c>
    </row>
    <row r="1397" spans="1:28" ht="57" x14ac:dyDescent="0.2">
      <c r="A1397" s="42">
        <v>195</v>
      </c>
      <c r="B1397" s="42" t="str">
        <f>Source!E295</f>
        <v>99</v>
      </c>
      <c r="C1397" s="42" t="str">
        <f>Source!G295</f>
        <v>Прокладка воздуховодов из листовой, оцинкованной стали и алюминия класса Н (нормальные) толщиной 0,5 мм, диаметром до 200 мм</v>
      </c>
      <c r="D1397" s="42" t="str">
        <f>Source!F295</f>
        <v>20-01-001-01</v>
      </c>
      <c r="E1397" s="28" t="str">
        <f>Source!H295</f>
        <v>100 м2</v>
      </c>
      <c r="F1397" s="12">
        <f>Source!I295</f>
        <v>4.24E-2</v>
      </c>
      <c r="G1397" s="20">
        <f>Source!AB295</f>
        <v>2280.0500000000002</v>
      </c>
      <c r="H1397" s="20">
        <f>Source!O295</f>
        <v>680.58</v>
      </c>
      <c r="T1397">
        <f>Source!O295+Source!X295+Source!Y295</f>
        <v>1628.45</v>
      </c>
      <c r="U1397">
        <f>Source!P295</f>
        <v>129.74</v>
      </c>
      <c r="V1397">
        <f>Source!S295</f>
        <v>503.61</v>
      </c>
      <c r="W1397">
        <f>Source!Q295</f>
        <v>47.23</v>
      </c>
      <c r="X1397">
        <f>Source!R295</f>
        <v>6</v>
      </c>
      <c r="Y1397">
        <f>Source!U295</f>
        <v>8.1848536000000003</v>
      </c>
      <c r="Z1397">
        <f>Source!V295</f>
        <v>6.8900000000000003E-2</v>
      </c>
      <c r="AA1397">
        <f>Source!X295</f>
        <v>586.04999999999995</v>
      </c>
      <c r="AB1397">
        <f>Source!Y295</f>
        <v>361.82</v>
      </c>
    </row>
    <row r="1398" spans="1:28" ht="14.25" x14ac:dyDescent="0.2">
      <c r="C1398" s="21" t="s">
        <v>1938</v>
      </c>
      <c r="D1398" s="21">
        <f>Source!BA295</f>
        <v>7.04</v>
      </c>
      <c r="F1398" s="12"/>
      <c r="G1398" s="12"/>
      <c r="H1398" s="12"/>
    </row>
    <row r="1399" spans="1:28" x14ac:dyDescent="0.2">
      <c r="C1399" s="21" t="s">
        <v>1939</v>
      </c>
      <c r="D1399" s="21">
        <f>Source!BB295</f>
        <v>7.04</v>
      </c>
    </row>
    <row r="1400" spans="1:28" x14ac:dyDescent="0.2">
      <c r="C1400" s="21" t="s">
        <v>1940</v>
      </c>
      <c r="D1400" s="21">
        <f>Source!BC295</f>
        <v>7.04</v>
      </c>
    </row>
    <row r="1401" spans="1:28" x14ac:dyDescent="0.2">
      <c r="C1401" s="21" t="s">
        <v>1941</v>
      </c>
      <c r="D1401" s="21">
        <f>Source!BS295</f>
        <v>7.04</v>
      </c>
    </row>
    <row r="1402" spans="1:28" x14ac:dyDescent="0.2">
      <c r="C1402" s="21" t="s">
        <v>1948</v>
      </c>
      <c r="D1402" s="108" t="s">
        <v>91</v>
      </c>
      <c r="E1402" s="108"/>
      <c r="F1402" s="108"/>
      <c r="G1402" s="108"/>
      <c r="H1402" s="108"/>
    </row>
    <row r="1403" spans="1:28" x14ac:dyDescent="0.2">
      <c r="C1403" s="21" t="s">
        <v>1949</v>
      </c>
      <c r="D1403" s="108" t="s">
        <v>91</v>
      </c>
      <c r="E1403" s="108"/>
      <c r="F1403" s="108"/>
      <c r="G1403" s="108"/>
      <c r="H1403" s="108"/>
    </row>
    <row r="1404" spans="1:28" x14ac:dyDescent="0.2">
      <c r="C1404" s="21" t="s">
        <v>1950</v>
      </c>
      <c r="D1404" s="108" t="s">
        <v>92</v>
      </c>
      <c r="E1404" s="108"/>
      <c r="F1404" s="108"/>
      <c r="G1404" s="108"/>
      <c r="H1404" s="108"/>
    </row>
    <row r="1405" spans="1:28" x14ac:dyDescent="0.2">
      <c r="C1405" s="21" t="s">
        <v>1951</v>
      </c>
      <c r="D1405" s="108" t="s">
        <v>92</v>
      </c>
      <c r="E1405" s="108"/>
      <c r="F1405" s="108"/>
      <c r="G1405" s="108"/>
      <c r="H1405" s="108"/>
    </row>
    <row r="1406" spans="1:28" x14ac:dyDescent="0.2">
      <c r="C1406" s="21" t="s">
        <v>1952</v>
      </c>
      <c r="D1406" s="108" t="s">
        <v>91</v>
      </c>
      <c r="E1406" s="108"/>
      <c r="F1406" s="108"/>
      <c r="G1406" s="108"/>
      <c r="H1406" s="108"/>
    </row>
    <row r="1407" spans="1:28" x14ac:dyDescent="0.2">
      <c r="C1407" s="9" t="s">
        <v>1942</v>
      </c>
      <c r="D1407" s="30"/>
      <c r="E1407" s="30"/>
      <c r="F1407" s="30">
        <f>Source!BZ295</f>
        <v>128</v>
      </c>
      <c r="G1407" s="52">
        <f>(Source!AF295+Source!AE295)*Source!FX295/100</f>
        <v>1966.7635200000002</v>
      </c>
      <c r="H1407" s="52">
        <f>Source!X295</f>
        <v>586.04999999999995</v>
      </c>
    </row>
    <row r="1408" spans="1:28" x14ac:dyDescent="0.2">
      <c r="C1408" s="9" t="s">
        <v>1943</v>
      </c>
      <c r="D1408" s="30"/>
      <c r="E1408" s="30"/>
      <c r="F1408" s="30"/>
      <c r="G1408" s="30" t="str">
        <f>CONCATENATE(Source!DL295,Source!FT295, "=", Source!FX295, "%")</f>
        <v>*0,9=115,2%</v>
      </c>
      <c r="H1408" s="30" t="str">
        <f>CONCATENATE(Source!AT295)</f>
        <v>115</v>
      </c>
    </row>
    <row r="1409" spans="1:28" x14ac:dyDescent="0.2">
      <c r="C1409" s="9" t="s">
        <v>1944</v>
      </c>
      <c r="D1409" s="30"/>
      <c r="E1409" s="30"/>
      <c r="F1409" s="30">
        <f>Source!CA295</f>
        <v>83</v>
      </c>
      <c r="G1409" s="52">
        <f>(Source!AF295+Source!AE295)*Source!FY295/100</f>
        <v>1204.4719299999999</v>
      </c>
      <c r="H1409" s="52">
        <f>Source!Y295</f>
        <v>361.82</v>
      </c>
    </row>
    <row r="1410" spans="1:28" x14ac:dyDescent="0.2">
      <c r="C1410" s="9" t="s">
        <v>1945</v>
      </c>
      <c r="D1410" s="30"/>
      <c r="E1410" s="30"/>
      <c r="F1410" s="30"/>
      <c r="G1410" s="30" t="str">
        <f>CONCATENATE(Source!DM295,Source!FU295, "=", Source!FY295, "%")</f>
        <v>*0,85=70,55%</v>
      </c>
      <c r="H1410" s="30" t="str">
        <f>CONCATENATE(Source!AU295)</f>
        <v>71</v>
      </c>
    </row>
    <row r="1411" spans="1:28" x14ac:dyDescent="0.2">
      <c r="C1411" s="9" t="s">
        <v>1946</v>
      </c>
      <c r="D1411" s="30"/>
      <c r="E1411" s="30"/>
      <c r="F1411" s="30"/>
      <c r="G1411" s="52">
        <f>((Source!AF295+Source!AE295)*Source!FX295/100)+((Source!AF295+Source!AE295)*Source!FY295/100)+Source!AB295</f>
        <v>5451.2854500000003</v>
      </c>
      <c r="H1411" s="52">
        <f>Source!O295+Source!X295+Source!Y295</f>
        <v>1628.45</v>
      </c>
    </row>
    <row r="1412" spans="1:28" ht="42.75" x14ac:dyDescent="0.2">
      <c r="A1412" s="42">
        <v>196</v>
      </c>
      <c r="B1412" s="42" t="str">
        <f>Source!E296</f>
        <v>99,1</v>
      </c>
      <c r="C1412" s="42" t="str">
        <f>Source!G296</f>
        <v>Воздуховоды типа ALUDUCT (POLAR BEAR) неизолированные  диаметром 125 мм</v>
      </c>
      <c r="D1412" s="42" t="str">
        <f>Source!F296</f>
        <v>19.1.01.01-0021</v>
      </c>
      <c r="E1412" s="28" t="str">
        <f>Source!H296</f>
        <v>м2</v>
      </c>
      <c r="F1412" s="12">
        <f>Source!I296</f>
        <v>4.24</v>
      </c>
      <c r="G1412" s="20">
        <f>Source!AB296</f>
        <v>66.31</v>
      </c>
      <c r="H1412" s="20">
        <f>Source!O296</f>
        <v>1979.33</v>
      </c>
      <c r="T1412">
        <f>Source!O296+Source!X296+Source!Y296</f>
        <v>1979.33</v>
      </c>
      <c r="U1412">
        <f>Source!P296</f>
        <v>1979.33</v>
      </c>
      <c r="V1412">
        <f>Source!S296</f>
        <v>0</v>
      </c>
      <c r="W1412">
        <f>Source!Q296</f>
        <v>0</v>
      </c>
      <c r="X1412">
        <f>Source!R296</f>
        <v>0</v>
      </c>
      <c r="Y1412">
        <f>Source!U296</f>
        <v>0</v>
      </c>
      <c r="Z1412">
        <f>Source!V296</f>
        <v>0</v>
      </c>
      <c r="AA1412">
        <f>Source!X296</f>
        <v>0</v>
      </c>
      <c r="AB1412">
        <f>Source!Y296</f>
        <v>0</v>
      </c>
    </row>
    <row r="1413" spans="1:28" ht="14.25" x14ac:dyDescent="0.2">
      <c r="C1413" s="21" t="s">
        <v>1940</v>
      </c>
      <c r="D1413" s="21">
        <f>Source!BC296</f>
        <v>7.04</v>
      </c>
      <c r="F1413" s="12"/>
      <c r="G1413" s="12"/>
      <c r="H1413" s="12"/>
    </row>
    <row r="1414" spans="1:28" ht="28.5" x14ac:dyDescent="0.2">
      <c r="A1414" s="42">
        <v>197</v>
      </c>
      <c r="B1414" s="42" t="str">
        <f>Source!E297</f>
        <v>100</v>
      </c>
      <c r="C1414" s="42" t="str">
        <f>Source!G297</f>
        <v>Установка дефлекторов диаметром патрубка 280 мм</v>
      </c>
      <c r="D1414" s="42" t="str">
        <f>Source!F297</f>
        <v>20-02-012-01</v>
      </c>
      <c r="E1414" s="28" t="str">
        <f>Source!H297</f>
        <v>ШТ</v>
      </c>
      <c r="F1414" s="12">
        <f>Source!I297</f>
        <v>12</v>
      </c>
      <c r="G1414" s="20">
        <f>Source!AB297</f>
        <v>36.299999999999997</v>
      </c>
      <c r="H1414" s="20">
        <f>Source!O297</f>
        <v>3066.62</v>
      </c>
      <c r="T1414">
        <f>Source!O297+Source!X297+Source!Y297</f>
        <v>7592.0300000000007</v>
      </c>
      <c r="U1414">
        <f>Source!P297</f>
        <v>359.04</v>
      </c>
      <c r="V1414">
        <f>Source!S297</f>
        <v>2420.35</v>
      </c>
      <c r="W1414">
        <f>Source!Q297</f>
        <v>287.23</v>
      </c>
      <c r="X1414">
        <f>Source!R297</f>
        <v>12.67</v>
      </c>
      <c r="Y1414">
        <f>Source!U297</f>
        <v>40.295999999999992</v>
      </c>
      <c r="Z1414">
        <f>Source!V297</f>
        <v>0.15000000000000002</v>
      </c>
      <c r="AA1414">
        <f>Source!X297</f>
        <v>2797.97</v>
      </c>
      <c r="AB1414">
        <f>Source!Y297</f>
        <v>1727.44</v>
      </c>
    </row>
    <row r="1415" spans="1:28" ht="14.25" x14ac:dyDescent="0.2">
      <c r="C1415" s="21" t="s">
        <v>1938</v>
      </c>
      <c r="D1415" s="21">
        <f>Source!BA297</f>
        <v>7.04</v>
      </c>
      <c r="F1415" s="12"/>
      <c r="G1415" s="12"/>
      <c r="H1415" s="12"/>
    </row>
    <row r="1416" spans="1:28" x14ac:dyDescent="0.2">
      <c r="C1416" s="21" t="s">
        <v>1939</v>
      </c>
      <c r="D1416" s="21">
        <f>Source!BB297</f>
        <v>7.04</v>
      </c>
    </row>
    <row r="1417" spans="1:28" x14ac:dyDescent="0.2">
      <c r="C1417" s="21" t="s">
        <v>1940</v>
      </c>
      <c r="D1417" s="21">
        <f>Source!BC297</f>
        <v>7.04</v>
      </c>
    </row>
    <row r="1418" spans="1:28" x14ac:dyDescent="0.2">
      <c r="C1418" s="21" t="s">
        <v>1941</v>
      </c>
      <c r="D1418" s="21">
        <f>Source!BS297</f>
        <v>7.04</v>
      </c>
    </row>
    <row r="1419" spans="1:28" x14ac:dyDescent="0.2">
      <c r="C1419" s="21" t="s">
        <v>1948</v>
      </c>
      <c r="D1419" s="108" t="s">
        <v>91</v>
      </c>
      <c r="E1419" s="108"/>
      <c r="F1419" s="108"/>
      <c r="G1419" s="108"/>
      <c r="H1419" s="108"/>
    </row>
    <row r="1420" spans="1:28" x14ac:dyDescent="0.2">
      <c r="C1420" s="21" t="s">
        <v>1949</v>
      </c>
      <c r="D1420" s="108" t="s">
        <v>91</v>
      </c>
      <c r="E1420" s="108"/>
      <c r="F1420" s="108"/>
      <c r="G1420" s="108"/>
      <c r="H1420" s="108"/>
    </row>
    <row r="1421" spans="1:28" x14ac:dyDescent="0.2">
      <c r="C1421" s="21" t="s">
        <v>1950</v>
      </c>
      <c r="D1421" s="108" t="s">
        <v>92</v>
      </c>
      <c r="E1421" s="108"/>
      <c r="F1421" s="108"/>
      <c r="G1421" s="108"/>
      <c r="H1421" s="108"/>
    </row>
    <row r="1422" spans="1:28" x14ac:dyDescent="0.2">
      <c r="C1422" s="21" t="s">
        <v>1951</v>
      </c>
      <c r="D1422" s="108" t="s">
        <v>92</v>
      </c>
      <c r="E1422" s="108"/>
      <c r="F1422" s="108"/>
      <c r="G1422" s="108"/>
      <c r="H1422" s="108"/>
    </row>
    <row r="1423" spans="1:28" x14ac:dyDescent="0.2">
      <c r="C1423" s="21" t="s">
        <v>1952</v>
      </c>
      <c r="D1423" s="108" t="s">
        <v>91</v>
      </c>
      <c r="E1423" s="108"/>
      <c r="F1423" s="108"/>
      <c r="G1423" s="108"/>
      <c r="H1423" s="108"/>
    </row>
    <row r="1424" spans="1:28" x14ac:dyDescent="0.2">
      <c r="C1424" s="9" t="s">
        <v>1942</v>
      </c>
      <c r="D1424" s="30"/>
      <c r="E1424" s="30"/>
      <c r="F1424" s="30">
        <f>Source!BZ297</f>
        <v>128</v>
      </c>
      <c r="G1424" s="52">
        <f>(Source!AF297+Source!AE297)*Source!FX297/100</f>
        <v>33.177599999999998</v>
      </c>
      <c r="H1424" s="52">
        <f>Source!X297</f>
        <v>2797.97</v>
      </c>
    </row>
    <row r="1425" spans="1:28" x14ac:dyDescent="0.2">
      <c r="C1425" s="9" t="s">
        <v>1943</v>
      </c>
      <c r="D1425" s="30"/>
      <c r="E1425" s="30"/>
      <c r="F1425" s="30"/>
      <c r="G1425" s="30" t="str">
        <f>CONCATENATE(Source!DL297,Source!FT297, "=", Source!FX297, "%")</f>
        <v>*0,9=115,2%</v>
      </c>
      <c r="H1425" s="30" t="str">
        <f>CONCATENATE(Source!AT297)</f>
        <v>115</v>
      </c>
    </row>
    <row r="1426" spans="1:28" x14ac:dyDescent="0.2">
      <c r="C1426" s="9" t="s">
        <v>1944</v>
      </c>
      <c r="D1426" s="30"/>
      <c r="E1426" s="30"/>
      <c r="F1426" s="30">
        <f>Source!CA297</f>
        <v>83</v>
      </c>
      <c r="G1426" s="52">
        <f>(Source!AF297+Source!AE297)*Source!FY297/100</f>
        <v>20.318399999999997</v>
      </c>
      <c r="H1426" s="52">
        <f>Source!Y297</f>
        <v>1727.44</v>
      </c>
    </row>
    <row r="1427" spans="1:28" x14ac:dyDescent="0.2">
      <c r="C1427" s="9" t="s">
        <v>1945</v>
      </c>
      <c r="D1427" s="30"/>
      <c r="E1427" s="30"/>
      <c r="F1427" s="30"/>
      <c r="G1427" s="30" t="str">
        <f>CONCATENATE(Source!DM297,Source!FU297, "=", Source!FY297, "%")</f>
        <v>*0,85=70,55%</v>
      </c>
      <c r="H1427" s="30" t="str">
        <f>CONCATENATE(Source!AU297)</f>
        <v>71</v>
      </c>
    </row>
    <row r="1428" spans="1:28" x14ac:dyDescent="0.2">
      <c r="C1428" s="9" t="s">
        <v>1946</v>
      </c>
      <c r="D1428" s="30"/>
      <c r="E1428" s="30"/>
      <c r="F1428" s="30"/>
      <c r="G1428" s="52">
        <f>((Source!AF297+Source!AE297)*Source!FX297/100)+((Source!AF297+Source!AE297)*Source!FY297/100)+Source!AB297</f>
        <v>89.795999999999992</v>
      </c>
      <c r="H1428" s="52">
        <f>Source!O297+Source!X297+Source!Y297</f>
        <v>7592.0300000000007</v>
      </c>
    </row>
    <row r="1429" spans="1:28" ht="71.25" x14ac:dyDescent="0.2">
      <c r="A1429" s="42">
        <v>198</v>
      </c>
      <c r="B1429" s="42" t="str">
        <f>Source!E298</f>
        <v>100,1</v>
      </c>
      <c r="C1429" s="42" t="str">
        <f>Source!G298</f>
        <v>Дефлекторы вытяжные цилиндрические из листовой грунтованной или оцинкованной стали, серия 5.904-51, диаметр патрубка 125 мм</v>
      </c>
      <c r="D1429" s="42" t="str">
        <f>Source!F298</f>
        <v>19.1.04.01-0002</v>
      </c>
      <c r="E1429" s="28" t="str">
        <f>Source!H298</f>
        <v>шт.</v>
      </c>
      <c r="F1429" s="12">
        <f>Source!I298</f>
        <v>12</v>
      </c>
      <c r="G1429" s="20">
        <f>Source!AB298</f>
        <v>418.3</v>
      </c>
      <c r="H1429" s="20">
        <f>Source!O298</f>
        <v>35337.980000000003</v>
      </c>
      <c r="T1429">
        <f>Source!O298+Source!X298+Source!Y298</f>
        <v>35337.980000000003</v>
      </c>
      <c r="U1429">
        <f>Source!P298</f>
        <v>35337.980000000003</v>
      </c>
      <c r="V1429">
        <f>Source!S298</f>
        <v>0</v>
      </c>
      <c r="W1429">
        <f>Source!Q298</f>
        <v>0</v>
      </c>
      <c r="X1429">
        <f>Source!R298</f>
        <v>0</v>
      </c>
      <c r="Y1429">
        <f>Source!U298</f>
        <v>0</v>
      </c>
      <c r="Z1429">
        <f>Source!V298</f>
        <v>0</v>
      </c>
      <c r="AA1429">
        <f>Source!X298</f>
        <v>0</v>
      </c>
      <c r="AB1429">
        <f>Source!Y298</f>
        <v>0</v>
      </c>
    </row>
    <row r="1430" spans="1:28" ht="14.25" x14ac:dyDescent="0.2">
      <c r="C1430" s="21" t="s">
        <v>1940</v>
      </c>
      <c r="D1430" s="21">
        <f>Source!BC298</f>
        <v>7.04</v>
      </c>
      <c r="F1430" s="12"/>
      <c r="G1430" s="12"/>
      <c r="H1430" s="12"/>
    </row>
    <row r="1431" spans="1:28" ht="28.5" x14ac:dyDescent="0.2">
      <c r="A1431" s="42">
        <v>199</v>
      </c>
      <c r="B1431" s="42" t="str">
        <f>Source!E299</f>
        <v>101</v>
      </c>
      <c r="C1431" s="42" t="str">
        <f>Source!G299</f>
        <v>Установка вентиляторов осевых массой до 0,1 т</v>
      </c>
      <c r="D1431" s="42" t="str">
        <f>Source!F299</f>
        <v>20-03-002-03</v>
      </c>
      <c r="E1431" s="28" t="str">
        <f>Source!H299</f>
        <v>ШТ</v>
      </c>
      <c r="F1431" s="12">
        <f>Source!I299</f>
        <v>4</v>
      </c>
      <c r="G1431" s="20">
        <f>Source!AB299</f>
        <v>143.76</v>
      </c>
      <c r="H1431" s="20">
        <f>Source!O299</f>
        <v>4048.29</v>
      </c>
      <c r="T1431">
        <f>Source!O299+Source!X299+Source!Y299</f>
        <v>10203.719999999999</v>
      </c>
      <c r="U1431">
        <f>Source!P299</f>
        <v>85.61</v>
      </c>
      <c r="V1431">
        <f>Source!S299</f>
        <v>3230.52</v>
      </c>
      <c r="W1431">
        <f>Source!Q299</f>
        <v>732.16</v>
      </c>
      <c r="X1431">
        <f>Source!R299</f>
        <v>78.849999999999994</v>
      </c>
      <c r="Y1431">
        <f>Source!U299</f>
        <v>47.701999999999991</v>
      </c>
      <c r="Z1431">
        <f>Source!V299</f>
        <v>0.95</v>
      </c>
      <c r="AA1431">
        <f>Source!X299</f>
        <v>3805.78</v>
      </c>
      <c r="AB1431">
        <f>Source!Y299</f>
        <v>2349.65</v>
      </c>
    </row>
    <row r="1432" spans="1:28" ht="14.25" x14ac:dyDescent="0.2">
      <c r="C1432" s="21" t="s">
        <v>1938</v>
      </c>
      <c r="D1432" s="21">
        <f>Source!BA299</f>
        <v>7.04</v>
      </c>
      <c r="F1432" s="12"/>
      <c r="G1432" s="12"/>
      <c r="H1432" s="12"/>
    </row>
    <row r="1433" spans="1:28" x14ac:dyDescent="0.2">
      <c r="C1433" s="21" t="s">
        <v>1939</v>
      </c>
      <c r="D1433" s="21">
        <f>Source!BB299</f>
        <v>7.04</v>
      </c>
    </row>
    <row r="1434" spans="1:28" x14ac:dyDescent="0.2">
      <c r="C1434" s="21" t="s">
        <v>1940</v>
      </c>
      <c r="D1434" s="21">
        <f>Source!BC299</f>
        <v>7.04</v>
      </c>
    </row>
    <row r="1435" spans="1:28" x14ac:dyDescent="0.2">
      <c r="C1435" s="21" t="s">
        <v>1941</v>
      </c>
      <c r="D1435" s="21">
        <f>Source!BS299</f>
        <v>7.04</v>
      </c>
    </row>
    <row r="1436" spans="1:28" x14ac:dyDescent="0.2">
      <c r="C1436" s="21" t="s">
        <v>1948</v>
      </c>
      <c r="D1436" s="108" t="s">
        <v>91</v>
      </c>
      <c r="E1436" s="108"/>
      <c r="F1436" s="108"/>
      <c r="G1436" s="108"/>
      <c r="H1436" s="108"/>
    </row>
    <row r="1437" spans="1:28" x14ac:dyDescent="0.2">
      <c r="C1437" s="21" t="s">
        <v>1949</v>
      </c>
      <c r="D1437" s="108" t="s">
        <v>91</v>
      </c>
      <c r="E1437" s="108"/>
      <c r="F1437" s="108"/>
      <c r="G1437" s="108"/>
      <c r="H1437" s="108"/>
    </row>
    <row r="1438" spans="1:28" x14ac:dyDescent="0.2">
      <c r="C1438" s="21" t="s">
        <v>1950</v>
      </c>
      <c r="D1438" s="108" t="s">
        <v>92</v>
      </c>
      <c r="E1438" s="108"/>
      <c r="F1438" s="108"/>
      <c r="G1438" s="108"/>
      <c r="H1438" s="108"/>
    </row>
    <row r="1439" spans="1:28" x14ac:dyDescent="0.2">
      <c r="C1439" s="21" t="s">
        <v>1951</v>
      </c>
      <c r="D1439" s="108" t="s">
        <v>92</v>
      </c>
      <c r="E1439" s="108"/>
      <c r="F1439" s="108"/>
      <c r="G1439" s="108"/>
      <c r="H1439" s="108"/>
    </row>
    <row r="1440" spans="1:28" x14ac:dyDescent="0.2">
      <c r="C1440" s="21" t="s">
        <v>1952</v>
      </c>
      <c r="D1440" s="108" t="s">
        <v>91</v>
      </c>
      <c r="E1440" s="108"/>
      <c r="F1440" s="108"/>
      <c r="G1440" s="108"/>
      <c r="H1440" s="108"/>
    </row>
    <row r="1441" spans="1:28" x14ac:dyDescent="0.2">
      <c r="C1441" s="9" t="s">
        <v>1942</v>
      </c>
      <c r="D1441" s="30"/>
      <c r="E1441" s="30"/>
      <c r="F1441" s="30">
        <f>Source!BZ299</f>
        <v>128</v>
      </c>
      <c r="G1441" s="52">
        <f>(Source!AF299+Source!AE299)*Source!FX299/100</f>
        <v>135.38303999999999</v>
      </c>
      <c r="H1441" s="52">
        <f>Source!X299</f>
        <v>3805.78</v>
      </c>
    </row>
    <row r="1442" spans="1:28" x14ac:dyDescent="0.2">
      <c r="C1442" s="9" t="s">
        <v>1943</v>
      </c>
      <c r="D1442" s="30"/>
      <c r="E1442" s="30"/>
      <c r="F1442" s="30"/>
      <c r="G1442" s="30" t="str">
        <f>CONCATENATE(Source!DL299,Source!FT299, "=", Source!FX299, "%")</f>
        <v>*0,9=115,2%</v>
      </c>
      <c r="H1442" s="30" t="str">
        <f>CONCATENATE(Source!AT299)</f>
        <v>115</v>
      </c>
    </row>
    <row r="1443" spans="1:28" x14ac:dyDescent="0.2">
      <c r="C1443" s="9" t="s">
        <v>1944</v>
      </c>
      <c r="D1443" s="30"/>
      <c r="E1443" s="30"/>
      <c r="F1443" s="30">
        <f>Source!CA299</f>
        <v>83</v>
      </c>
      <c r="G1443" s="52">
        <f>(Source!AF299+Source!AE299)*Source!FY299/100</f>
        <v>82.910359999999997</v>
      </c>
      <c r="H1443" s="52">
        <f>Source!Y299</f>
        <v>2349.65</v>
      </c>
    </row>
    <row r="1444" spans="1:28" x14ac:dyDescent="0.2">
      <c r="C1444" s="9" t="s">
        <v>1945</v>
      </c>
      <c r="D1444" s="30"/>
      <c r="E1444" s="30"/>
      <c r="F1444" s="30"/>
      <c r="G1444" s="30" t="str">
        <f>CONCATENATE(Source!DM299,Source!FU299, "=", Source!FY299, "%")</f>
        <v>*0,85=70,55%</v>
      </c>
      <c r="H1444" s="30" t="str">
        <f>CONCATENATE(Source!AU299)</f>
        <v>71</v>
      </c>
    </row>
    <row r="1445" spans="1:28" x14ac:dyDescent="0.2">
      <c r="C1445" s="9" t="s">
        <v>1946</v>
      </c>
      <c r="D1445" s="30"/>
      <c r="E1445" s="30"/>
      <c r="F1445" s="30"/>
      <c r="G1445" s="52">
        <f>((Source!AF299+Source!AE299)*Source!FX299/100)+((Source!AF299+Source!AE299)*Source!FY299/100)+Source!AB299</f>
        <v>362.05340000000001</v>
      </c>
      <c r="H1445" s="52">
        <f>Source!O299+Source!X299+Source!Y299</f>
        <v>10203.719999999999</v>
      </c>
    </row>
    <row r="1446" spans="1:28" ht="57" x14ac:dyDescent="0.2">
      <c r="A1446" s="42">
        <v>200</v>
      </c>
      <c r="B1446" s="42" t="str">
        <f>Source!E300</f>
        <v>101,1</v>
      </c>
      <c r="C1446" s="42" t="str">
        <f>Source!G300</f>
        <v>Вентиляторы канальные "Systemair" для круглых воздуховодов KV 125 XL, с консолью М125 и двумя муфтами F125, производительность 352 м3/час</v>
      </c>
      <c r="D1446" s="42" t="str">
        <f>Source!F300</f>
        <v>64.1.02.01-0011</v>
      </c>
      <c r="E1446" s="28" t="str">
        <f>Source!H300</f>
        <v>компл.</v>
      </c>
      <c r="F1446" s="12">
        <f>Source!I300</f>
        <v>4</v>
      </c>
      <c r="G1446" s="20">
        <f>Source!AB300</f>
        <v>1514.57</v>
      </c>
      <c r="H1446" s="20">
        <f>Source!O300</f>
        <v>42650.29</v>
      </c>
      <c r="T1446">
        <f>Source!O300+Source!X300+Source!Y300</f>
        <v>42650.29</v>
      </c>
      <c r="U1446">
        <f>Source!P300</f>
        <v>42650.29</v>
      </c>
      <c r="V1446">
        <f>Source!S300</f>
        <v>0</v>
      </c>
      <c r="W1446">
        <f>Source!Q300</f>
        <v>0</v>
      </c>
      <c r="X1446">
        <f>Source!R300</f>
        <v>0</v>
      </c>
      <c r="Y1446">
        <f>Source!U300</f>
        <v>0</v>
      </c>
      <c r="Z1446">
        <f>Source!V300</f>
        <v>0</v>
      </c>
      <c r="AA1446">
        <f>Source!X300</f>
        <v>0</v>
      </c>
      <c r="AB1446">
        <f>Source!Y300</f>
        <v>0</v>
      </c>
    </row>
    <row r="1447" spans="1:28" ht="14.25" x14ac:dyDescent="0.2">
      <c r="C1447" s="21" t="s">
        <v>1940</v>
      </c>
      <c r="D1447" s="21">
        <f>Source!BC300</f>
        <v>7.04</v>
      </c>
      <c r="F1447" s="12"/>
      <c r="G1447" s="12"/>
      <c r="H1447" s="12"/>
    </row>
    <row r="1448" spans="1:28" ht="28.5" x14ac:dyDescent="0.2">
      <c r="A1448" s="42">
        <v>201</v>
      </c>
      <c r="B1448" s="42" t="str">
        <f>Source!E301</f>
        <v>102</v>
      </c>
      <c r="C1448" s="42" t="str">
        <f>Source!G301</f>
        <v>Реле времени программное, ТЭ -15</v>
      </c>
      <c r="D1448" s="42" t="str">
        <f>Source!F301</f>
        <v>м10-08-019-04</v>
      </c>
      <c r="E1448" s="28" t="str">
        <f>Source!H301</f>
        <v>ШТ</v>
      </c>
      <c r="F1448" s="12">
        <f>Source!I301</f>
        <v>4</v>
      </c>
      <c r="G1448" s="20">
        <f>Source!AB301</f>
        <v>6.65</v>
      </c>
      <c r="H1448" s="20">
        <f>Source!O301</f>
        <v>187.26</v>
      </c>
      <c r="T1448">
        <f>Source!O301+Source!X301+Source!Y301</f>
        <v>409.61</v>
      </c>
      <c r="U1448">
        <f>Source!P301</f>
        <v>28.44</v>
      </c>
      <c r="V1448">
        <f>Source!S301</f>
        <v>158.82</v>
      </c>
      <c r="W1448">
        <f>Source!Q301</f>
        <v>0</v>
      </c>
      <c r="X1448">
        <f>Source!R301</f>
        <v>0</v>
      </c>
      <c r="Y1448">
        <f>Source!U301</f>
        <v>2.4</v>
      </c>
      <c r="Z1448">
        <f>Source!V301</f>
        <v>0</v>
      </c>
      <c r="AA1448">
        <f>Source!X301</f>
        <v>127.06</v>
      </c>
      <c r="AB1448">
        <f>Source!Y301</f>
        <v>95.29</v>
      </c>
    </row>
    <row r="1449" spans="1:28" ht="14.25" x14ac:dyDescent="0.2">
      <c r="C1449" s="21" t="s">
        <v>1938</v>
      </c>
      <c r="D1449" s="21">
        <f>Source!BA301</f>
        <v>7.04</v>
      </c>
      <c r="F1449" s="12"/>
      <c r="G1449" s="12"/>
      <c r="H1449" s="12"/>
    </row>
    <row r="1450" spans="1:28" x14ac:dyDescent="0.2">
      <c r="C1450" s="21" t="s">
        <v>1939</v>
      </c>
      <c r="D1450" s="21">
        <f>Source!BB301</f>
        <v>7.04</v>
      </c>
    </row>
    <row r="1451" spans="1:28" x14ac:dyDescent="0.2">
      <c r="C1451" s="21" t="s">
        <v>1940</v>
      </c>
      <c r="D1451" s="21">
        <f>Source!BC301</f>
        <v>7.04</v>
      </c>
    </row>
    <row r="1452" spans="1:28" x14ac:dyDescent="0.2">
      <c r="C1452" s="21" t="s">
        <v>1941</v>
      </c>
      <c r="D1452" s="21">
        <f>Source!BS301</f>
        <v>7.04</v>
      </c>
    </row>
    <row r="1453" spans="1:28" x14ac:dyDescent="0.2">
      <c r="C1453" s="9" t="s">
        <v>1942</v>
      </c>
      <c r="D1453" s="30"/>
      <c r="E1453" s="30"/>
      <c r="F1453" s="30">
        <f>Source!BZ301</f>
        <v>80</v>
      </c>
      <c r="G1453" s="52">
        <f>(Source!AF301+Source!AE301)*Source!FX301/100</f>
        <v>4.5119999999999996</v>
      </c>
      <c r="H1453" s="52">
        <f>Source!X301</f>
        <v>127.06</v>
      </c>
    </row>
    <row r="1454" spans="1:28" x14ac:dyDescent="0.2">
      <c r="C1454" s="9" t="s">
        <v>1944</v>
      </c>
      <c r="D1454" s="30"/>
      <c r="E1454" s="30"/>
      <c r="F1454" s="30">
        <f>Source!CA301</f>
        <v>60</v>
      </c>
      <c r="G1454" s="52">
        <f>(Source!AF301+Source!AE301)*Source!FY301/100</f>
        <v>3.3839999999999999</v>
      </c>
      <c r="H1454" s="52">
        <f>Source!Y301</f>
        <v>95.29</v>
      </c>
    </row>
    <row r="1455" spans="1:28" x14ac:dyDescent="0.2">
      <c r="C1455" s="9" t="s">
        <v>1946</v>
      </c>
      <c r="D1455" s="30"/>
      <c r="E1455" s="30"/>
      <c r="F1455" s="30"/>
      <c r="G1455" s="52">
        <f>((Source!AF301+Source!AE301)*Source!FX301/100)+((Source!AF301+Source!AE301)*Source!FY301/100)+Source!AB301</f>
        <v>14.545999999999999</v>
      </c>
      <c r="H1455" s="52">
        <f>Source!O301+Source!X301+Source!Y301</f>
        <v>409.61</v>
      </c>
    </row>
    <row r="1456" spans="1:28" ht="28.5" x14ac:dyDescent="0.2">
      <c r="A1456" s="42">
        <v>202</v>
      </c>
      <c r="B1456" s="42" t="str">
        <f>Source!E303</f>
        <v>102,2</v>
      </c>
      <c r="C1456" s="42" t="str">
        <f>Source!G303</f>
        <v>Реле времени ВЛ-56</v>
      </c>
      <c r="D1456" s="42" t="str">
        <f>Source!F303</f>
        <v>62.1.04.02-0003</v>
      </c>
      <c r="E1456" s="28" t="str">
        <f>Source!H303</f>
        <v>шт.</v>
      </c>
      <c r="F1456" s="12">
        <f>Source!I303</f>
        <v>4</v>
      </c>
      <c r="G1456" s="20">
        <f>Source!AB303</f>
        <v>362.89</v>
      </c>
      <c r="H1456" s="20">
        <f>Source!O303</f>
        <v>10218.98</v>
      </c>
      <c r="T1456">
        <f>Source!O303+Source!X303+Source!Y303</f>
        <v>10218.98</v>
      </c>
      <c r="U1456">
        <f>Source!P303</f>
        <v>10218.98</v>
      </c>
      <c r="V1456">
        <f>Source!S303</f>
        <v>0</v>
      </c>
      <c r="W1456">
        <f>Source!Q303</f>
        <v>0</v>
      </c>
      <c r="X1456">
        <f>Source!R303</f>
        <v>0</v>
      </c>
      <c r="Y1456">
        <f>Source!U303</f>
        <v>0</v>
      </c>
      <c r="Z1456">
        <f>Source!V303</f>
        <v>0</v>
      </c>
      <c r="AA1456">
        <f>Source!X303</f>
        <v>0</v>
      </c>
      <c r="AB1456">
        <f>Source!Y303</f>
        <v>0</v>
      </c>
    </row>
    <row r="1457" spans="1:28" ht="14.25" x14ac:dyDescent="0.2">
      <c r="C1457" s="21" t="s">
        <v>1940</v>
      </c>
      <c r="D1457" s="21">
        <f>Source!BC303</f>
        <v>7.04</v>
      </c>
      <c r="F1457" s="12"/>
      <c r="G1457" s="12"/>
      <c r="H1457" s="12"/>
    </row>
    <row r="1459" spans="1:28" ht="15" x14ac:dyDescent="0.25">
      <c r="A1459" s="53"/>
      <c r="B1459" s="53"/>
      <c r="C1459" s="72" t="str">
        <f>CONCATENATE("Итого по разделу: ",IF(Source!G305&lt;&gt;"Новый раздел", Source!G305, ""))</f>
        <v>Итого по разделу: Отопление и вентиляция</v>
      </c>
      <c r="D1459" s="72"/>
      <c r="E1459" s="72"/>
      <c r="F1459" s="72"/>
      <c r="G1459" s="53"/>
      <c r="H1459" s="54">
        <f>IF(SUM(T1221:T1458)=0, "-", SUM(T1221:T1458))</f>
        <v>761044.93</v>
      </c>
    </row>
    <row r="1460" spans="1:28" ht="15" x14ac:dyDescent="0.25">
      <c r="A1460" s="53"/>
      <c r="B1460" s="53"/>
      <c r="C1460" s="53"/>
      <c r="D1460" s="53"/>
      <c r="E1460" s="53"/>
      <c r="F1460" s="53"/>
      <c r="G1460" s="53"/>
      <c r="H1460" s="53"/>
    </row>
    <row r="1462" spans="1:28" ht="14.25" x14ac:dyDescent="0.2">
      <c r="C1462" s="85" t="str">
        <f>Source!H333</f>
        <v>Всего</v>
      </c>
      <c r="D1462" s="85"/>
      <c r="E1462" s="85"/>
      <c r="F1462" s="85"/>
      <c r="G1462" s="71">
        <f>IF(Source!F333=0, "", Source!F333)</f>
        <v>761044.93</v>
      </c>
      <c r="H1462" s="71"/>
    </row>
    <row r="1463" spans="1:28" ht="14.25" x14ac:dyDescent="0.2">
      <c r="C1463" s="85" t="str">
        <f>Source!H334</f>
        <v>Итого НДС 18%</v>
      </c>
      <c r="D1463" s="85"/>
      <c r="E1463" s="85"/>
      <c r="F1463" s="85"/>
      <c r="G1463" s="71">
        <f>IF(Source!F334=0, "", Source!F334)</f>
        <v>136988.09</v>
      </c>
      <c r="H1463" s="71"/>
    </row>
    <row r="1464" spans="1:28" ht="14.25" x14ac:dyDescent="0.2">
      <c r="C1464" s="85" t="str">
        <f>Source!H335</f>
        <v>Всего по смете</v>
      </c>
      <c r="D1464" s="85"/>
      <c r="E1464" s="85"/>
      <c r="F1464" s="85"/>
      <c r="G1464" s="71">
        <f>IF(Source!F335=0, "", Source!F335)</f>
        <v>898033.02</v>
      </c>
      <c r="H1464" s="71"/>
    </row>
    <row r="1466" spans="1:28" ht="16.5" x14ac:dyDescent="0.25">
      <c r="A1466" s="107" t="str">
        <f>CONCATENATE("Раздел: ",IF(Source!G337&lt;&gt;"Новый раздел", Source!G337, ""))</f>
        <v>Раздел: Внутренняя система канализации</v>
      </c>
      <c r="B1466" s="107"/>
      <c r="C1466" s="107"/>
      <c r="D1466" s="107"/>
      <c r="E1466" s="107"/>
      <c r="F1466" s="107"/>
      <c r="G1466" s="107"/>
      <c r="H1466" s="107"/>
    </row>
    <row r="1467" spans="1:28" ht="42.75" x14ac:dyDescent="0.2">
      <c r="A1467" s="42">
        <v>203</v>
      </c>
      <c r="B1467" s="42" t="str">
        <f>Source!E341</f>
        <v>103</v>
      </c>
      <c r="C1467" s="42" t="str">
        <f>Source!G341</f>
        <v>Разборка трубопроводов из чугунных канализационных труб диаметром 50 мм</v>
      </c>
      <c r="D1467" s="42" t="str">
        <f>Source!F341</f>
        <v>65-2-1</v>
      </c>
      <c r="E1467" s="28" t="str">
        <f>Source!H341</f>
        <v>100 м</v>
      </c>
      <c r="F1467" s="12">
        <f>Source!I341</f>
        <v>0.372</v>
      </c>
      <c r="G1467" s="20">
        <f>Source!AB341</f>
        <v>587.04999999999995</v>
      </c>
      <c r="H1467" s="20">
        <f>Source!O341</f>
        <v>1537.41</v>
      </c>
      <c r="T1467">
        <f>Source!O341+Source!X341+Source!Y341</f>
        <v>3434.59</v>
      </c>
      <c r="U1467">
        <f>Source!P341</f>
        <v>0</v>
      </c>
      <c r="V1467">
        <f>Source!S341</f>
        <v>1524.32</v>
      </c>
      <c r="W1467">
        <f>Source!Q341</f>
        <v>13.09</v>
      </c>
      <c r="X1467">
        <f>Source!R341</f>
        <v>5.66</v>
      </c>
      <c r="Y1467">
        <f>Source!U341</f>
        <v>25.593599999999999</v>
      </c>
      <c r="Z1467">
        <f>Source!V341</f>
        <v>5.9520000000000003E-2</v>
      </c>
      <c r="AA1467">
        <f>Source!X341</f>
        <v>1132.19</v>
      </c>
      <c r="AB1467">
        <f>Source!Y341</f>
        <v>764.99</v>
      </c>
    </row>
    <row r="1468" spans="1:28" ht="14.25" x14ac:dyDescent="0.2">
      <c r="C1468" s="21" t="s">
        <v>1938</v>
      </c>
      <c r="D1468" s="21">
        <f>Source!BA341</f>
        <v>7.04</v>
      </c>
      <c r="F1468" s="12"/>
      <c r="G1468" s="12"/>
      <c r="H1468" s="12"/>
    </row>
    <row r="1469" spans="1:28" x14ac:dyDescent="0.2">
      <c r="C1469" s="21" t="s">
        <v>1939</v>
      </c>
      <c r="D1469" s="21">
        <f>Source!BB341</f>
        <v>7.04</v>
      </c>
    </row>
    <row r="1470" spans="1:28" x14ac:dyDescent="0.2">
      <c r="C1470" s="21" t="s">
        <v>1940</v>
      </c>
      <c r="D1470" s="21">
        <f>Source!BC341</f>
        <v>7.04</v>
      </c>
    </row>
    <row r="1471" spans="1:28" x14ac:dyDescent="0.2">
      <c r="C1471" s="21" t="s">
        <v>1941</v>
      </c>
      <c r="D1471" s="21">
        <f>Source!BS341</f>
        <v>7.04</v>
      </c>
    </row>
    <row r="1472" spans="1:28" x14ac:dyDescent="0.2">
      <c r="C1472" s="9" t="s">
        <v>1942</v>
      </c>
      <c r="D1472" s="30"/>
      <c r="E1472" s="30"/>
      <c r="F1472" s="30">
        <f>Source!BZ341</f>
        <v>74</v>
      </c>
      <c r="G1472" s="52">
        <f>(Source!AF341+Source!AE341)*Source!FX341/100</f>
        <v>432.31539999999995</v>
      </c>
      <c r="H1472" s="52">
        <f>Source!X341</f>
        <v>1132.19</v>
      </c>
    </row>
    <row r="1473" spans="1:28" x14ac:dyDescent="0.2">
      <c r="C1473" s="9" t="s">
        <v>1944</v>
      </c>
      <c r="D1473" s="30"/>
      <c r="E1473" s="30"/>
      <c r="F1473" s="30">
        <f>Source!CA341</f>
        <v>50</v>
      </c>
      <c r="G1473" s="52">
        <f>(Source!AF341+Source!AE341)*Source!FY341/100</f>
        <v>292.10499999999996</v>
      </c>
      <c r="H1473" s="52">
        <f>Source!Y341</f>
        <v>764.99</v>
      </c>
    </row>
    <row r="1474" spans="1:28" x14ac:dyDescent="0.2">
      <c r="C1474" s="9" t="s">
        <v>1946</v>
      </c>
      <c r="D1474" s="30"/>
      <c r="E1474" s="30"/>
      <c r="F1474" s="30"/>
      <c r="G1474" s="52">
        <f>((Source!AF341+Source!AE341)*Source!FX341/100)+((Source!AF341+Source!AE341)*Source!FY341/100)+Source!AB341</f>
        <v>1311.4703999999999</v>
      </c>
      <c r="H1474" s="52">
        <f>Source!O341+Source!X341+Source!Y341</f>
        <v>3434.59</v>
      </c>
    </row>
    <row r="1475" spans="1:28" ht="42.75" x14ac:dyDescent="0.2">
      <c r="A1475" s="42">
        <v>204</v>
      </c>
      <c r="B1475" s="42" t="str">
        <f>Source!E342</f>
        <v>104</v>
      </c>
      <c r="C1475" s="42" t="str">
        <f>Source!G342</f>
        <v>Разборка трубопроводов из чугунных канализационных труб диаметром 100 мм</v>
      </c>
      <c r="D1475" s="42" t="str">
        <f>Source!F342</f>
        <v>65-2-2</v>
      </c>
      <c r="E1475" s="28" t="str">
        <f>Source!H342</f>
        <v>100 м</v>
      </c>
      <c r="F1475" s="12">
        <f>Source!I342</f>
        <v>0.16200000000000001</v>
      </c>
      <c r="G1475" s="20">
        <f>Source!AB342</f>
        <v>731.64</v>
      </c>
      <c r="H1475" s="20">
        <f>Source!O342</f>
        <v>834.42</v>
      </c>
      <c r="T1475">
        <f>Source!O342+Source!X342+Source!Y342</f>
        <v>1861.08</v>
      </c>
      <c r="U1475">
        <f>Source!P342</f>
        <v>0</v>
      </c>
      <c r="V1475">
        <f>Source!S342</f>
        <v>823.02</v>
      </c>
      <c r="W1475">
        <f>Source!Q342</f>
        <v>11.4</v>
      </c>
      <c r="X1475">
        <f>Source!R342</f>
        <v>4.93</v>
      </c>
      <c r="Y1475">
        <f>Source!U342</f>
        <v>13.8186</v>
      </c>
      <c r="Z1475">
        <f>Source!V342</f>
        <v>5.1840000000000004E-2</v>
      </c>
      <c r="AA1475">
        <f>Source!X342</f>
        <v>612.67999999999995</v>
      </c>
      <c r="AB1475">
        <f>Source!Y342</f>
        <v>413.98</v>
      </c>
    </row>
    <row r="1476" spans="1:28" ht="14.25" x14ac:dyDescent="0.2">
      <c r="C1476" s="21" t="s">
        <v>1938</v>
      </c>
      <c r="D1476" s="21">
        <f>Source!BA342</f>
        <v>7.04</v>
      </c>
      <c r="F1476" s="12"/>
      <c r="G1476" s="12"/>
      <c r="H1476" s="12"/>
    </row>
    <row r="1477" spans="1:28" x14ac:dyDescent="0.2">
      <c r="C1477" s="21" t="s">
        <v>1939</v>
      </c>
      <c r="D1477" s="21">
        <f>Source!BB342</f>
        <v>7.04</v>
      </c>
    </row>
    <row r="1478" spans="1:28" x14ac:dyDescent="0.2">
      <c r="C1478" s="21" t="s">
        <v>1940</v>
      </c>
      <c r="D1478" s="21">
        <f>Source!BC342</f>
        <v>7.04</v>
      </c>
    </row>
    <row r="1479" spans="1:28" x14ac:dyDescent="0.2">
      <c r="C1479" s="21" t="s">
        <v>1941</v>
      </c>
      <c r="D1479" s="21">
        <f>Source!BS342</f>
        <v>7.04</v>
      </c>
    </row>
    <row r="1480" spans="1:28" x14ac:dyDescent="0.2">
      <c r="C1480" s="9" t="s">
        <v>1942</v>
      </c>
      <c r="D1480" s="30"/>
      <c r="E1480" s="30"/>
      <c r="F1480" s="30">
        <f>Source!BZ342</f>
        <v>74</v>
      </c>
      <c r="G1480" s="52">
        <f>(Source!AF342+Source!AE342)*Source!FX342/100</f>
        <v>537.21040000000005</v>
      </c>
      <c r="H1480" s="52">
        <f>Source!X342</f>
        <v>612.67999999999995</v>
      </c>
    </row>
    <row r="1481" spans="1:28" x14ac:dyDescent="0.2">
      <c r="C1481" s="9" t="s">
        <v>1944</v>
      </c>
      <c r="D1481" s="30"/>
      <c r="E1481" s="30"/>
      <c r="F1481" s="30">
        <f>Source!CA342</f>
        <v>50</v>
      </c>
      <c r="G1481" s="52">
        <f>(Source!AF342+Source!AE342)*Source!FY342/100</f>
        <v>362.98</v>
      </c>
      <c r="H1481" s="52">
        <f>Source!Y342</f>
        <v>413.98</v>
      </c>
    </row>
    <row r="1482" spans="1:28" x14ac:dyDescent="0.2">
      <c r="C1482" s="9" t="s">
        <v>1946</v>
      </c>
      <c r="D1482" s="30"/>
      <c r="E1482" s="30"/>
      <c r="F1482" s="30"/>
      <c r="G1482" s="52">
        <f>((Source!AF342+Source!AE342)*Source!FX342/100)+((Source!AF342+Source!AE342)*Source!FY342/100)+Source!AB342</f>
        <v>1631.8304000000001</v>
      </c>
      <c r="H1482" s="52">
        <f>Source!O342+Source!X342+Source!Y342</f>
        <v>1861.08</v>
      </c>
    </row>
    <row r="1483" spans="1:28" ht="14.25" x14ac:dyDescent="0.2">
      <c r="A1483" s="42">
        <v>205</v>
      </c>
      <c r="B1483" s="42" t="str">
        <f>Source!E343</f>
        <v>105</v>
      </c>
      <c r="C1483" s="42" t="str">
        <f>Source!G343</f>
        <v>Смена трапов диаметром до 50 мм</v>
      </c>
      <c r="D1483" s="42" t="str">
        <f>Source!F343</f>
        <v>65-6-1</v>
      </c>
      <c r="E1483" s="28" t="str">
        <f>Source!H343</f>
        <v>100 ШТ</v>
      </c>
      <c r="F1483" s="12">
        <f>Source!I343</f>
        <v>0.01</v>
      </c>
      <c r="G1483" s="20">
        <f>Source!AB343</f>
        <v>1164.9100000000001</v>
      </c>
      <c r="H1483" s="20">
        <f>Source!O343</f>
        <v>82.01</v>
      </c>
      <c r="T1483">
        <f>Source!O343+Source!X343+Source!Y343</f>
        <v>182.88</v>
      </c>
      <c r="U1483">
        <f>Source!P343</f>
        <v>18.46</v>
      </c>
      <c r="V1483">
        <f>Source!S343</f>
        <v>61.3</v>
      </c>
      <c r="W1483">
        <f>Source!Q343</f>
        <v>2.25</v>
      </c>
      <c r="X1483">
        <f>Source!R343</f>
        <v>0.57999999999999996</v>
      </c>
      <c r="Y1483">
        <f>Source!U343</f>
        <v>0.96</v>
      </c>
      <c r="Z1483">
        <f>Source!V343</f>
        <v>6.6000000000000008E-3</v>
      </c>
      <c r="AA1483">
        <f>Source!X343</f>
        <v>63.74</v>
      </c>
      <c r="AB1483">
        <f>Source!Y343</f>
        <v>37.130000000000003</v>
      </c>
    </row>
    <row r="1484" spans="1:28" ht="14.25" x14ac:dyDescent="0.2">
      <c r="C1484" s="21" t="s">
        <v>1938</v>
      </c>
      <c r="D1484" s="21">
        <f>Source!BA343</f>
        <v>7.04</v>
      </c>
      <c r="F1484" s="12"/>
      <c r="G1484" s="12"/>
      <c r="H1484" s="12"/>
    </row>
    <row r="1485" spans="1:28" x14ac:dyDescent="0.2">
      <c r="C1485" s="21" t="s">
        <v>1939</v>
      </c>
      <c r="D1485" s="21">
        <f>Source!BB343</f>
        <v>7.04</v>
      </c>
    </row>
    <row r="1486" spans="1:28" x14ac:dyDescent="0.2">
      <c r="C1486" s="21" t="s">
        <v>1940</v>
      </c>
      <c r="D1486" s="21">
        <f>Source!BC343</f>
        <v>7.04</v>
      </c>
    </row>
    <row r="1487" spans="1:28" x14ac:dyDescent="0.2">
      <c r="C1487" s="21" t="s">
        <v>1941</v>
      </c>
      <c r="D1487" s="21">
        <f>Source!BS343</f>
        <v>7.04</v>
      </c>
    </row>
    <row r="1488" spans="1:28" x14ac:dyDescent="0.2">
      <c r="C1488" s="9" t="s">
        <v>1942</v>
      </c>
      <c r="D1488" s="30"/>
      <c r="E1488" s="30"/>
      <c r="F1488" s="30">
        <f>Source!BZ343</f>
        <v>103</v>
      </c>
      <c r="G1488" s="52">
        <f>(Source!AF343+Source!AE343)*Source!FX343/100</f>
        <v>905.38030000000003</v>
      </c>
      <c r="H1488" s="52">
        <f>Source!X343</f>
        <v>63.74</v>
      </c>
    </row>
    <row r="1489" spans="1:28" x14ac:dyDescent="0.2">
      <c r="C1489" s="9" t="s">
        <v>1944</v>
      </c>
      <c r="D1489" s="30"/>
      <c r="E1489" s="30"/>
      <c r="F1489" s="30">
        <f>Source!CA343</f>
        <v>60</v>
      </c>
      <c r="G1489" s="52">
        <f>(Source!AF343+Source!AE343)*Source!FY343/100</f>
        <v>527.40599999999995</v>
      </c>
      <c r="H1489" s="52">
        <f>Source!Y343</f>
        <v>37.130000000000003</v>
      </c>
    </row>
    <row r="1490" spans="1:28" x14ac:dyDescent="0.2">
      <c r="C1490" s="9" t="s">
        <v>1946</v>
      </c>
      <c r="D1490" s="30"/>
      <c r="E1490" s="30"/>
      <c r="F1490" s="30"/>
      <c r="G1490" s="52">
        <f>((Source!AF343+Source!AE343)*Source!FX343/100)+((Source!AF343+Source!AE343)*Source!FY343/100)+Source!AB343</f>
        <v>2597.6963000000001</v>
      </c>
      <c r="H1490" s="52">
        <f>Source!O343+Source!X343+Source!Y343</f>
        <v>182.88</v>
      </c>
    </row>
    <row r="1491" spans="1:28" ht="42.75" x14ac:dyDescent="0.2">
      <c r="A1491" s="42">
        <v>206</v>
      </c>
      <c r="B1491" s="42" t="str">
        <f>Source!E344</f>
        <v>105,1</v>
      </c>
      <c r="C1491" s="42" t="str">
        <f>Source!G344</f>
        <v>Трапы чугунные эмалированные с горизонтальным выпуском диаметром 50 мм</v>
      </c>
      <c r="D1491" s="42" t="str">
        <f>Source!F344</f>
        <v>18.2.06.10-0013</v>
      </c>
      <c r="E1491" s="28" t="str">
        <f>Source!H344</f>
        <v>шт.</v>
      </c>
      <c r="F1491" s="12">
        <f>Source!I344</f>
        <v>1</v>
      </c>
      <c r="G1491" s="20">
        <f>Source!AB344</f>
        <v>121.11</v>
      </c>
      <c r="H1491" s="20">
        <f>Source!O344</f>
        <v>852.61</v>
      </c>
      <c r="T1491">
        <f>Source!O344+Source!X344+Source!Y344</f>
        <v>852.61</v>
      </c>
      <c r="U1491">
        <f>Source!P344</f>
        <v>852.61</v>
      </c>
      <c r="V1491">
        <f>Source!S344</f>
        <v>0</v>
      </c>
      <c r="W1491">
        <f>Source!Q344</f>
        <v>0</v>
      </c>
      <c r="X1491">
        <f>Source!R344</f>
        <v>0</v>
      </c>
      <c r="Y1491">
        <f>Source!U344</f>
        <v>0</v>
      </c>
      <c r="Z1491">
        <f>Source!V344</f>
        <v>0</v>
      </c>
      <c r="AA1491">
        <f>Source!X344</f>
        <v>0</v>
      </c>
      <c r="AB1491">
        <f>Source!Y344</f>
        <v>0</v>
      </c>
    </row>
    <row r="1492" spans="1:28" ht="14.25" x14ac:dyDescent="0.2">
      <c r="C1492" s="21" t="s">
        <v>1940</v>
      </c>
      <c r="D1492" s="21">
        <f>Source!BC344</f>
        <v>7.04</v>
      </c>
      <c r="F1492" s="12"/>
      <c r="G1492" s="12"/>
      <c r="H1492" s="12"/>
    </row>
    <row r="1493" spans="1:28" ht="14.25" x14ac:dyDescent="0.2">
      <c r="A1493" s="42">
        <v>207</v>
      </c>
      <c r="B1493" s="42" t="str">
        <f>Source!E345</f>
        <v>106</v>
      </c>
      <c r="C1493" s="42" t="str">
        <f>Source!G345</f>
        <v>Демонтаж ванн</v>
      </c>
      <c r="D1493" s="42" t="str">
        <f>Source!F345</f>
        <v>65-4-4</v>
      </c>
      <c r="E1493" s="28" t="str">
        <f>Source!H345</f>
        <v>100 ШТ</v>
      </c>
      <c r="F1493" s="12">
        <f>Source!I345</f>
        <v>0.01</v>
      </c>
      <c r="G1493" s="20">
        <f>Source!AB345</f>
        <v>2581.5</v>
      </c>
      <c r="H1493" s="20">
        <f>Source!O345</f>
        <v>181.74</v>
      </c>
      <c r="T1493">
        <f>Source!O345+Source!X345+Source!Y345</f>
        <v>403.02000000000004</v>
      </c>
      <c r="U1493">
        <f>Source!P345</f>
        <v>0</v>
      </c>
      <c r="V1493">
        <f>Source!S345</f>
        <v>175.95</v>
      </c>
      <c r="W1493">
        <f>Source!Q345</f>
        <v>5.79</v>
      </c>
      <c r="X1493">
        <f>Source!R345</f>
        <v>2.5</v>
      </c>
      <c r="Y1493">
        <f>Source!U345</f>
        <v>2.93</v>
      </c>
      <c r="Z1493">
        <f>Source!V345</f>
        <v>2.63E-2</v>
      </c>
      <c r="AA1493">
        <f>Source!X345</f>
        <v>132.05000000000001</v>
      </c>
      <c r="AB1493">
        <f>Source!Y345</f>
        <v>89.23</v>
      </c>
    </row>
    <row r="1494" spans="1:28" ht="14.25" x14ac:dyDescent="0.2">
      <c r="C1494" s="21" t="s">
        <v>1938</v>
      </c>
      <c r="D1494" s="21">
        <f>Source!BA345</f>
        <v>7.04</v>
      </c>
      <c r="F1494" s="12"/>
      <c r="G1494" s="12"/>
      <c r="H1494" s="12"/>
    </row>
    <row r="1495" spans="1:28" x14ac:dyDescent="0.2">
      <c r="C1495" s="21" t="s">
        <v>1939</v>
      </c>
      <c r="D1495" s="21">
        <f>Source!BB345</f>
        <v>7.04</v>
      </c>
    </row>
    <row r="1496" spans="1:28" x14ac:dyDescent="0.2">
      <c r="C1496" s="21" t="s">
        <v>1940</v>
      </c>
      <c r="D1496" s="21">
        <f>Source!BC345</f>
        <v>7.04</v>
      </c>
    </row>
    <row r="1497" spans="1:28" x14ac:dyDescent="0.2">
      <c r="C1497" s="21" t="s">
        <v>1941</v>
      </c>
      <c r="D1497" s="21">
        <f>Source!BS345</f>
        <v>7.04</v>
      </c>
    </row>
    <row r="1498" spans="1:28" x14ac:dyDescent="0.2">
      <c r="C1498" s="9" t="s">
        <v>1942</v>
      </c>
      <c r="D1498" s="30"/>
      <c r="E1498" s="30"/>
      <c r="F1498" s="30">
        <f>Source!BZ345</f>
        <v>74</v>
      </c>
      <c r="G1498" s="52">
        <f>(Source!AF345+Source!AE345)*Source!FX345/100</f>
        <v>1875.7520000000002</v>
      </c>
      <c r="H1498" s="52">
        <f>Source!X345</f>
        <v>132.05000000000001</v>
      </c>
    </row>
    <row r="1499" spans="1:28" x14ac:dyDescent="0.2">
      <c r="C1499" s="9" t="s">
        <v>1944</v>
      </c>
      <c r="D1499" s="30"/>
      <c r="E1499" s="30"/>
      <c r="F1499" s="30">
        <f>Source!CA345</f>
        <v>50</v>
      </c>
      <c r="G1499" s="52">
        <f>(Source!AF345+Source!AE345)*Source!FY345/100</f>
        <v>1267.4000000000001</v>
      </c>
      <c r="H1499" s="52">
        <f>Source!Y345</f>
        <v>89.23</v>
      </c>
    </row>
    <row r="1500" spans="1:28" x14ac:dyDescent="0.2">
      <c r="C1500" s="9" t="s">
        <v>1946</v>
      </c>
      <c r="D1500" s="30"/>
      <c r="E1500" s="30"/>
      <c r="F1500" s="30"/>
      <c r="G1500" s="52">
        <f>((Source!AF345+Source!AE345)*Source!FX345/100)+((Source!AF345+Source!AE345)*Source!FY345/100)+Source!AB345</f>
        <v>5724.652</v>
      </c>
      <c r="H1500" s="52">
        <f>Source!O345+Source!X345+Source!Y345</f>
        <v>403.02000000000004</v>
      </c>
    </row>
    <row r="1501" spans="1:28" ht="14.25" x14ac:dyDescent="0.2">
      <c r="A1501" s="42">
        <v>208</v>
      </c>
      <c r="B1501" s="42" t="str">
        <f>Source!E346</f>
        <v>107</v>
      </c>
      <c r="C1501" s="42" t="str">
        <f>Source!G346</f>
        <v>Демонтаж моек</v>
      </c>
      <c r="D1501" s="42" t="str">
        <f>Source!F346</f>
        <v>65-4-3</v>
      </c>
      <c r="E1501" s="28" t="str">
        <f>Source!H346</f>
        <v>100 ШТ</v>
      </c>
      <c r="F1501" s="12">
        <f>Source!I346</f>
        <v>0.09</v>
      </c>
      <c r="G1501" s="20">
        <f>Source!AB346</f>
        <v>899.88</v>
      </c>
      <c r="H1501" s="20">
        <f>Source!O346</f>
        <v>570.16</v>
      </c>
      <c r="T1501">
        <f>Source!O346+Source!X346+Source!Y346</f>
        <v>1266.1399999999999</v>
      </c>
      <c r="U1501">
        <f>Source!P346</f>
        <v>0</v>
      </c>
      <c r="V1501">
        <f>Source!S346</f>
        <v>554.51</v>
      </c>
      <c r="W1501">
        <f>Source!Q346</f>
        <v>15.65</v>
      </c>
      <c r="X1501">
        <f>Source!R346</f>
        <v>6.76</v>
      </c>
      <c r="Y1501">
        <f>Source!U346</f>
        <v>9.234</v>
      </c>
      <c r="Z1501">
        <f>Source!V346</f>
        <v>7.1099999999999997E-2</v>
      </c>
      <c r="AA1501">
        <f>Source!X346</f>
        <v>415.34</v>
      </c>
      <c r="AB1501">
        <f>Source!Y346</f>
        <v>280.64</v>
      </c>
    </row>
    <row r="1502" spans="1:28" ht="14.25" x14ac:dyDescent="0.2">
      <c r="C1502" s="21" t="str">
        <f>"Объем: "&amp;Source!I346&amp;"=9/"&amp;"100"</f>
        <v>Объем: 0,09=9/100</v>
      </c>
      <c r="F1502" s="12"/>
      <c r="G1502" s="12"/>
      <c r="H1502" s="12"/>
    </row>
    <row r="1503" spans="1:28" x14ac:dyDescent="0.2">
      <c r="C1503" s="21" t="s">
        <v>1938</v>
      </c>
      <c r="D1503" s="21">
        <f>Source!BA346</f>
        <v>7.04</v>
      </c>
    </row>
    <row r="1504" spans="1:28" x14ac:dyDescent="0.2">
      <c r="C1504" s="21" t="s">
        <v>1939</v>
      </c>
      <c r="D1504" s="21">
        <f>Source!BB346</f>
        <v>7.04</v>
      </c>
    </row>
    <row r="1505" spans="1:28" x14ac:dyDescent="0.2">
      <c r="C1505" s="21" t="s">
        <v>1940</v>
      </c>
      <c r="D1505" s="21">
        <f>Source!BC346</f>
        <v>7.04</v>
      </c>
    </row>
    <row r="1506" spans="1:28" x14ac:dyDescent="0.2">
      <c r="C1506" s="21" t="s">
        <v>1941</v>
      </c>
      <c r="D1506" s="21">
        <f>Source!BS346</f>
        <v>7.04</v>
      </c>
    </row>
    <row r="1507" spans="1:28" x14ac:dyDescent="0.2">
      <c r="C1507" s="9" t="s">
        <v>1942</v>
      </c>
      <c r="D1507" s="30"/>
      <c r="E1507" s="30"/>
      <c r="F1507" s="30">
        <f>Source!BZ346</f>
        <v>74</v>
      </c>
      <c r="G1507" s="52">
        <f>(Source!AF346+Source!AE346)*Source!FX346/100</f>
        <v>655.529</v>
      </c>
      <c r="H1507" s="52">
        <f>Source!X346</f>
        <v>415.34</v>
      </c>
    </row>
    <row r="1508" spans="1:28" x14ac:dyDescent="0.2">
      <c r="C1508" s="9" t="s">
        <v>1944</v>
      </c>
      <c r="D1508" s="30"/>
      <c r="E1508" s="30"/>
      <c r="F1508" s="30">
        <f>Source!CA346</f>
        <v>50</v>
      </c>
      <c r="G1508" s="52">
        <f>(Source!AF346+Source!AE346)*Source!FY346/100</f>
        <v>442.92499999999995</v>
      </c>
      <c r="H1508" s="52">
        <f>Source!Y346</f>
        <v>280.64</v>
      </c>
    </row>
    <row r="1509" spans="1:28" x14ac:dyDescent="0.2">
      <c r="C1509" s="9" t="s">
        <v>1946</v>
      </c>
      <c r="D1509" s="30"/>
      <c r="E1509" s="30"/>
      <c r="F1509" s="30"/>
      <c r="G1509" s="52">
        <f>((Source!AF346+Source!AE346)*Source!FX346/100)+((Source!AF346+Source!AE346)*Source!FY346/100)+Source!AB346</f>
        <v>1998.3339999999998</v>
      </c>
      <c r="H1509" s="52">
        <f>Source!O346+Source!X346+Source!Y346</f>
        <v>1266.1399999999999</v>
      </c>
    </row>
    <row r="1510" spans="1:28" ht="14.25" x14ac:dyDescent="0.2">
      <c r="A1510" s="42">
        <v>209</v>
      </c>
      <c r="B1510" s="42" t="str">
        <f>Source!E347</f>
        <v>108</v>
      </c>
      <c r="C1510" s="42" t="str">
        <f>Source!G347</f>
        <v>Демонтаж умывальников и раковин</v>
      </c>
      <c r="D1510" s="42" t="str">
        <f>Source!F347</f>
        <v>65-4-1</v>
      </c>
      <c r="E1510" s="28" t="str">
        <f>Source!H347</f>
        <v>100 ШТ</v>
      </c>
      <c r="F1510" s="12">
        <f>Source!I347</f>
        <v>0.05</v>
      </c>
      <c r="G1510" s="20">
        <f>Source!AB347</f>
        <v>445.72</v>
      </c>
      <c r="H1510" s="20">
        <f>Source!O347</f>
        <v>156.88999999999999</v>
      </c>
      <c r="T1510">
        <f>Source!O347+Source!X347+Source!Y347</f>
        <v>349.42999999999995</v>
      </c>
      <c r="U1510">
        <f>Source!P347</f>
        <v>0</v>
      </c>
      <c r="V1510">
        <f>Source!S347</f>
        <v>154.03</v>
      </c>
      <c r="W1510">
        <f>Source!Q347</f>
        <v>2.86</v>
      </c>
      <c r="X1510">
        <f>Source!R347</f>
        <v>1.24</v>
      </c>
      <c r="Y1510">
        <f>Source!U347</f>
        <v>2.5649999999999999</v>
      </c>
      <c r="Z1510">
        <f>Source!V347</f>
        <v>1.3000000000000001E-2</v>
      </c>
      <c r="AA1510">
        <f>Source!X347</f>
        <v>114.9</v>
      </c>
      <c r="AB1510">
        <f>Source!Y347</f>
        <v>77.64</v>
      </c>
    </row>
    <row r="1511" spans="1:28" ht="14.25" x14ac:dyDescent="0.2">
      <c r="C1511" s="21" t="str">
        <f>"Объем: "&amp;Source!I347&amp;"=5/"&amp;"100"</f>
        <v>Объем: 0,05=5/100</v>
      </c>
      <c r="F1511" s="12"/>
      <c r="G1511" s="12"/>
      <c r="H1511" s="12"/>
    </row>
    <row r="1512" spans="1:28" x14ac:dyDescent="0.2">
      <c r="C1512" s="21" t="s">
        <v>1938</v>
      </c>
      <c r="D1512" s="21">
        <f>Source!BA347</f>
        <v>7.04</v>
      </c>
    </row>
    <row r="1513" spans="1:28" x14ac:dyDescent="0.2">
      <c r="C1513" s="21" t="s">
        <v>1939</v>
      </c>
      <c r="D1513" s="21">
        <f>Source!BB347</f>
        <v>7.04</v>
      </c>
    </row>
    <row r="1514" spans="1:28" x14ac:dyDescent="0.2">
      <c r="C1514" s="21" t="s">
        <v>1940</v>
      </c>
      <c r="D1514" s="21">
        <f>Source!BC347</f>
        <v>7.04</v>
      </c>
    </row>
    <row r="1515" spans="1:28" x14ac:dyDescent="0.2">
      <c r="C1515" s="21" t="s">
        <v>1941</v>
      </c>
      <c r="D1515" s="21">
        <f>Source!BS347</f>
        <v>7.04</v>
      </c>
    </row>
    <row r="1516" spans="1:28" x14ac:dyDescent="0.2">
      <c r="C1516" s="9" t="s">
        <v>1942</v>
      </c>
      <c r="D1516" s="30"/>
      <c r="E1516" s="30"/>
      <c r="F1516" s="30">
        <f>Source!BZ347</f>
        <v>74</v>
      </c>
      <c r="G1516" s="52">
        <f>(Source!AF347+Source!AE347)*Source!FX347/100</f>
        <v>326.41399999999999</v>
      </c>
      <c r="H1516" s="52">
        <f>Source!X347</f>
        <v>114.9</v>
      </c>
    </row>
    <row r="1517" spans="1:28" x14ac:dyDescent="0.2">
      <c r="C1517" s="9" t="s">
        <v>1944</v>
      </c>
      <c r="D1517" s="30"/>
      <c r="E1517" s="30"/>
      <c r="F1517" s="30">
        <f>Source!CA347</f>
        <v>50</v>
      </c>
      <c r="G1517" s="52">
        <f>(Source!AF347+Source!AE347)*Source!FY347/100</f>
        <v>220.55</v>
      </c>
      <c r="H1517" s="52">
        <f>Source!Y347</f>
        <v>77.64</v>
      </c>
    </row>
    <row r="1518" spans="1:28" x14ac:dyDescent="0.2">
      <c r="C1518" s="9" t="s">
        <v>1946</v>
      </c>
      <c r="D1518" s="30"/>
      <c r="E1518" s="30"/>
      <c r="F1518" s="30"/>
      <c r="G1518" s="52">
        <f>((Source!AF347+Source!AE347)*Source!FX347/100)+((Source!AF347+Source!AE347)*Source!FY347/100)+Source!AB347</f>
        <v>992.68399999999997</v>
      </c>
      <c r="H1518" s="52">
        <f>Source!O347+Source!X347+Source!Y347</f>
        <v>349.42999999999995</v>
      </c>
    </row>
    <row r="1519" spans="1:28" ht="14.25" x14ac:dyDescent="0.2">
      <c r="A1519" s="42">
        <v>210</v>
      </c>
      <c r="B1519" s="42" t="str">
        <f>Source!E348</f>
        <v>109</v>
      </c>
      <c r="C1519" s="42" t="str">
        <f>Source!G348</f>
        <v>Демонтаж унитазов и писсуаров</v>
      </c>
      <c r="D1519" s="42" t="str">
        <f>Source!F348</f>
        <v>65-4-2</v>
      </c>
      <c r="E1519" s="28" t="str">
        <f>Source!H348</f>
        <v>100 ШТ</v>
      </c>
      <c r="F1519" s="12">
        <f>Source!I348</f>
        <v>0.05</v>
      </c>
      <c r="G1519" s="20">
        <f>Source!AB348</f>
        <v>553.63</v>
      </c>
      <c r="H1519" s="20">
        <f>Source!O348</f>
        <v>194.88</v>
      </c>
      <c r="T1519">
        <f>Source!O348+Source!X348+Source!Y348</f>
        <v>434.29</v>
      </c>
      <c r="U1519">
        <f>Source!P348</f>
        <v>0</v>
      </c>
      <c r="V1519">
        <f>Source!S348</f>
        <v>191.69</v>
      </c>
      <c r="W1519">
        <f>Source!Q348</f>
        <v>3.19</v>
      </c>
      <c r="X1519">
        <f>Source!R348</f>
        <v>1.38</v>
      </c>
      <c r="Y1519">
        <f>Source!U348</f>
        <v>3.1920000000000002</v>
      </c>
      <c r="Z1519">
        <f>Source!V348</f>
        <v>1.4499999999999999E-2</v>
      </c>
      <c r="AA1519">
        <f>Source!X348</f>
        <v>142.87</v>
      </c>
      <c r="AB1519">
        <f>Source!Y348</f>
        <v>96.54</v>
      </c>
    </row>
    <row r="1520" spans="1:28" ht="14.25" x14ac:dyDescent="0.2">
      <c r="C1520" s="21" t="s">
        <v>1938</v>
      </c>
      <c r="D1520" s="21">
        <f>Source!BA348</f>
        <v>7.04</v>
      </c>
      <c r="F1520" s="12"/>
      <c r="G1520" s="12"/>
      <c r="H1520" s="12"/>
    </row>
    <row r="1521" spans="1:28" x14ac:dyDescent="0.2">
      <c r="C1521" s="21" t="s">
        <v>1939</v>
      </c>
      <c r="D1521" s="21">
        <f>Source!BB348</f>
        <v>7.04</v>
      </c>
    </row>
    <row r="1522" spans="1:28" x14ac:dyDescent="0.2">
      <c r="C1522" s="21" t="s">
        <v>1940</v>
      </c>
      <c r="D1522" s="21">
        <f>Source!BC348</f>
        <v>7.04</v>
      </c>
    </row>
    <row r="1523" spans="1:28" x14ac:dyDescent="0.2">
      <c r="C1523" s="21" t="s">
        <v>1941</v>
      </c>
      <c r="D1523" s="21">
        <f>Source!BS348</f>
        <v>7.04</v>
      </c>
    </row>
    <row r="1524" spans="1:28" x14ac:dyDescent="0.2">
      <c r="C1524" s="9" t="s">
        <v>1942</v>
      </c>
      <c r="D1524" s="30"/>
      <c r="E1524" s="30"/>
      <c r="F1524" s="30">
        <f>Source!BZ348</f>
        <v>74</v>
      </c>
      <c r="G1524" s="52">
        <f>(Source!AF348+Source!AE348)*Source!FX348/100</f>
        <v>405.87519999999989</v>
      </c>
      <c r="H1524" s="52">
        <f>Source!X348</f>
        <v>142.87</v>
      </c>
    </row>
    <row r="1525" spans="1:28" x14ac:dyDescent="0.2">
      <c r="C1525" s="9" t="s">
        <v>1944</v>
      </c>
      <c r="D1525" s="30"/>
      <c r="E1525" s="30"/>
      <c r="F1525" s="30">
        <f>Source!CA348</f>
        <v>50</v>
      </c>
      <c r="G1525" s="52">
        <f>(Source!AF348+Source!AE348)*Source!FY348/100</f>
        <v>274.23999999999995</v>
      </c>
      <c r="H1525" s="52">
        <f>Source!Y348</f>
        <v>96.54</v>
      </c>
    </row>
    <row r="1526" spans="1:28" x14ac:dyDescent="0.2">
      <c r="C1526" s="9" t="s">
        <v>1946</v>
      </c>
      <c r="D1526" s="30"/>
      <c r="E1526" s="30"/>
      <c r="F1526" s="30"/>
      <c r="G1526" s="52">
        <f>((Source!AF348+Source!AE348)*Source!FX348/100)+((Source!AF348+Source!AE348)*Source!FY348/100)+Source!AB348</f>
        <v>1233.7451999999998</v>
      </c>
      <c r="H1526" s="52">
        <f>Source!O348+Source!X348+Source!Y348</f>
        <v>434.29</v>
      </c>
    </row>
    <row r="1527" spans="1:28" ht="28.5" x14ac:dyDescent="0.2">
      <c r="A1527" s="42">
        <v>211</v>
      </c>
      <c r="B1527" s="42" t="str">
        <f>Source!E349</f>
        <v>110</v>
      </c>
      <c r="C1527" s="42" t="str">
        <f>Source!G349</f>
        <v>Демонтаж смывных бачков фаянсовых на унитазе</v>
      </c>
      <c r="D1527" s="42" t="str">
        <f>Source!F349</f>
        <v>65-4-10</v>
      </c>
      <c r="E1527" s="28" t="str">
        <f>Source!H349</f>
        <v>100 ШТ</v>
      </c>
      <c r="F1527" s="12">
        <f>Source!I349</f>
        <v>0.05</v>
      </c>
      <c r="G1527" s="20">
        <f>Source!AB349</f>
        <v>326.13</v>
      </c>
      <c r="H1527" s="20">
        <f>Source!O349</f>
        <v>114.8</v>
      </c>
      <c r="T1527">
        <f>Source!O349+Source!X349+Source!Y349</f>
        <v>255.14000000000001</v>
      </c>
      <c r="U1527">
        <f>Source!P349</f>
        <v>0</v>
      </c>
      <c r="V1527">
        <f>Source!S349</f>
        <v>111.94</v>
      </c>
      <c r="W1527">
        <f>Source!Q349</f>
        <v>2.86</v>
      </c>
      <c r="X1527">
        <f>Source!R349</f>
        <v>1.24</v>
      </c>
      <c r="Y1527">
        <f>Source!U349</f>
        <v>1.8640000000000001</v>
      </c>
      <c r="Z1527">
        <f>Source!V349</f>
        <v>1.3000000000000001E-2</v>
      </c>
      <c r="AA1527">
        <f>Source!X349</f>
        <v>83.75</v>
      </c>
      <c r="AB1527">
        <f>Source!Y349</f>
        <v>56.59</v>
      </c>
    </row>
    <row r="1528" spans="1:28" ht="14.25" x14ac:dyDescent="0.2">
      <c r="C1528" s="21" t="s">
        <v>1938</v>
      </c>
      <c r="D1528" s="21">
        <f>Source!BA349</f>
        <v>7.04</v>
      </c>
      <c r="F1528" s="12"/>
      <c r="G1528" s="12"/>
      <c r="H1528" s="12"/>
    </row>
    <row r="1529" spans="1:28" x14ac:dyDescent="0.2">
      <c r="C1529" s="21" t="s">
        <v>1939</v>
      </c>
      <c r="D1529" s="21">
        <f>Source!BB349</f>
        <v>7.04</v>
      </c>
    </row>
    <row r="1530" spans="1:28" x14ac:dyDescent="0.2">
      <c r="C1530" s="21" t="s">
        <v>1940</v>
      </c>
      <c r="D1530" s="21">
        <f>Source!BC349</f>
        <v>7.04</v>
      </c>
    </row>
    <row r="1531" spans="1:28" x14ac:dyDescent="0.2">
      <c r="C1531" s="21" t="s">
        <v>1941</v>
      </c>
      <c r="D1531" s="21">
        <f>Source!BS349</f>
        <v>7.04</v>
      </c>
    </row>
    <row r="1532" spans="1:28" x14ac:dyDescent="0.2">
      <c r="C1532" s="9" t="s">
        <v>1942</v>
      </c>
      <c r="D1532" s="30"/>
      <c r="E1532" s="30"/>
      <c r="F1532" s="30">
        <f>Source!BZ349</f>
        <v>74</v>
      </c>
      <c r="G1532" s="52">
        <f>(Source!AF349+Source!AE349)*Source!FX349/100</f>
        <v>237.91739999999999</v>
      </c>
      <c r="H1532" s="52">
        <f>Source!X349</f>
        <v>83.75</v>
      </c>
    </row>
    <row r="1533" spans="1:28" x14ac:dyDescent="0.2">
      <c r="C1533" s="9" t="s">
        <v>1944</v>
      </c>
      <c r="D1533" s="30"/>
      <c r="E1533" s="30"/>
      <c r="F1533" s="30">
        <f>Source!CA349</f>
        <v>50</v>
      </c>
      <c r="G1533" s="52">
        <f>(Source!AF349+Source!AE349)*Source!FY349/100</f>
        <v>160.755</v>
      </c>
      <c r="H1533" s="52">
        <f>Source!Y349</f>
        <v>56.59</v>
      </c>
    </row>
    <row r="1534" spans="1:28" x14ac:dyDescent="0.2">
      <c r="C1534" s="9" t="s">
        <v>1946</v>
      </c>
      <c r="D1534" s="30"/>
      <c r="E1534" s="30"/>
      <c r="F1534" s="30"/>
      <c r="G1534" s="52">
        <f>((Source!AF349+Source!AE349)*Source!FX349/100)+((Source!AF349+Source!AE349)*Source!FY349/100)+Source!AB349</f>
        <v>724.80240000000003</v>
      </c>
      <c r="H1534" s="52">
        <f>Source!O349+Source!X349+Source!Y349</f>
        <v>255.14000000000001</v>
      </c>
    </row>
    <row r="1535" spans="1:28" ht="42.75" x14ac:dyDescent="0.2">
      <c r="A1535" s="42">
        <v>212</v>
      </c>
      <c r="B1535" s="42" t="str">
        <f>Source!E350</f>
        <v>111</v>
      </c>
      <c r="C1535" s="42" t="str">
        <f>Source!G350</f>
        <v>Прокладка трубопроводов канализации из полиэтиленовых труб высокой плотности диаметром 50 мм</v>
      </c>
      <c r="D1535" s="42" t="str">
        <f>Source!F350</f>
        <v>16-04-001-01</v>
      </c>
      <c r="E1535" s="28" t="str">
        <f>Source!H350</f>
        <v>100 м</v>
      </c>
      <c r="F1535" s="12">
        <f>Source!I350</f>
        <v>0.372</v>
      </c>
      <c r="G1535" s="20">
        <f>Source!AB350</f>
        <v>791.52</v>
      </c>
      <c r="H1535" s="20">
        <f>Source!O350</f>
        <v>2072.9</v>
      </c>
      <c r="T1535">
        <f>Source!O350+Source!X350+Source!Y350</f>
        <v>5645.1399999999994</v>
      </c>
      <c r="U1535">
        <f>Source!P350</f>
        <v>145.01</v>
      </c>
      <c r="V1535">
        <f>Source!S350</f>
        <v>1919.25</v>
      </c>
      <c r="W1535">
        <f>Source!Q350</f>
        <v>8.64</v>
      </c>
      <c r="X1535">
        <f>Source!R350</f>
        <v>1.31</v>
      </c>
      <c r="Y1535">
        <f>Source!U350</f>
        <v>27.481871999999996</v>
      </c>
      <c r="Z1535">
        <f>Source!V350</f>
        <v>1.3949999999999999E-2</v>
      </c>
      <c r="AA1535">
        <f>Source!X350</f>
        <v>2208.64</v>
      </c>
      <c r="AB1535">
        <f>Source!Y350</f>
        <v>1363.6</v>
      </c>
    </row>
    <row r="1536" spans="1:28" ht="14.25" x14ac:dyDescent="0.2">
      <c r="C1536" s="21" t="s">
        <v>1938</v>
      </c>
      <c r="D1536" s="21">
        <f>Source!BA350</f>
        <v>7.04</v>
      </c>
      <c r="F1536" s="12"/>
      <c r="G1536" s="12"/>
      <c r="H1536" s="12"/>
    </row>
    <row r="1537" spans="1:28" x14ac:dyDescent="0.2">
      <c r="C1537" s="21" t="s">
        <v>1939</v>
      </c>
      <c r="D1537" s="21">
        <f>Source!BB350</f>
        <v>7.04</v>
      </c>
    </row>
    <row r="1538" spans="1:28" x14ac:dyDescent="0.2">
      <c r="C1538" s="21" t="s">
        <v>1940</v>
      </c>
      <c r="D1538" s="21">
        <f>Source!BC350</f>
        <v>7.04</v>
      </c>
    </row>
    <row r="1539" spans="1:28" x14ac:dyDescent="0.2">
      <c r="C1539" s="21" t="s">
        <v>1941</v>
      </c>
      <c r="D1539" s="21">
        <f>Source!BS350</f>
        <v>7.04</v>
      </c>
    </row>
    <row r="1540" spans="1:28" x14ac:dyDescent="0.2">
      <c r="C1540" s="21" t="s">
        <v>1948</v>
      </c>
      <c r="D1540" s="108" t="s">
        <v>91</v>
      </c>
      <c r="E1540" s="108"/>
      <c r="F1540" s="108"/>
      <c r="G1540" s="108"/>
      <c r="H1540" s="108"/>
    </row>
    <row r="1541" spans="1:28" x14ac:dyDescent="0.2">
      <c r="C1541" s="21" t="s">
        <v>1949</v>
      </c>
      <c r="D1541" s="108" t="s">
        <v>91</v>
      </c>
      <c r="E1541" s="108"/>
      <c r="F1541" s="108"/>
      <c r="G1541" s="108"/>
      <c r="H1541" s="108"/>
    </row>
    <row r="1542" spans="1:28" x14ac:dyDescent="0.2">
      <c r="C1542" s="21" t="s">
        <v>1950</v>
      </c>
      <c r="D1542" s="108" t="s">
        <v>92</v>
      </c>
      <c r="E1542" s="108"/>
      <c r="F1542" s="108"/>
      <c r="G1542" s="108"/>
      <c r="H1542" s="108"/>
    </row>
    <row r="1543" spans="1:28" x14ac:dyDescent="0.2">
      <c r="C1543" s="21" t="s">
        <v>1951</v>
      </c>
      <c r="D1543" s="108" t="s">
        <v>92</v>
      </c>
      <c r="E1543" s="108"/>
      <c r="F1543" s="108"/>
      <c r="G1543" s="108"/>
      <c r="H1543" s="108"/>
    </row>
    <row r="1544" spans="1:28" x14ac:dyDescent="0.2">
      <c r="C1544" s="21" t="s">
        <v>1952</v>
      </c>
      <c r="D1544" s="108" t="s">
        <v>91</v>
      </c>
      <c r="E1544" s="108"/>
      <c r="F1544" s="108"/>
      <c r="G1544" s="108"/>
      <c r="H1544" s="108"/>
    </row>
    <row r="1545" spans="1:28" x14ac:dyDescent="0.2">
      <c r="C1545" s="9" t="s">
        <v>1942</v>
      </c>
      <c r="D1545" s="30"/>
      <c r="E1545" s="30"/>
      <c r="F1545" s="30">
        <f>Source!BZ350</f>
        <v>128</v>
      </c>
      <c r="G1545" s="52">
        <f>(Source!AF350+Source!AE350)*Source!FX350/100</f>
        <v>844.81920000000002</v>
      </c>
      <c r="H1545" s="52">
        <f>Source!X350</f>
        <v>2208.64</v>
      </c>
    </row>
    <row r="1546" spans="1:28" x14ac:dyDescent="0.2">
      <c r="C1546" s="9" t="s">
        <v>1943</v>
      </c>
      <c r="D1546" s="30"/>
      <c r="E1546" s="30"/>
      <c r="F1546" s="30"/>
      <c r="G1546" s="30" t="str">
        <f>CONCATENATE(Source!DL350,Source!FT350, "=", Source!FX350, "%")</f>
        <v>*0,9=115,2%</v>
      </c>
      <c r="H1546" s="30" t="str">
        <f>CONCATENATE(Source!AT350)</f>
        <v>115</v>
      </c>
    </row>
    <row r="1547" spans="1:28" x14ac:dyDescent="0.2">
      <c r="C1547" s="9" t="s">
        <v>1944</v>
      </c>
      <c r="D1547" s="30"/>
      <c r="E1547" s="30"/>
      <c r="F1547" s="30">
        <f>Source!CA350</f>
        <v>83</v>
      </c>
      <c r="G1547" s="52">
        <f>(Source!AF350+Source!AE350)*Source!FY350/100</f>
        <v>517.37842499999999</v>
      </c>
      <c r="H1547" s="52">
        <f>Source!Y350</f>
        <v>1363.6</v>
      </c>
    </row>
    <row r="1548" spans="1:28" x14ac:dyDescent="0.2">
      <c r="C1548" s="9" t="s">
        <v>1945</v>
      </c>
      <c r="D1548" s="30"/>
      <c r="E1548" s="30"/>
      <c r="F1548" s="30"/>
      <c r="G1548" s="30" t="str">
        <f>CONCATENATE(Source!DM350,Source!FU350, "=", Source!FY350, "%")</f>
        <v>*0,85=70,55%</v>
      </c>
      <c r="H1548" s="30" t="str">
        <f>CONCATENATE(Source!AU350)</f>
        <v>71</v>
      </c>
    </row>
    <row r="1549" spans="1:28" x14ac:dyDescent="0.2">
      <c r="C1549" s="9" t="s">
        <v>1946</v>
      </c>
      <c r="D1549" s="30"/>
      <c r="E1549" s="30"/>
      <c r="F1549" s="30"/>
      <c r="G1549" s="52">
        <f>((Source!AF350+Source!AE350)*Source!FX350/100)+((Source!AF350+Source!AE350)*Source!FY350/100)+Source!AB350</f>
        <v>2153.7176250000002</v>
      </c>
      <c r="H1549" s="52">
        <f>Source!O350+Source!X350+Source!Y350</f>
        <v>5645.1399999999994</v>
      </c>
    </row>
    <row r="1550" spans="1:28" ht="57" x14ac:dyDescent="0.2">
      <c r="A1550" s="42">
        <v>213</v>
      </c>
      <c r="B1550" s="42" t="str">
        <f>Source!E351</f>
        <v>111,1</v>
      </c>
      <c r="C1550" s="42" t="str">
        <f>Source!G351</f>
        <v>Хомуты для крепления канализационных и водосточных пластмассовых трубопроводов, диаметром 50 мм</v>
      </c>
      <c r="D1550" s="42" t="str">
        <f>Source!F351</f>
        <v>24.1.02.01-0111</v>
      </c>
      <c r="E1550" s="28" t="str">
        <f>Source!H351</f>
        <v>т</v>
      </c>
      <c r="F1550" s="12">
        <f>Source!I351</f>
        <v>1.2E-2</v>
      </c>
      <c r="G1550" s="20">
        <f>Source!AB351</f>
        <v>26729.37</v>
      </c>
      <c r="H1550" s="20">
        <f>Source!O351</f>
        <v>2258.1</v>
      </c>
      <c r="T1550">
        <f>Source!O351+Source!X351+Source!Y351</f>
        <v>2258.1</v>
      </c>
      <c r="U1550">
        <f>Source!P351</f>
        <v>2258.1</v>
      </c>
      <c r="V1550">
        <f>Source!S351</f>
        <v>0</v>
      </c>
      <c r="W1550">
        <f>Source!Q351</f>
        <v>0</v>
      </c>
      <c r="X1550">
        <f>Source!R351</f>
        <v>0</v>
      </c>
      <c r="Y1550">
        <f>Source!U351</f>
        <v>0</v>
      </c>
      <c r="Z1550">
        <f>Source!V351</f>
        <v>0</v>
      </c>
      <c r="AA1550">
        <f>Source!X351</f>
        <v>0</v>
      </c>
      <c r="AB1550">
        <f>Source!Y351</f>
        <v>0</v>
      </c>
    </row>
    <row r="1551" spans="1:28" ht="14.25" x14ac:dyDescent="0.2">
      <c r="C1551" s="21" t="s">
        <v>1940</v>
      </c>
      <c r="D1551" s="21">
        <f>Source!BC351</f>
        <v>7.04</v>
      </c>
      <c r="F1551" s="12"/>
      <c r="G1551" s="12"/>
      <c r="H1551" s="12"/>
    </row>
    <row r="1552" spans="1:28" ht="28.5" x14ac:dyDescent="0.2">
      <c r="A1552" s="42">
        <v>214</v>
      </c>
      <c r="B1552" s="42" t="str">
        <f>Source!E352</f>
        <v>111,2</v>
      </c>
      <c r="C1552" s="42" t="str">
        <f>Source!G352</f>
        <v>Трубы безнапорные канализационные из полипропилена, диаметром 50 мм</v>
      </c>
      <c r="D1552" s="42" t="str">
        <f>Source!F352</f>
        <v>24.3.02.02-0003</v>
      </c>
      <c r="E1552" s="28" t="str">
        <f>Source!H352</f>
        <v>м</v>
      </c>
      <c r="F1552" s="12">
        <f>Source!I352</f>
        <v>37.200000000000003</v>
      </c>
      <c r="G1552" s="20">
        <f>Source!AB352</f>
        <v>10.38</v>
      </c>
      <c r="H1552" s="20">
        <f>Source!O352</f>
        <v>2718.4</v>
      </c>
      <c r="T1552">
        <f>Source!O352+Source!X352+Source!Y352</f>
        <v>2718.4</v>
      </c>
      <c r="U1552">
        <f>Source!P352</f>
        <v>2718.4</v>
      </c>
      <c r="V1552">
        <f>Source!S352</f>
        <v>0</v>
      </c>
      <c r="W1552">
        <f>Source!Q352</f>
        <v>0</v>
      </c>
      <c r="X1552">
        <f>Source!R352</f>
        <v>0</v>
      </c>
      <c r="Y1552">
        <f>Source!U352</f>
        <v>0</v>
      </c>
      <c r="Z1552">
        <f>Source!V352</f>
        <v>0</v>
      </c>
      <c r="AA1552">
        <f>Source!X352</f>
        <v>0</v>
      </c>
      <c r="AB1552">
        <f>Source!Y352</f>
        <v>0</v>
      </c>
    </row>
    <row r="1553" spans="1:28" ht="14.25" x14ac:dyDescent="0.2">
      <c r="C1553" s="21" t="s">
        <v>1940</v>
      </c>
      <c r="D1553" s="21">
        <f>Source!BC352</f>
        <v>7.04</v>
      </c>
      <c r="F1553" s="12"/>
      <c r="G1553" s="12"/>
      <c r="H1553" s="12"/>
    </row>
    <row r="1554" spans="1:28" ht="28.5" x14ac:dyDescent="0.2">
      <c r="A1554" s="42">
        <v>215</v>
      </c>
      <c r="B1554" s="42" t="str">
        <f>Source!E353</f>
        <v>111,3</v>
      </c>
      <c r="C1554" s="42" t="str">
        <f>Source!G353</f>
        <v>Ревизия полиэтиленовая с крышкой размером 50 мм</v>
      </c>
      <c r="D1554" s="42" t="str">
        <f>Source!F353</f>
        <v>24.3.05.12-0002</v>
      </c>
      <c r="E1554" s="28" t="str">
        <f>Source!H353</f>
        <v>шт.</v>
      </c>
      <c r="F1554" s="12">
        <f>Source!I353</f>
        <v>13</v>
      </c>
      <c r="G1554" s="20">
        <f>Source!AB353</f>
        <v>6.78</v>
      </c>
      <c r="H1554" s="20">
        <f>Source!O353</f>
        <v>620.51</v>
      </c>
      <c r="T1554">
        <f>Source!O353+Source!X353+Source!Y353</f>
        <v>620.51</v>
      </c>
      <c r="U1554">
        <f>Source!P353</f>
        <v>620.51</v>
      </c>
      <c r="V1554">
        <f>Source!S353</f>
        <v>0</v>
      </c>
      <c r="W1554">
        <f>Source!Q353</f>
        <v>0</v>
      </c>
      <c r="X1554">
        <f>Source!R353</f>
        <v>0</v>
      </c>
      <c r="Y1554">
        <f>Source!U353</f>
        <v>0</v>
      </c>
      <c r="Z1554">
        <f>Source!V353</f>
        <v>0</v>
      </c>
      <c r="AA1554">
        <f>Source!X353</f>
        <v>0</v>
      </c>
      <c r="AB1554">
        <f>Source!Y353</f>
        <v>0</v>
      </c>
    </row>
    <row r="1555" spans="1:28" ht="14.25" x14ac:dyDescent="0.2">
      <c r="C1555" s="21" t="s">
        <v>1940</v>
      </c>
      <c r="D1555" s="21">
        <f>Source!BC353</f>
        <v>7.04</v>
      </c>
      <c r="F1555" s="12"/>
      <c r="G1555" s="12"/>
      <c r="H1555" s="12"/>
    </row>
    <row r="1556" spans="1:28" ht="57" x14ac:dyDescent="0.2">
      <c r="A1556" s="42">
        <v>216</v>
      </c>
      <c r="B1556" s="42" t="str">
        <f>Source!E354</f>
        <v>111,4</v>
      </c>
      <c r="C1556" s="42" t="str">
        <f>Source!G354</f>
        <v>Трубопроводы канализации из полиэтиленовых труб высокой плотности с гильзами, диаметром 50 мм</v>
      </c>
      <c r="D1556" s="42" t="str">
        <f>Source!F354</f>
        <v>24.3.03.02</v>
      </c>
      <c r="E1556" s="28" t="str">
        <f>Source!H354</f>
        <v>м</v>
      </c>
      <c r="F1556" s="12">
        <f>Source!I354</f>
        <v>37.200000000000003</v>
      </c>
      <c r="G1556" s="20">
        <f>Source!AB354</f>
        <v>0</v>
      </c>
      <c r="H1556" s="20">
        <f>Source!O354</f>
        <v>0</v>
      </c>
      <c r="T1556">
        <f>Source!O354+Source!X354+Source!Y354</f>
        <v>0</v>
      </c>
      <c r="U1556">
        <f>Source!P354</f>
        <v>0</v>
      </c>
      <c r="V1556">
        <f>Source!S354</f>
        <v>0</v>
      </c>
      <c r="W1556">
        <f>Source!Q354</f>
        <v>0</v>
      </c>
      <c r="X1556">
        <f>Source!R354</f>
        <v>0</v>
      </c>
      <c r="Y1556">
        <f>Source!U354</f>
        <v>0</v>
      </c>
      <c r="Z1556">
        <f>Source!V354</f>
        <v>0</v>
      </c>
      <c r="AA1556">
        <f>Source!X354</f>
        <v>0</v>
      </c>
      <c r="AB1556">
        <f>Source!Y354</f>
        <v>0</v>
      </c>
    </row>
    <row r="1557" spans="1:28" ht="14.25" x14ac:dyDescent="0.2">
      <c r="C1557" s="21" t="s">
        <v>1940</v>
      </c>
      <c r="D1557" s="21">
        <f>Source!BC354</f>
        <v>7.04</v>
      </c>
      <c r="F1557" s="12"/>
      <c r="G1557" s="12"/>
      <c r="H1557" s="12"/>
    </row>
    <row r="1558" spans="1:28" ht="42.75" x14ac:dyDescent="0.2">
      <c r="A1558" s="42">
        <v>217</v>
      </c>
      <c r="B1558" s="42" t="str">
        <f>Source!E355</f>
        <v>112</v>
      </c>
      <c r="C1558" s="42" t="str">
        <f>Source!G355</f>
        <v>Прокладка трубопроводов канализации из полиэтиленовых труб высокой плотности диаметром 110 мм</v>
      </c>
      <c r="D1558" s="42" t="str">
        <f>Source!F355</f>
        <v>16-04-001-02</v>
      </c>
      <c r="E1558" s="28" t="str">
        <f>Source!H355</f>
        <v>100 м</v>
      </c>
      <c r="F1558" s="12">
        <f>Source!I355</f>
        <v>0.16200000000000001</v>
      </c>
      <c r="G1558" s="20">
        <f>Source!AB355</f>
        <v>851.33</v>
      </c>
      <c r="H1558" s="20">
        <f>Source!O355</f>
        <v>970.93</v>
      </c>
      <c r="T1558">
        <f>Source!O355+Source!X355+Source!Y355</f>
        <v>2464.04</v>
      </c>
      <c r="U1558">
        <f>Source!P355</f>
        <v>160.72</v>
      </c>
      <c r="V1558">
        <f>Source!S355</f>
        <v>801.45</v>
      </c>
      <c r="W1558">
        <f>Source!Q355</f>
        <v>8.76</v>
      </c>
      <c r="X1558">
        <f>Source!R355</f>
        <v>1.3</v>
      </c>
      <c r="Y1558">
        <f>Source!U355</f>
        <v>11.476079999999998</v>
      </c>
      <c r="Z1558">
        <f>Source!V355</f>
        <v>1.4175000000000002E-2</v>
      </c>
      <c r="AA1558">
        <f>Source!X355</f>
        <v>923.16</v>
      </c>
      <c r="AB1558">
        <f>Source!Y355</f>
        <v>569.95000000000005</v>
      </c>
    </row>
    <row r="1559" spans="1:28" ht="14.25" x14ac:dyDescent="0.2">
      <c r="C1559" s="21" t="s">
        <v>1938</v>
      </c>
      <c r="D1559" s="21">
        <f>Source!BA355</f>
        <v>7.04</v>
      </c>
      <c r="F1559" s="12"/>
      <c r="G1559" s="12"/>
      <c r="H1559" s="12"/>
    </row>
    <row r="1560" spans="1:28" x14ac:dyDescent="0.2">
      <c r="C1560" s="21" t="s">
        <v>1939</v>
      </c>
      <c r="D1560" s="21">
        <f>Source!BB355</f>
        <v>7.04</v>
      </c>
    </row>
    <row r="1561" spans="1:28" x14ac:dyDescent="0.2">
      <c r="C1561" s="21" t="s">
        <v>1940</v>
      </c>
      <c r="D1561" s="21">
        <f>Source!BC355</f>
        <v>7.04</v>
      </c>
    </row>
    <row r="1562" spans="1:28" x14ac:dyDescent="0.2">
      <c r="C1562" s="21" t="s">
        <v>1941</v>
      </c>
      <c r="D1562" s="21">
        <f>Source!BS355</f>
        <v>7.04</v>
      </c>
    </row>
    <row r="1563" spans="1:28" x14ac:dyDescent="0.2">
      <c r="C1563" s="21" t="s">
        <v>1948</v>
      </c>
      <c r="D1563" s="108" t="s">
        <v>91</v>
      </c>
      <c r="E1563" s="108"/>
      <c r="F1563" s="108"/>
      <c r="G1563" s="108"/>
      <c r="H1563" s="108"/>
    </row>
    <row r="1564" spans="1:28" x14ac:dyDescent="0.2">
      <c r="C1564" s="21" t="s">
        <v>1949</v>
      </c>
      <c r="D1564" s="108" t="s">
        <v>91</v>
      </c>
      <c r="E1564" s="108"/>
      <c r="F1564" s="108"/>
      <c r="G1564" s="108"/>
      <c r="H1564" s="108"/>
    </row>
    <row r="1565" spans="1:28" x14ac:dyDescent="0.2">
      <c r="C1565" s="21" t="s">
        <v>1950</v>
      </c>
      <c r="D1565" s="108" t="s">
        <v>92</v>
      </c>
      <c r="E1565" s="108"/>
      <c r="F1565" s="108"/>
      <c r="G1565" s="108"/>
      <c r="H1565" s="108"/>
    </row>
    <row r="1566" spans="1:28" x14ac:dyDescent="0.2">
      <c r="C1566" s="21" t="s">
        <v>1951</v>
      </c>
      <c r="D1566" s="108" t="s">
        <v>92</v>
      </c>
      <c r="E1566" s="108"/>
      <c r="F1566" s="108"/>
      <c r="G1566" s="108"/>
      <c r="H1566" s="108"/>
    </row>
    <row r="1567" spans="1:28" x14ac:dyDescent="0.2">
      <c r="C1567" s="21" t="s">
        <v>1952</v>
      </c>
      <c r="D1567" s="108" t="s">
        <v>91</v>
      </c>
      <c r="E1567" s="108"/>
      <c r="F1567" s="108"/>
      <c r="G1567" s="108"/>
      <c r="H1567" s="108"/>
    </row>
    <row r="1568" spans="1:28" x14ac:dyDescent="0.2">
      <c r="C1568" s="9" t="s">
        <v>1942</v>
      </c>
      <c r="D1568" s="30"/>
      <c r="E1568" s="30"/>
      <c r="F1568" s="30">
        <f>Source!BZ355</f>
        <v>128</v>
      </c>
      <c r="G1568" s="52">
        <f>(Source!AF355+Source!AE355)*Source!FX355/100</f>
        <v>810.85824000000002</v>
      </c>
      <c r="H1568" s="52">
        <f>Source!X355</f>
        <v>923.16</v>
      </c>
    </row>
    <row r="1569" spans="1:28" x14ac:dyDescent="0.2">
      <c r="C1569" s="9" t="s">
        <v>1943</v>
      </c>
      <c r="D1569" s="30"/>
      <c r="E1569" s="30"/>
      <c r="F1569" s="30"/>
      <c r="G1569" s="30" t="str">
        <f>CONCATENATE(Source!DL355,Source!FT355, "=", Source!FX355, "%")</f>
        <v>*0,9=115,2%</v>
      </c>
      <c r="H1569" s="30" t="str">
        <f>CONCATENATE(Source!AT355)</f>
        <v>115</v>
      </c>
    </row>
    <row r="1570" spans="1:28" x14ac:dyDescent="0.2">
      <c r="C1570" s="9" t="s">
        <v>1944</v>
      </c>
      <c r="D1570" s="30"/>
      <c r="E1570" s="30"/>
      <c r="F1570" s="30">
        <f>Source!CA355</f>
        <v>83</v>
      </c>
      <c r="G1570" s="52">
        <f>(Source!AF355+Source!AE355)*Source!FY355/100</f>
        <v>496.580285</v>
      </c>
      <c r="H1570" s="52">
        <f>Source!Y355</f>
        <v>569.95000000000005</v>
      </c>
    </row>
    <row r="1571" spans="1:28" x14ac:dyDescent="0.2">
      <c r="C1571" s="9" t="s">
        <v>1945</v>
      </c>
      <c r="D1571" s="30"/>
      <c r="E1571" s="30"/>
      <c r="F1571" s="30"/>
      <c r="G1571" s="30" t="str">
        <f>CONCATENATE(Source!DM355,Source!FU355, "=", Source!FY355, "%")</f>
        <v>*0,85=70,55%</v>
      </c>
      <c r="H1571" s="30" t="str">
        <f>CONCATENATE(Source!AU355)</f>
        <v>71</v>
      </c>
    </row>
    <row r="1572" spans="1:28" x14ac:dyDescent="0.2">
      <c r="C1572" s="9" t="s">
        <v>1946</v>
      </c>
      <c r="D1572" s="30"/>
      <c r="E1572" s="30"/>
      <c r="F1572" s="30"/>
      <c r="G1572" s="52">
        <f>((Source!AF355+Source!AE355)*Source!FX355/100)+((Source!AF355+Source!AE355)*Source!FY355/100)+Source!AB355</f>
        <v>2158.768525</v>
      </c>
      <c r="H1572" s="52">
        <f>Source!O355+Source!X355+Source!Y355</f>
        <v>2464.04</v>
      </c>
    </row>
    <row r="1573" spans="1:28" ht="57" x14ac:dyDescent="0.2">
      <c r="A1573" s="42">
        <v>218</v>
      </c>
      <c r="B1573" s="42" t="str">
        <f>Source!E356</f>
        <v>112,1</v>
      </c>
      <c r="C1573" s="42" t="str">
        <f>Source!G356</f>
        <v>Хомуты для крепления канализационных и водосточных пластмассовых трубопроводов, диаметром 100 мм</v>
      </c>
      <c r="D1573" s="42" t="str">
        <f>Source!F356</f>
        <v>24.1.02.01-0112</v>
      </c>
      <c r="E1573" s="28" t="str">
        <f>Source!H356</f>
        <v>т</v>
      </c>
      <c r="F1573" s="12">
        <f>Source!I356</f>
        <v>0.01</v>
      </c>
      <c r="G1573" s="20">
        <f>Source!AB356</f>
        <v>37529.15</v>
      </c>
      <c r="H1573" s="20">
        <f>Source!O356</f>
        <v>2642.05</v>
      </c>
      <c r="T1573">
        <f>Source!O356+Source!X356+Source!Y356</f>
        <v>2642.05</v>
      </c>
      <c r="U1573">
        <f>Source!P356</f>
        <v>2642.05</v>
      </c>
      <c r="V1573">
        <f>Source!S356</f>
        <v>0</v>
      </c>
      <c r="W1573">
        <f>Source!Q356</f>
        <v>0</v>
      </c>
      <c r="X1573">
        <f>Source!R356</f>
        <v>0</v>
      </c>
      <c r="Y1573">
        <f>Source!U356</f>
        <v>0</v>
      </c>
      <c r="Z1573">
        <f>Source!V356</f>
        <v>0</v>
      </c>
      <c r="AA1573">
        <f>Source!X356</f>
        <v>0</v>
      </c>
      <c r="AB1573">
        <f>Source!Y356</f>
        <v>0</v>
      </c>
    </row>
    <row r="1574" spans="1:28" ht="14.25" x14ac:dyDescent="0.2">
      <c r="C1574" s="21" t="s">
        <v>1940</v>
      </c>
      <c r="D1574" s="21">
        <f>Source!BC356</f>
        <v>7.04</v>
      </c>
      <c r="F1574" s="12"/>
      <c r="G1574" s="12"/>
      <c r="H1574" s="12"/>
    </row>
    <row r="1575" spans="1:28" ht="28.5" x14ac:dyDescent="0.2">
      <c r="A1575" s="42">
        <v>219</v>
      </c>
      <c r="B1575" s="42" t="str">
        <f>Source!E357</f>
        <v>112,2</v>
      </c>
      <c r="C1575" s="42" t="str">
        <f>Source!G357</f>
        <v>Трубы безнапорные канализационные из полипропилена, диаметром 110 мм</v>
      </c>
      <c r="D1575" s="42" t="str">
        <f>Source!F357</f>
        <v>24.3.02.02-0004</v>
      </c>
      <c r="E1575" s="28" t="str">
        <f>Source!H357</f>
        <v>м</v>
      </c>
      <c r="F1575" s="12">
        <f>Source!I357</f>
        <v>16.2</v>
      </c>
      <c r="G1575" s="20">
        <f>Source!AB357</f>
        <v>43.52</v>
      </c>
      <c r="H1575" s="20">
        <f>Source!O357</f>
        <v>4963.37</v>
      </c>
      <c r="T1575">
        <f>Source!O357+Source!X357+Source!Y357</f>
        <v>4963.37</v>
      </c>
      <c r="U1575">
        <f>Source!P357</f>
        <v>4963.37</v>
      </c>
      <c r="V1575">
        <f>Source!S357</f>
        <v>0</v>
      </c>
      <c r="W1575">
        <f>Source!Q357</f>
        <v>0</v>
      </c>
      <c r="X1575">
        <f>Source!R357</f>
        <v>0</v>
      </c>
      <c r="Y1575">
        <f>Source!U357</f>
        <v>0</v>
      </c>
      <c r="Z1575">
        <f>Source!V357</f>
        <v>0</v>
      </c>
      <c r="AA1575">
        <f>Source!X357</f>
        <v>0</v>
      </c>
      <c r="AB1575">
        <f>Source!Y357</f>
        <v>0</v>
      </c>
    </row>
    <row r="1576" spans="1:28" ht="14.25" x14ac:dyDescent="0.2">
      <c r="C1576" s="21" t="s">
        <v>1940</v>
      </c>
      <c r="D1576" s="21">
        <f>Source!BC357</f>
        <v>7.04</v>
      </c>
      <c r="F1576" s="12"/>
      <c r="G1576" s="12"/>
      <c r="H1576" s="12"/>
    </row>
    <row r="1577" spans="1:28" ht="28.5" x14ac:dyDescent="0.2">
      <c r="A1577" s="42">
        <v>220</v>
      </c>
      <c r="B1577" s="42" t="str">
        <f>Source!E358</f>
        <v>112,3</v>
      </c>
      <c r="C1577" s="42" t="str">
        <f>Source!G358</f>
        <v>Ревизия полипропиленовая с крышкой диаметром 100 мм</v>
      </c>
      <c r="D1577" s="42" t="str">
        <f>Source!F358</f>
        <v>24.3.05.12-0001</v>
      </c>
      <c r="E1577" s="28" t="str">
        <f>Source!H358</f>
        <v>шт.</v>
      </c>
      <c r="F1577" s="12">
        <f>Source!I358</f>
        <v>5</v>
      </c>
      <c r="G1577" s="20">
        <f>Source!AB358</f>
        <v>15.18</v>
      </c>
      <c r="H1577" s="20">
        <f>Source!O358</f>
        <v>534.34</v>
      </c>
      <c r="T1577">
        <f>Source!O358+Source!X358+Source!Y358</f>
        <v>534.34</v>
      </c>
      <c r="U1577">
        <f>Source!P358</f>
        <v>534.34</v>
      </c>
      <c r="V1577">
        <f>Source!S358</f>
        <v>0</v>
      </c>
      <c r="W1577">
        <f>Source!Q358</f>
        <v>0</v>
      </c>
      <c r="X1577">
        <f>Source!R358</f>
        <v>0</v>
      </c>
      <c r="Y1577">
        <f>Source!U358</f>
        <v>0</v>
      </c>
      <c r="Z1577">
        <f>Source!V358</f>
        <v>0</v>
      </c>
      <c r="AA1577">
        <f>Source!X358</f>
        <v>0</v>
      </c>
      <c r="AB1577">
        <f>Source!Y358</f>
        <v>0</v>
      </c>
    </row>
    <row r="1578" spans="1:28" ht="14.25" x14ac:dyDescent="0.2">
      <c r="C1578" s="21" t="s">
        <v>1940</v>
      </c>
      <c r="D1578" s="21">
        <f>Source!BC358</f>
        <v>7.04</v>
      </c>
      <c r="F1578" s="12"/>
      <c r="G1578" s="12"/>
      <c r="H1578" s="12"/>
    </row>
    <row r="1579" spans="1:28" ht="57" x14ac:dyDescent="0.2">
      <c r="A1579" s="42">
        <v>221</v>
      </c>
      <c r="B1579" s="42" t="str">
        <f>Source!E359</f>
        <v>112,4</v>
      </c>
      <c r="C1579" s="42" t="str">
        <f>Source!G359</f>
        <v>Трубопроводы канализации из полиэтиленовых труб высокой плотности с гильзами, диаметром 110 мм</v>
      </c>
      <c r="D1579" s="42" t="str">
        <f>Source!F359</f>
        <v>24.3.03.02</v>
      </c>
      <c r="E1579" s="28" t="str">
        <f>Source!H359</f>
        <v>м</v>
      </c>
      <c r="F1579" s="12">
        <f>Source!I359</f>
        <v>16.2</v>
      </c>
      <c r="G1579" s="20">
        <f>Source!AB359</f>
        <v>0</v>
      </c>
      <c r="H1579" s="20">
        <f>Source!O359</f>
        <v>0</v>
      </c>
      <c r="T1579">
        <f>Source!O359+Source!X359+Source!Y359</f>
        <v>0</v>
      </c>
      <c r="U1579">
        <f>Source!P359</f>
        <v>0</v>
      </c>
      <c r="V1579">
        <f>Source!S359</f>
        <v>0</v>
      </c>
      <c r="W1579">
        <f>Source!Q359</f>
        <v>0</v>
      </c>
      <c r="X1579">
        <f>Source!R359</f>
        <v>0</v>
      </c>
      <c r="Y1579">
        <f>Source!U359</f>
        <v>0</v>
      </c>
      <c r="Z1579">
        <f>Source!V359</f>
        <v>0</v>
      </c>
      <c r="AA1579">
        <f>Source!X359</f>
        <v>0</v>
      </c>
      <c r="AB1579">
        <f>Source!Y359</f>
        <v>0</v>
      </c>
    </row>
    <row r="1580" spans="1:28" ht="14.25" x14ac:dyDescent="0.2">
      <c r="C1580" s="21" t="s">
        <v>1940</v>
      </c>
      <c r="D1580" s="21">
        <f>Source!BC359</f>
        <v>7.04</v>
      </c>
      <c r="F1580" s="12"/>
      <c r="G1580" s="12"/>
      <c r="H1580" s="12"/>
    </row>
    <row r="1581" spans="1:28" ht="28.5" x14ac:dyDescent="0.2">
      <c r="A1581" s="42">
        <v>222</v>
      </c>
      <c r="B1581" s="42" t="str">
        <f>Source!E360</f>
        <v>113</v>
      </c>
      <c r="C1581" s="42" t="str">
        <f>Source!G360</f>
        <v>Установка поддонов душевых чугунных и стальных мелких</v>
      </c>
      <c r="D1581" s="42" t="str">
        <f>Source!F360</f>
        <v>17-01-001-18</v>
      </c>
      <c r="E1581" s="28" t="str">
        <f>Source!H360</f>
        <v>10 компл</v>
      </c>
      <c r="F1581" s="12">
        <f>Source!I360</f>
        <v>0.4</v>
      </c>
      <c r="G1581" s="20">
        <f>Source!AB360</f>
        <v>262.31</v>
      </c>
      <c r="H1581" s="20">
        <f>Source!O360</f>
        <v>738.66</v>
      </c>
      <c r="T1581">
        <f>Source!O360+Source!X360+Source!Y360</f>
        <v>1437.1100000000001</v>
      </c>
      <c r="U1581">
        <f>Source!P360</f>
        <v>230.69</v>
      </c>
      <c r="V1581">
        <f>Source!S360</f>
        <v>339.24</v>
      </c>
      <c r="W1581">
        <f>Source!Q360</f>
        <v>168.73</v>
      </c>
      <c r="X1581">
        <f>Source!R360</f>
        <v>36.270000000000003</v>
      </c>
      <c r="Y1581">
        <f>Source!U360</f>
        <v>5.0094000000000003</v>
      </c>
      <c r="Z1581">
        <f>Source!V360</f>
        <v>0.42500000000000004</v>
      </c>
      <c r="AA1581">
        <f>Source!X360</f>
        <v>431.84</v>
      </c>
      <c r="AB1581">
        <f>Source!Y360</f>
        <v>266.61</v>
      </c>
    </row>
    <row r="1582" spans="1:28" ht="14.25" x14ac:dyDescent="0.2">
      <c r="C1582" s="21" t="s">
        <v>1938</v>
      </c>
      <c r="D1582" s="21">
        <f>Source!BA360</f>
        <v>7.04</v>
      </c>
      <c r="F1582" s="12"/>
      <c r="G1582" s="12"/>
      <c r="H1582" s="12"/>
    </row>
    <row r="1583" spans="1:28" x14ac:dyDescent="0.2">
      <c r="C1583" s="21" t="s">
        <v>1939</v>
      </c>
      <c r="D1583" s="21">
        <f>Source!BB360</f>
        <v>7.04</v>
      </c>
    </row>
    <row r="1584" spans="1:28" x14ac:dyDescent="0.2">
      <c r="C1584" s="21" t="s">
        <v>1940</v>
      </c>
      <c r="D1584" s="21">
        <f>Source!BC360</f>
        <v>7.04</v>
      </c>
    </row>
    <row r="1585" spans="1:28" x14ac:dyDescent="0.2">
      <c r="C1585" s="21" t="s">
        <v>1941</v>
      </c>
      <c r="D1585" s="21">
        <f>Source!BS360</f>
        <v>7.04</v>
      </c>
    </row>
    <row r="1586" spans="1:28" x14ac:dyDescent="0.2">
      <c r="C1586" s="21" t="s">
        <v>1948</v>
      </c>
      <c r="D1586" s="108" t="s">
        <v>91</v>
      </c>
      <c r="E1586" s="108"/>
      <c r="F1586" s="108"/>
      <c r="G1586" s="108"/>
      <c r="H1586" s="108"/>
    </row>
    <row r="1587" spans="1:28" x14ac:dyDescent="0.2">
      <c r="C1587" s="21" t="s">
        <v>1949</v>
      </c>
      <c r="D1587" s="108" t="s">
        <v>91</v>
      </c>
      <c r="E1587" s="108"/>
      <c r="F1587" s="108"/>
      <c r="G1587" s="108"/>
      <c r="H1587" s="108"/>
    </row>
    <row r="1588" spans="1:28" x14ac:dyDescent="0.2">
      <c r="C1588" s="21" t="s">
        <v>1950</v>
      </c>
      <c r="D1588" s="108" t="s">
        <v>92</v>
      </c>
      <c r="E1588" s="108"/>
      <c r="F1588" s="108"/>
      <c r="G1588" s="108"/>
      <c r="H1588" s="108"/>
    </row>
    <row r="1589" spans="1:28" x14ac:dyDescent="0.2">
      <c r="C1589" s="21" t="s">
        <v>1951</v>
      </c>
      <c r="D1589" s="108" t="s">
        <v>92</v>
      </c>
      <c r="E1589" s="108"/>
      <c r="F1589" s="108"/>
      <c r="G1589" s="108"/>
      <c r="H1589" s="108"/>
    </row>
    <row r="1590" spans="1:28" x14ac:dyDescent="0.2">
      <c r="C1590" s="21" t="s">
        <v>1952</v>
      </c>
      <c r="D1590" s="108" t="s">
        <v>91</v>
      </c>
      <c r="E1590" s="108"/>
      <c r="F1590" s="108"/>
      <c r="G1590" s="108"/>
      <c r="H1590" s="108"/>
    </row>
    <row r="1591" spans="1:28" x14ac:dyDescent="0.2">
      <c r="C1591" s="9" t="s">
        <v>1942</v>
      </c>
      <c r="D1591" s="30"/>
      <c r="E1591" s="30"/>
      <c r="F1591" s="30">
        <f>Source!BZ360</f>
        <v>128</v>
      </c>
      <c r="G1591" s="52">
        <f>(Source!AF360+Source!AE360)*Source!FX360/100</f>
        <v>153.61920000000001</v>
      </c>
      <c r="H1591" s="52">
        <f>Source!X360</f>
        <v>431.84</v>
      </c>
    </row>
    <row r="1592" spans="1:28" x14ac:dyDescent="0.2">
      <c r="C1592" s="9" t="s">
        <v>1943</v>
      </c>
      <c r="D1592" s="30"/>
      <c r="E1592" s="30"/>
      <c r="F1592" s="30"/>
      <c r="G1592" s="30" t="str">
        <f>CONCATENATE(Source!DL360,Source!FT360, "=", Source!FX360, "%")</f>
        <v>*0,9=115,2%</v>
      </c>
      <c r="H1592" s="30" t="str">
        <f>CONCATENATE(Source!AT360)</f>
        <v>115</v>
      </c>
    </row>
    <row r="1593" spans="1:28" x14ac:dyDescent="0.2">
      <c r="C1593" s="9" t="s">
        <v>1944</v>
      </c>
      <c r="D1593" s="30"/>
      <c r="E1593" s="30"/>
      <c r="F1593" s="30">
        <f>Source!CA360</f>
        <v>83</v>
      </c>
      <c r="G1593" s="52">
        <f>(Source!AF360+Source!AE360)*Source!FY360/100</f>
        <v>94.078424999999982</v>
      </c>
      <c r="H1593" s="52">
        <f>Source!Y360</f>
        <v>266.61</v>
      </c>
    </row>
    <row r="1594" spans="1:28" x14ac:dyDescent="0.2">
      <c r="C1594" s="9" t="s">
        <v>1945</v>
      </c>
      <c r="D1594" s="30"/>
      <c r="E1594" s="30"/>
      <c r="F1594" s="30"/>
      <c r="G1594" s="30" t="str">
        <f>CONCATENATE(Source!DM360,Source!FU360, "=", Source!FY360, "%")</f>
        <v>*0,85=70,55%</v>
      </c>
      <c r="H1594" s="30" t="str">
        <f>CONCATENATE(Source!AU360)</f>
        <v>71</v>
      </c>
    </row>
    <row r="1595" spans="1:28" x14ac:dyDescent="0.2">
      <c r="C1595" s="9" t="s">
        <v>1946</v>
      </c>
      <c r="D1595" s="30"/>
      <c r="E1595" s="30"/>
      <c r="F1595" s="30"/>
      <c r="G1595" s="52">
        <f>((Source!AF360+Source!AE360)*Source!FX360/100)+((Source!AF360+Source!AE360)*Source!FY360/100)+Source!AB360</f>
        <v>510.00762499999996</v>
      </c>
      <c r="H1595" s="52">
        <f>Source!O360+Source!X360+Source!Y360</f>
        <v>1437.1100000000001</v>
      </c>
    </row>
    <row r="1596" spans="1:28" ht="57" x14ac:dyDescent="0.2">
      <c r="A1596" s="42">
        <v>223</v>
      </c>
      <c r="B1596" s="42" t="str">
        <f>Source!E361</f>
        <v>113,1</v>
      </c>
      <c r="C1596" s="42" t="str">
        <f>Source!G361</f>
        <v>Поддоны душевые эмалированные стальные River размером 800х800х110 мм с пластмассовым унифицированным сифоном</v>
      </c>
      <c r="D1596" s="42" t="str">
        <f>Source!F361</f>
        <v>18.2.02.07-0011</v>
      </c>
      <c r="E1596" s="28" t="str">
        <f>Source!H361</f>
        <v>компл.</v>
      </c>
      <c r="F1596" s="12">
        <f>Source!I361</f>
        <v>4</v>
      </c>
      <c r="G1596" s="20">
        <f>Source!AB361</f>
        <v>555.37</v>
      </c>
      <c r="H1596" s="20">
        <f>Source!O361</f>
        <v>15639.22</v>
      </c>
      <c r="T1596">
        <f>Source!O361+Source!X361+Source!Y361</f>
        <v>15639.22</v>
      </c>
      <c r="U1596">
        <f>Source!P361</f>
        <v>15639.22</v>
      </c>
      <c r="V1596">
        <f>Source!S361</f>
        <v>0</v>
      </c>
      <c r="W1596">
        <f>Source!Q361</f>
        <v>0</v>
      </c>
      <c r="X1596">
        <f>Source!R361</f>
        <v>0</v>
      </c>
      <c r="Y1596">
        <f>Source!U361</f>
        <v>0</v>
      </c>
      <c r="Z1596">
        <f>Source!V361</f>
        <v>0</v>
      </c>
      <c r="AA1596">
        <f>Source!X361</f>
        <v>0</v>
      </c>
      <c r="AB1596">
        <f>Source!Y361</f>
        <v>0</v>
      </c>
    </row>
    <row r="1597" spans="1:28" ht="14.25" x14ac:dyDescent="0.2">
      <c r="C1597" s="21" t="s">
        <v>1940</v>
      </c>
      <c r="D1597" s="21">
        <f>Source!BC361</f>
        <v>7.04</v>
      </c>
      <c r="F1597" s="12"/>
      <c r="G1597" s="12"/>
      <c r="H1597" s="12"/>
    </row>
    <row r="1598" spans="1:28" ht="28.5" x14ac:dyDescent="0.2">
      <c r="A1598" s="42">
        <v>224</v>
      </c>
      <c r="B1598" s="42" t="str">
        <f>Source!E362</f>
        <v>114</v>
      </c>
      <c r="C1598" s="42" t="str">
        <f>Source!G362</f>
        <v>Установка унитазов с функцией биде</v>
      </c>
      <c r="D1598" s="42" t="str">
        <f>Source!F362</f>
        <v>17-01-003-03</v>
      </c>
      <c r="E1598" s="28" t="str">
        <f>Source!H362</f>
        <v>10 компл</v>
      </c>
      <c r="F1598" s="12">
        <f>Source!I362</f>
        <v>0.5</v>
      </c>
      <c r="G1598" s="20">
        <f>Source!AB362</f>
        <v>4552.01</v>
      </c>
      <c r="H1598" s="20">
        <f>Source!O362</f>
        <v>16023.08</v>
      </c>
      <c r="T1598">
        <f>Source!O362+Source!X362+Source!Y362</f>
        <v>17670.37</v>
      </c>
      <c r="U1598">
        <f>Source!P362</f>
        <v>15052.93</v>
      </c>
      <c r="V1598">
        <f>Source!S362</f>
        <v>853.85</v>
      </c>
      <c r="W1598">
        <f>Source!Q362</f>
        <v>116.3</v>
      </c>
      <c r="X1598">
        <f>Source!R362</f>
        <v>31.79</v>
      </c>
      <c r="Y1598">
        <f>Source!U362</f>
        <v>12.753499999999999</v>
      </c>
      <c r="Z1598">
        <f>Source!V362</f>
        <v>0.35624999999999996</v>
      </c>
      <c r="AA1598">
        <f>Source!X362</f>
        <v>1018.49</v>
      </c>
      <c r="AB1598">
        <f>Source!Y362</f>
        <v>628.79999999999995</v>
      </c>
    </row>
    <row r="1599" spans="1:28" ht="14.25" x14ac:dyDescent="0.2">
      <c r="C1599" s="21" t="s">
        <v>1938</v>
      </c>
      <c r="D1599" s="21">
        <f>Source!BA362</f>
        <v>7.04</v>
      </c>
      <c r="F1599" s="12"/>
      <c r="G1599" s="12"/>
      <c r="H1599" s="12"/>
    </row>
    <row r="1600" spans="1:28" x14ac:dyDescent="0.2">
      <c r="C1600" s="21" t="s">
        <v>1939</v>
      </c>
      <c r="D1600" s="21">
        <f>Source!BB362</f>
        <v>7.04</v>
      </c>
    </row>
    <row r="1601" spans="1:28" x14ac:dyDescent="0.2">
      <c r="C1601" s="21" t="s">
        <v>1940</v>
      </c>
      <c r="D1601" s="21">
        <f>Source!BC362</f>
        <v>7.04</v>
      </c>
    </row>
    <row r="1602" spans="1:28" x14ac:dyDescent="0.2">
      <c r="C1602" s="21" t="s">
        <v>1941</v>
      </c>
      <c r="D1602" s="21">
        <f>Source!BS362</f>
        <v>7.04</v>
      </c>
    </row>
    <row r="1603" spans="1:28" x14ac:dyDescent="0.2">
      <c r="C1603" s="21" t="s">
        <v>1948</v>
      </c>
      <c r="D1603" s="108" t="s">
        <v>91</v>
      </c>
      <c r="E1603" s="108"/>
      <c r="F1603" s="108"/>
      <c r="G1603" s="108"/>
      <c r="H1603" s="108"/>
    </row>
    <row r="1604" spans="1:28" x14ac:dyDescent="0.2">
      <c r="C1604" s="21" t="s">
        <v>1949</v>
      </c>
      <c r="D1604" s="108" t="s">
        <v>91</v>
      </c>
      <c r="E1604" s="108"/>
      <c r="F1604" s="108"/>
      <c r="G1604" s="108"/>
      <c r="H1604" s="108"/>
    </row>
    <row r="1605" spans="1:28" x14ac:dyDescent="0.2">
      <c r="C1605" s="21" t="s">
        <v>1950</v>
      </c>
      <c r="D1605" s="108" t="s">
        <v>92</v>
      </c>
      <c r="E1605" s="108"/>
      <c r="F1605" s="108"/>
      <c r="G1605" s="108"/>
      <c r="H1605" s="108"/>
    </row>
    <row r="1606" spans="1:28" x14ac:dyDescent="0.2">
      <c r="C1606" s="21" t="s">
        <v>1951</v>
      </c>
      <c r="D1606" s="108" t="s">
        <v>92</v>
      </c>
      <c r="E1606" s="108"/>
      <c r="F1606" s="108"/>
      <c r="G1606" s="108"/>
      <c r="H1606" s="108"/>
    </row>
    <row r="1607" spans="1:28" x14ac:dyDescent="0.2">
      <c r="C1607" s="21" t="s">
        <v>1952</v>
      </c>
      <c r="D1607" s="108" t="s">
        <v>91</v>
      </c>
      <c r="E1607" s="108"/>
      <c r="F1607" s="108"/>
      <c r="G1607" s="108"/>
      <c r="H1607" s="108"/>
    </row>
    <row r="1608" spans="1:28" x14ac:dyDescent="0.2">
      <c r="C1608" s="9" t="s">
        <v>1942</v>
      </c>
      <c r="D1608" s="30"/>
      <c r="E1608" s="30"/>
      <c r="F1608" s="30">
        <f>Source!BZ362</f>
        <v>128</v>
      </c>
      <c r="G1608" s="52">
        <f>(Source!AF362+Source!AE362)*Source!FX362/100</f>
        <v>289.84320000000002</v>
      </c>
      <c r="H1608" s="52">
        <f>Source!X362</f>
        <v>1018.49</v>
      </c>
    </row>
    <row r="1609" spans="1:28" x14ac:dyDescent="0.2">
      <c r="C1609" s="9" t="s">
        <v>1943</v>
      </c>
      <c r="D1609" s="30"/>
      <c r="E1609" s="30"/>
      <c r="F1609" s="30"/>
      <c r="G1609" s="30" t="str">
        <f>CONCATENATE(Source!DL362,Source!FT362, "=", Source!FX362, "%")</f>
        <v>*0,9=115,2%</v>
      </c>
      <c r="H1609" s="30" t="str">
        <f>CONCATENATE(Source!AT362)</f>
        <v>115</v>
      </c>
    </row>
    <row r="1610" spans="1:28" x14ac:dyDescent="0.2">
      <c r="C1610" s="9" t="s">
        <v>1944</v>
      </c>
      <c r="D1610" s="30"/>
      <c r="E1610" s="30"/>
      <c r="F1610" s="30">
        <f>Source!CA362</f>
        <v>83</v>
      </c>
      <c r="G1610" s="52">
        <f>(Source!AF362+Source!AE362)*Source!FY362/100</f>
        <v>177.50379999999998</v>
      </c>
      <c r="H1610" s="52">
        <f>Source!Y362</f>
        <v>628.79999999999995</v>
      </c>
    </row>
    <row r="1611" spans="1:28" x14ac:dyDescent="0.2">
      <c r="C1611" s="9" t="s">
        <v>1945</v>
      </c>
      <c r="D1611" s="30"/>
      <c r="E1611" s="30"/>
      <c r="F1611" s="30"/>
      <c r="G1611" s="30" t="str">
        <f>CONCATENATE(Source!DM362,Source!FU362, "=", Source!FY362, "%")</f>
        <v>*0,85=70,55%</v>
      </c>
      <c r="H1611" s="30" t="str">
        <f>CONCATENATE(Source!AU362)</f>
        <v>71</v>
      </c>
    </row>
    <row r="1612" spans="1:28" x14ac:dyDescent="0.2">
      <c r="C1612" s="9" t="s">
        <v>1946</v>
      </c>
      <c r="D1612" s="30"/>
      <c r="E1612" s="30"/>
      <c r="F1612" s="30"/>
      <c r="G1612" s="52">
        <f>((Source!AF362+Source!AE362)*Source!FX362/100)+((Source!AF362+Source!AE362)*Source!FY362/100)+Source!AB362</f>
        <v>5019.357</v>
      </c>
      <c r="H1612" s="52">
        <f>Source!O362+Source!X362+Source!Y362</f>
        <v>17670.37</v>
      </c>
    </row>
    <row r="1613" spans="1:28" ht="28.5" x14ac:dyDescent="0.2">
      <c r="A1613" s="42">
        <v>225</v>
      </c>
      <c r="B1613" s="42" t="str">
        <f>Source!E363</f>
        <v>114,1</v>
      </c>
      <c r="C1613" s="42" t="str">
        <f>Source!G363</f>
        <v>Дюбели пластмассовые с шурупами 12х70 мм</v>
      </c>
      <c r="D1613" s="42" t="str">
        <f>Source!F363</f>
        <v>01.7.15.07-0012</v>
      </c>
      <c r="E1613" s="28" t="str">
        <f>Source!H363</f>
        <v>100 шт.</v>
      </c>
      <c r="F1613" s="12">
        <f>Source!I363</f>
        <v>0.1</v>
      </c>
      <c r="G1613" s="20">
        <f>Source!AB363</f>
        <v>83</v>
      </c>
      <c r="H1613" s="20">
        <f>Source!O363</f>
        <v>58.43</v>
      </c>
      <c r="T1613">
        <f>Source!O363+Source!X363+Source!Y363</f>
        <v>58.43</v>
      </c>
      <c r="U1613">
        <f>Source!P363</f>
        <v>58.43</v>
      </c>
      <c r="V1613">
        <f>Source!S363</f>
        <v>0</v>
      </c>
      <c r="W1613">
        <f>Source!Q363</f>
        <v>0</v>
      </c>
      <c r="X1613">
        <f>Source!R363</f>
        <v>0</v>
      </c>
      <c r="Y1613">
        <f>Source!U363</f>
        <v>0</v>
      </c>
      <c r="Z1613">
        <f>Source!V363</f>
        <v>0</v>
      </c>
      <c r="AA1613">
        <f>Source!X363</f>
        <v>0</v>
      </c>
      <c r="AB1613">
        <f>Source!Y363</f>
        <v>0</v>
      </c>
    </row>
    <row r="1614" spans="1:28" ht="14.25" x14ac:dyDescent="0.2">
      <c r="C1614" s="21" t="s">
        <v>1940</v>
      </c>
      <c r="D1614" s="21">
        <f>Source!BC363</f>
        <v>7.04</v>
      </c>
      <c r="F1614" s="12"/>
      <c r="G1614" s="12"/>
      <c r="H1614" s="12"/>
    </row>
    <row r="1615" spans="1:28" ht="28.5" x14ac:dyDescent="0.2">
      <c r="A1615" s="42">
        <v>226</v>
      </c>
      <c r="B1615" s="42" t="str">
        <f>Source!E364</f>
        <v>114,2</v>
      </c>
      <c r="C1615" s="42" t="str">
        <f>Source!G364</f>
        <v>Манжеты резиновые</v>
      </c>
      <c r="D1615" s="42" t="str">
        <f>Source!F364</f>
        <v>01.7.19.03-0011</v>
      </c>
      <c r="E1615" s="28" t="str">
        <f>Source!H364</f>
        <v>шт.</v>
      </c>
      <c r="F1615" s="12">
        <f>Source!I364</f>
        <v>5</v>
      </c>
      <c r="G1615" s="20">
        <f>Source!AB364</f>
        <v>10</v>
      </c>
      <c r="H1615" s="20">
        <f>Source!O364</f>
        <v>352</v>
      </c>
      <c r="T1615">
        <f>Source!O364+Source!X364+Source!Y364</f>
        <v>352</v>
      </c>
      <c r="U1615">
        <f>Source!P364</f>
        <v>352</v>
      </c>
      <c r="V1615">
        <f>Source!S364</f>
        <v>0</v>
      </c>
      <c r="W1615">
        <f>Source!Q364</f>
        <v>0</v>
      </c>
      <c r="X1615">
        <f>Source!R364</f>
        <v>0</v>
      </c>
      <c r="Y1615">
        <f>Source!U364</f>
        <v>0</v>
      </c>
      <c r="Z1615">
        <f>Source!V364</f>
        <v>0</v>
      </c>
      <c r="AA1615">
        <f>Source!X364</f>
        <v>0</v>
      </c>
      <c r="AB1615">
        <f>Source!Y364</f>
        <v>0</v>
      </c>
    </row>
    <row r="1616" spans="1:28" ht="14.25" x14ac:dyDescent="0.2">
      <c r="C1616" s="21" t="s">
        <v>1940</v>
      </c>
      <c r="D1616" s="21">
        <f>Source!BC364</f>
        <v>7.04</v>
      </c>
      <c r="F1616" s="12"/>
      <c r="G1616" s="12"/>
      <c r="H1616" s="12"/>
    </row>
    <row r="1617" spans="1:28" ht="28.5" x14ac:dyDescent="0.2">
      <c r="A1617" s="42">
        <v>227</v>
      </c>
      <c r="B1617" s="42" t="str">
        <f>Source!E365</f>
        <v>114,3</v>
      </c>
      <c r="C1617" s="42" t="str">
        <f>Source!G365</f>
        <v>Унитаз-компакт с функцией  марка Vitra Grand (9763D003)</v>
      </c>
      <c r="D1617" s="42" t="str">
        <f>Source!F365</f>
        <v>18.2.01.06-0001</v>
      </c>
      <c r="E1617" s="28" t="str">
        <f>Source!H365</f>
        <v>компл.</v>
      </c>
      <c r="F1617" s="12">
        <f>Source!I365</f>
        <v>5</v>
      </c>
      <c r="G1617" s="20">
        <f>Source!AB365</f>
        <v>318</v>
      </c>
      <c r="H1617" s="20">
        <f>Source!O365</f>
        <v>11193.6</v>
      </c>
      <c r="T1617">
        <f>Source!O365+Source!X365+Source!Y365</f>
        <v>11193.6</v>
      </c>
      <c r="U1617">
        <f>Source!P365</f>
        <v>11193.6</v>
      </c>
      <c r="V1617">
        <f>Source!S365</f>
        <v>0</v>
      </c>
      <c r="W1617">
        <f>Source!Q365</f>
        <v>0</v>
      </c>
      <c r="X1617">
        <f>Source!R365</f>
        <v>0</v>
      </c>
      <c r="Y1617">
        <f>Source!U365</f>
        <v>0</v>
      </c>
      <c r="Z1617">
        <f>Source!V365</f>
        <v>0</v>
      </c>
      <c r="AA1617">
        <f>Source!X365</f>
        <v>0</v>
      </c>
      <c r="AB1617">
        <f>Source!Y365</f>
        <v>0</v>
      </c>
    </row>
    <row r="1618" spans="1:28" ht="14.25" x14ac:dyDescent="0.2">
      <c r="C1618" s="21" t="s">
        <v>1940</v>
      </c>
      <c r="D1618" s="21">
        <f>Source!BC365</f>
        <v>7.04</v>
      </c>
      <c r="F1618" s="12"/>
      <c r="G1618" s="12"/>
      <c r="H1618" s="12"/>
    </row>
    <row r="1619" spans="1:28" ht="28.5" x14ac:dyDescent="0.2">
      <c r="A1619" s="42">
        <v>228</v>
      </c>
      <c r="B1619" s="42" t="str">
        <f>Source!E366</f>
        <v>115</v>
      </c>
      <c r="C1619" s="42" t="str">
        <f>Source!G366</f>
        <v>Установка моек на одно отделение</v>
      </c>
      <c r="D1619" s="42" t="str">
        <f>Source!F366</f>
        <v>17-01-005-01</v>
      </c>
      <c r="E1619" s="28" t="str">
        <f>Source!H366</f>
        <v>10 компл</v>
      </c>
      <c r="F1619" s="12">
        <f>Source!I366</f>
        <v>0.5</v>
      </c>
      <c r="G1619" s="20">
        <f>Source!AB366</f>
        <v>261.36</v>
      </c>
      <c r="H1619" s="20">
        <f>Source!O366</f>
        <v>919.99</v>
      </c>
      <c r="T1619">
        <f>Source!O366+Source!X366+Source!Y366</f>
        <v>2202.1999999999998</v>
      </c>
      <c r="U1619">
        <f>Source!P366</f>
        <v>187.16</v>
      </c>
      <c r="V1619">
        <f>Source!S366</f>
        <v>674.47</v>
      </c>
      <c r="W1619">
        <f>Source!Q366</f>
        <v>58.36</v>
      </c>
      <c r="X1619">
        <f>Source!R366</f>
        <v>14.89</v>
      </c>
      <c r="Y1619">
        <f>Source!U366</f>
        <v>9.9589999999999996</v>
      </c>
      <c r="Z1619">
        <f>Source!V366</f>
        <v>0.16875000000000001</v>
      </c>
      <c r="AA1619">
        <f>Source!X366</f>
        <v>792.76</v>
      </c>
      <c r="AB1619">
        <f>Source!Y366</f>
        <v>489.45</v>
      </c>
    </row>
    <row r="1620" spans="1:28" ht="14.25" x14ac:dyDescent="0.2">
      <c r="C1620" s="21" t="str">
        <f>"Объем: "&amp;Source!I366&amp;"=5/"&amp;"10"</f>
        <v>Объем: 0,5=5/10</v>
      </c>
      <c r="F1620" s="12"/>
      <c r="G1620" s="12"/>
      <c r="H1620" s="12"/>
    </row>
    <row r="1621" spans="1:28" x14ac:dyDescent="0.2">
      <c r="C1621" s="21" t="s">
        <v>1938</v>
      </c>
      <c r="D1621" s="21">
        <f>Source!BA366</f>
        <v>7.04</v>
      </c>
    </row>
    <row r="1622" spans="1:28" x14ac:dyDescent="0.2">
      <c r="C1622" s="21" t="s">
        <v>1939</v>
      </c>
      <c r="D1622" s="21">
        <f>Source!BB366</f>
        <v>7.04</v>
      </c>
    </row>
    <row r="1623" spans="1:28" x14ac:dyDescent="0.2">
      <c r="C1623" s="21" t="s">
        <v>1940</v>
      </c>
      <c r="D1623" s="21">
        <f>Source!BC366</f>
        <v>7.04</v>
      </c>
    </row>
    <row r="1624" spans="1:28" x14ac:dyDescent="0.2">
      <c r="C1624" s="21" t="s">
        <v>1941</v>
      </c>
      <c r="D1624" s="21">
        <f>Source!BS366</f>
        <v>7.04</v>
      </c>
    </row>
    <row r="1625" spans="1:28" x14ac:dyDescent="0.2">
      <c r="C1625" s="21" t="s">
        <v>1948</v>
      </c>
      <c r="D1625" s="108" t="s">
        <v>91</v>
      </c>
      <c r="E1625" s="108"/>
      <c r="F1625" s="108"/>
      <c r="G1625" s="108"/>
      <c r="H1625" s="108"/>
    </row>
    <row r="1626" spans="1:28" x14ac:dyDescent="0.2">
      <c r="C1626" s="21" t="s">
        <v>1949</v>
      </c>
      <c r="D1626" s="108" t="s">
        <v>91</v>
      </c>
      <c r="E1626" s="108"/>
      <c r="F1626" s="108"/>
      <c r="G1626" s="108"/>
      <c r="H1626" s="108"/>
    </row>
    <row r="1627" spans="1:28" x14ac:dyDescent="0.2">
      <c r="C1627" s="21" t="s">
        <v>1950</v>
      </c>
      <c r="D1627" s="108" t="s">
        <v>92</v>
      </c>
      <c r="E1627" s="108"/>
      <c r="F1627" s="108"/>
      <c r="G1627" s="108"/>
      <c r="H1627" s="108"/>
    </row>
    <row r="1628" spans="1:28" x14ac:dyDescent="0.2">
      <c r="C1628" s="21" t="s">
        <v>1951</v>
      </c>
      <c r="D1628" s="108" t="s">
        <v>92</v>
      </c>
      <c r="E1628" s="108"/>
      <c r="F1628" s="108"/>
      <c r="G1628" s="108"/>
      <c r="H1628" s="108"/>
    </row>
    <row r="1629" spans="1:28" x14ac:dyDescent="0.2">
      <c r="C1629" s="21" t="s">
        <v>1952</v>
      </c>
      <c r="D1629" s="108" t="s">
        <v>91</v>
      </c>
      <c r="E1629" s="108"/>
      <c r="F1629" s="108"/>
      <c r="G1629" s="108"/>
      <c r="H1629" s="108"/>
    </row>
    <row r="1630" spans="1:28" x14ac:dyDescent="0.2">
      <c r="C1630" s="9" t="s">
        <v>1942</v>
      </c>
      <c r="D1630" s="30"/>
      <c r="E1630" s="30"/>
      <c r="F1630" s="30">
        <f>Source!BZ366</f>
        <v>128</v>
      </c>
      <c r="G1630" s="52">
        <f>(Source!AF366+Source!AE366)*Source!FX366/100</f>
        <v>225.60767999999999</v>
      </c>
      <c r="H1630" s="52">
        <f>Source!X366</f>
        <v>792.76</v>
      </c>
    </row>
    <row r="1631" spans="1:28" x14ac:dyDescent="0.2">
      <c r="C1631" s="9" t="s">
        <v>1943</v>
      </c>
      <c r="D1631" s="30"/>
      <c r="E1631" s="30"/>
      <c r="F1631" s="30"/>
      <c r="G1631" s="30" t="str">
        <f>CONCATENATE(Source!DL366,Source!FT366, "=", Source!FX366, "%")</f>
        <v>*0,9=115,2%</v>
      </c>
      <c r="H1631" s="30" t="str">
        <f>CONCATENATE(Source!AT366)</f>
        <v>115</v>
      </c>
    </row>
    <row r="1632" spans="1:28" x14ac:dyDescent="0.2">
      <c r="C1632" s="9" t="s">
        <v>1944</v>
      </c>
      <c r="D1632" s="30"/>
      <c r="E1632" s="30"/>
      <c r="F1632" s="30">
        <f>Source!CA366</f>
        <v>83</v>
      </c>
      <c r="G1632" s="52">
        <f>(Source!AF366+Source!AE366)*Source!FY366/100</f>
        <v>138.16512</v>
      </c>
      <c r="H1632" s="52">
        <f>Source!Y366</f>
        <v>489.45</v>
      </c>
    </row>
    <row r="1633" spans="1:28" x14ac:dyDescent="0.2">
      <c r="C1633" s="9" t="s">
        <v>1945</v>
      </c>
      <c r="D1633" s="30"/>
      <c r="E1633" s="30"/>
      <c r="F1633" s="30"/>
      <c r="G1633" s="30" t="str">
        <f>CONCATENATE(Source!DM366,Source!FU366, "=", Source!FY366, "%")</f>
        <v>*0,85=70,55%</v>
      </c>
      <c r="H1633" s="30" t="str">
        <f>CONCATENATE(Source!AU366)</f>
        <v>71</v>
      </c>
    </row>
    <row r="1634" spans="1:28" x14ac:dyDescent="0.2">
      <c r="C1634" s="9" t="s">
        <v>1946</v>
      </c>
      <c r="D1634" s="30"/>
      <c r="E1634" s="30"/>
      <c r="F1634" s="30"/>
      <c r="G1634" s="52">
        <f>((Source!AF366+Source!AE366)*Source!FX366/100)+((Source!AF366+Source!AE366)*Source!FY366/100)+Source!AB366</f>
        <v>625.13279999999997</v>
      </c>
      <c r="H1634" s="52">
        <f>Source!O366+Source!X366+Source!Y366</f>
        <v>2202.1999999999998</v>
      </c>
    </row>
    <row r="1635" spans="1:28" ht="57" x14ac:dyDescent="0.2">
      <c r="A1635" s="42">
        <v>229</v>
      </c>
      <c r="B1635" s="42" t="str">
        <f>Source!E367</f>
        <v>115,1</v>
      </c>
      <c r="C1635" s="42" t="str">
        <f>Source!G367</f>
        <v>Мойки стальные эмалированные на одно отделение с одной чашей  с креплениями МСК размером 500х500х198 в комплекте с сифоном</v>
      </c>
      <c r="D1635" s="42" t="str">
        <f>Source!F367</f>
        <v>18.2.02.05-0005</v>
      </c>
      <c r="E1635" s="28" t="str">
        <f>Source!H367</f>
        <v>компл.</v>
      </c>
      <c r="F1635" s="12">
        <f>Source!I367</f>
        <v>5</v>
      </c>
      <c r="G1635" s="20">
        <f>Source!AB367</f>
        <v>280</v>
      </c>
      <c r="H1635" s="20">
        <f>Source!O367</f>
        <v>9856</v>
      </c>
      <c r="T1635">
        <f>Source!O367+Source!X367+Source!Y367</f>
        <v>9856</v>
      </c>
      <c r="U1635">
        <f>Source!P367</f>
        <v>9856</v>
      </c>
      <c r="V1635">
        <f>Source!S367</f>
        <v>0</v>
      </c>
      <c r="W1635">
        <f>Source!Q367</f>
        <v>0</v>
      </c>
      <c r="X1635">
        <f>Source!R367</f>
        <v>0</v>
      </c>
      <c r="Y1635">
        <f>Source!U367</f>
        <v>0</v>
      </c>
      <c r="Z1635">
        <f>Source!V367</f>
        <v>0</v>
      </c>
      <c r="AA1635">
        <f>Source!X367</f>
        <v>0</v>
      </c>
      <c r="AB1635">
        <f>Source!Y367</f>
        <v>0</v>
      </c>
    </row>
    <row r="1636" spans="1:28" ht="14.25" x14ac:dyDescent="0.2">
      <c r="C1636" s="21" t="s">
        <v>1940</v>
      </c>
      <c r="D1636" s="21">
        <f>Source!BC367</f>
        <v>7.04</v>
      </c>
      <c r="F1636" s="12"/>
      <c r="G1636" s="12"/>
      <c r="H1636" s="12"/>
    </row>
    <row r="1637" spans="1:28" ht="28.5" x14ac:dyDescent="0.2">
      <c r="A1637" s="42">
        <v>230</v>
      </c>
      <c r="B1637" s="42" t="str">
        <f>Source!E368</f>
        <v>116</v>
      </c>
      <c r="C1637" s="42" t="str">
        <f>Source!G368</f>
        <v>Установка раковин</v>
      </c>
      <c r="D1637" s="42" t="str">
        <f>Source!F368</f>
        <v>17-01-005-04</v>
      </c>
      <c r="E1637" s="28" t="str">
        <f>Source!H368</f>
        <v>10 компл</v>
      </c>
      <c r="F1637" s="12">
        <f>Source!I368</f>
        <v>0.9</v>
      </c>
      <c r="G1637" s="20">
        <f>Source!AB368</f>
        <v>169.59</v>
      </c>
      <c r="H1637" s="20">
        <f>Source!O368</f>
        <v>1074.52</v>
      </c>
      <c r="T1637">
        <f>Source!O368+Source!X368+Source!Y368</f>
        <v>2284.38</v>
      </c>
      <c r="U1637">
        <f>Source!P368</f>
        <v>354.18</v>
      </c>
      <c r="V1637">
        <f>Source!S368</f>
        <v>630.12</v>
      </c>
      <c r="W1637">
        <f>Source!Q368</f>
        <v>90.22</v>
      </c>
      <c r="X1637">
        <f>Source!R368</f>
        <v>20.34</v>
      </c>
      <c r="Y1637">
        <f>Source!U368</f>
        <v>9.3046500000000005</v>
      </c>
      <c r="Z1637">
        <f>Source!V368</f>
        <v>0.23625000000000002</v>
      </c>
      <c r="AA1637">
        <f>Source!X368</f>
        <v>748.03</v>
      </c>
      <c r="AB1637">
        <f>Source!Y368</f>
        <v>461.83</v>
      </c>
    </row>
    <row r="1638" spans="1:28" ht="14.25" x14ac:dyDescent="0.2">
      <c r="C1638" s="21" t="str">
        <f>"Объем: "&amp;Source!I368&amp;"=9/"&amp;"10"</f>
        <v>Объем: 0,9=9/10</v>
      </c>
      <c r="F1638" s="12"/>
      <c r="G1638" s="12"/>
      <c r="H1638" s="12"/>
    </row>
    <row r="1639" spans="1:28" x14ac:dyDescent="0.2">
      <c r="C1639" s="21" t="s">
        <v>1938</v>
      </c>
      <c r="D1639" s="21">
        <f>Source!BA368</f>
        <v>7.04</v>
      </c>
    </row>
    <row r="1640" spans="1:28" x14ac:dyDescent="0.2">
      <c r="C1640" s="21" t="s">
        <v>1939</v>
      </c>
      <c r="D1640" s="21">
        <f>Source!BB368</f>
        <v>7.04</v>
      </c>
    </row>
    <row r="1641" spans="1:28" x14ac:dyDescent="0.2">
      <c r="C1641" s="21" t="s">
        <v>1940</v>
      </c>
      <c r="D1641" s="21">
        <f>Source!BC368</f>
        <v>7.04</v>
      </c>
    </row>
    <row r="1642" spans="1:28" x14ac:dyDescent="0.2">
      <c r="C1642" s="21" t="s">
        <v>1941</v>
      </c>
      <c r="D1642" s="21">
        <f>Source!BS368</f>
        <v>7.04</v>
      </c>
    </row>
    <row r="1643" spans="1:28" x14ac:dyDescent="0.2">
      <c r="C1643" s="21" t="s">
        <v>1948</v>
      </c>
      <c r="D1643" s="108" t="s">
        <v>91</v>
      </c>
      <c r="E1643" s="108"/>
      <c r="F1643" s="108"/>
      <c r="G1643" s="108"/>
      <c r="H1643" s="108"/>
    </row>
    <row r="1644" spans="1:28" x14ac:dyDescent="0.2">
      <c r="C1644" s="21" t="s">
        <v>1949</v>
      </c>
      <c r="D1644" s="108" t="s">
        <v>91</v>
      </c>
      <c r="E1644" s="108"/>
      <c r="F1644" s="108"/>
      <c r="G1644" s="108"/>
      <c r="H1644" s="108"/>
    </row>
    <row r="1645" spans="1:28" x14ac:dyDescent="0.2">
      <c r="C1645" s="21" t="s">
        <v>1950</v>
      </c>
      <c r="D1645" s="108" t="s">
        <v>92</v>
      </c>
      <c r="E1645" s="108"/>
      <c r="F1645" s="108"/>
      <c r="G1645" s="108"/>
      <c r="H1645" s="108"/>
    </row>
    <row r="1646" spans="1:28" x14ac:dyDescent="0.2">
      <c r="C1646" s="21" t="s">
        <v>1951</v>
      </c>
      <c r="D1646" s="108" t="s">
        <v>92</v>
      </c>
      <c r="E1646" s="108"/>
      <c r="F1646" s="108"/>
      <c r="G1646" s="108"/>
      <c r="H1646" s="108"/>
    </row>
    <row r="1647" spans="1:28" x14ac:dyDescent="0.2">
      <c r="C1647" s="21" t="s">
        <v>1952</v>
      </c>
      <c r="D1647" s="108" t="s">
        <v>91</v>
      </c>
      <c r="E1647" s="108"/>
      <c r="F1647" s="108"/>
      <c r="G1647" s="108"/>
      <c r="H1647" s="108"/>
    </row>
    <row r="1648" spans="1:28" x14ac:dyDescent="0.2">
      <c r="C1648" s="9" t="s">
        <v>1942</v>
      </c>
      <c r="D1648" s="30"/>
      <c r="E1648" s="30"/>
      <c r="F1648" s="30">
        <f>Source!BZ368</f>
        <v>128</v>
      </c>
      <c r="G1648" s="52">
        <f>(Source!AF368+Source!AE368)*Source!FX368/100</f>
        <v>118.26432000000001</v>
      </c>
      <c r="H1648" s="52">
        <f>Source!X368</f>
        <v>748.03</v>
      </c>
    </row>
    <row r="1649" spans="1:28" x14ac:dyDescent="0.2">
      <c r="C1649" s="9" t="s">
        <v>1943</v>
      </c>
      <c r="D1649" s="30"/>
      <c r="E1649" s="30"/>
      <c r="F1649" s="30"/>
      <c r="G1649" s="30" t="str">
        <f>CONCATENATE(Source!DL368,Source!FT368, "=", Source!FX368, "%")</f>
        <v>*0,9=115,2%</v>
      </c>
      <c r="H1649" s="30" t="str">
        <f>CONCATENATE(Source!AT368)</f>
        <v>115</v>
      </c>
    </row>
    <row r="1650" spans="1:28" x14ac:dyDescent="0.2">
      <c r="C1650" s="9" t="s">
        <v>1944</v>
      </c>
      <c r="D1650" s="30"/>
      <c r="E1650" s="30"/>
      <c r="F1650" s="30">
        <f>Source!CA368</f>
        <v>83</v>
      </c>
      <c r="G1650" s="52">
        <f>(Source!AF368+Source!AE368)*Source!FY368/100</f>
        <v>72.426629999999989</v>
      </c>
      <c r="H1650" s="52">
        <f>Source!Y368</f>
        <v>461.83</v>
      </c>
    </row>
    <row r="1651" spans="1:28" x14ac:dyDescent="0.2">
      <c r="C1651" s="9" t="s">
        <v>1945</v>
      </c>
      <c r="D1651" s="30"/>
      <c r="E1651" s="30"/>
      <c r="F1651" s="30"/>
      <c r="G1651" s="30" t="str">
        <f>CONCATENATE(Source!DM368,Source!FU368, "=", Source!FY368, "%")</f>
        <v>*0,85=70,55%</v>
      </c>
      <c r="H1651" s="30" t="str">
        <f>CONCATENATE(Source!AU368)</f>
        <v>71</v>
      </c>
    </row>
    <row r="1652" spans="1:28" x14ac:dyDescent="0.2">
      <c r="C1652" s="9" t="s">
        <v>1946</v>
      </c>
      <c r="D1652" s="30"/>
      <c r="E1652" s="30"/>
      <c r="F1652" s="30"/>
      <c r="G1652" s="52">
        <f>((Source!AF368+Source!AE368)*Source!FX368/100)+((Source!AF368+Source!AE368)*Source!FY368/100)+Source!AB368</f>
        <v>360.28094999999996</v>
      </c>
      <c r="H1652" s="52">
        <f>Source!O368+Source!X368+Source!Y368</f>
        <v>2284.38</v>
      </c>
    </row>
    <row r="1653" spans="1:28" ht="28.5" x14ac:dyDescent="0.2">
      <c r="A1653" s="42">
        <v>231</v>
      </c>
      <c r="B1653" s="42" t="str">
        <f>Source!E369</f>
        <v>116,1</v>
      </c>
      <c r="C1653" s="42" t="str">
        <f>Source!G369</f>
        <v>Подстолье под раковину</v>
      </c>
      <c r="D1653" s="42" t="str">
        <f>Source!F369</f>
        <v>11.2.04.06-0071</v>
      </c>
      <c r="E1653" s="28" t="str">
        <f>Source!H369</f>
        <v>шт.</v>
      </c>
      <c r="F1653" s="12">
        <f>Source!I369</f>
        <v>9</v>
      </c>
      <c r="G1653" s="20">
        <f>Source!AB369</f>
        <v>460.67</v>
      </c>
      <c r="H1653" s="20">
        <f>Source!O369</f>
        <v>29188.05</v>
      </c>
      <c r="T1653">
        <f>Source!O369+Source!X369+Source!Y369</f>
        <v>29188.05</v>
      </c>
      <c r="U1653">
        <f>Source!P369</f>
        <v>29188.05</v>
      </c>
      <c r="V1653">
        <f>Source!S369</f>
        <v>0</v>
      </c>
      <c r="W1653">
        <f>Source!Q369</f>
        <v>0</v>
      </c>
      <c r="X1653">
        <f>Source!R369</f>
        <v>0</v>
      </c>
      <c r="Y1653">
        <f>Source!U369</f>
        <v>0</v>
      </c>
      <c r="Z1653">
        <f>Source!V369</f>
        <v>0</v>
      </c>
      <c r="AA1653">
        <f>Source!X369</f>
        <v>0</v>
      </c>
      <c r="AB1653">
        <f>Source!Y369</f>
        <v>0</v>
      </c>
    </row>
    <row r="1654" spans="1:28" ht="14.25" x14ac:dyDescent="0.2">
      <c r="C1654" s="21" t="s">
        <v>1940</v>
      </c>
      <c r="D1654" s="21">
        <f>Source!BC369</f>
        <v>7.04</v>
      </c>
      <c r="F1654" s="12"/>
      <c r="G1654" s="12"/>
      <c r="H1654" s="12"/>
    </row>
    <row r="1655" spans="1:28" ht="28.5" x14ac:dyDescent="0.2">
      <c r="A1655" s="42">
        <v>232</v>
      </c>
      <c r="B1655" s="42" t="str">
        <f>Source!E370</f>
        <v>116,2</v>
      </c>
      <c r="C1655" s="42" t="str">
        <f>Source!G370</f>
        <v>Дюбели пластмассовые с шурупами 12х70 мм</v>
      </c>
      <c r="D1655" s="42" t="str">
        <f>Source!F370</f>
        <v>01.7.15.07-0012</v>
      </c>
      <c r="E1655" s="28" t="str">
        <f>Source!H370</f>
        <v>100 шт.</v>
      </c>
      <c r="F1655" s="12">
        <f>Source!I370</f>
        <v>0.36</v>
      </c>
      <c r="G1655" s="20">
        <f>Source!AB370</f>
        <v>83</v>
      </c>
      <c r="H1655" s="20">
        <f>Source!O370</f>
        <v>210.36</v>
      </c>
      <c r="T1655">
        <f>Source!O370+Source!X370+Source!Y370</f>
        <v>210.36</v>
      </c>
      <c r="U1655">
        <f>Source!P370</f>
        <v>210.36</v>
      </c>
      <c r="V1655">
        <f>Source!S370</f>
        <v>0</v>
      </c>
      <c r="W1655">
        <f>Source!Q370</f>
        <v>0</v>
      </c>
      <c r="X1655">
        <f>Source!R370</f>
        <v>0</v>
      </c>
      <c r="Y1655">
        <f>Source!U370</f>
        <v>0</v>
      </c>
      <c r="Z1655">
        <f>Source!V370</f>
        <v>0</v>
      </c>
      <c r="AA1655">
        <f>Source!X370</f>
        <v>0</v>
      </c>
      <c r="AB1655">
        <f>Source!Y370</f>
        <v>0</v>
      </c>
    </row>
    <row r="1656" spans="1:28" ht="14.25" x14ac:dyDescent="0.2">
      <c r="C1656" s="21" t="s">
        <v>1940</v>
      </c>
      <c r="D1656" s="21">
        <f>Source!BC370</f>
        <v>7.04</v>
      </c>
      <c r="F1656" s="12"/>
      <c r="G1656" s="12"/>
      <c r="H1656" s="12"/>
    </row>
    <row r="1657" spans="1:28" ht="42.75" x14ac:dyDescent="0.2">
      <c r="A1657" s="42">
        <v>233</v>
      </c>
      <c r="B1657" s="42" t="str">
        <f>Source!E371</f>
        <v>117</v>
      </c>
      <c r="C1657" s="42" t="str">
        <f>Source!G371</f>
        <v>Установка гарнитуры туалетной: вешалок, подстаканников, поручней для ванн и т.д.</v>
      </c>
      <c r="D1657" s="42" t="str">
        <f>Source!F371</f>
        <v>17-01-002-04</v>
      </c>
      <c r="E1657" s="28" t="str">
        <f>Source!H371</f>
        <v>10 ШТ</v>
      </c>
      <c r="F1657" s="12">
        <f>Source!I371</f>
        <v>0.8</v>
      </c>
      <c r="G1657" s="20">
        <f>Source!AB371</f>
        <v>31.58</v>
      </c>
      <c r="H1657" s="20">
        <f>Source!O371</f>
        <v>177.86</v>
      </c>
      <c r="T1657">
        <f>Source!O371+Source!X371+Source!Y371</f>
        <v>502.39</v>
      </c>
      <c r="U1657">
        <f>Source!P371</f>
        <v>3.38</v>
      </c>
      <c r="V1657">
        <f>Source!S371</f>
        <v>174.48</v>
      </c>
      <c r="W1657">
        <f>Source!Q371</f>
        <v>0</v>
      </c>
      <c r="X1657">
        <f>Source!R371</f>
        <v>0</v>
      </c>
      <c r="Y1657">
        <f>Source!U371</f>
        <v>2.5760000000000001</v>
      </c>
      <c r="Z1657">
        <f>Source!V371</f>
        <v>0</v>
      </c>
      <c r="AA1657">
        <f>Source!X371</f>
        <v>200.65</v>
      </c>
      <c r="AB1657">
        <f>Source!Y371</f>
        <v>123.88</v>
      </c>
    </row>
    <row r="1658" spans="1:28" ht="14.25" x14ac:dyDescent="0.2">
      <c r="C1658" s="21" t="s">
        <v>1938</v>
      </c>
      <c r="D1658" s="21">
        <f>Source!BA371</f>
        <v>7.04</v>
      </c>
      <c r="F1658" s="12"/>
      <c r="G1658" s="12"/>
      <c r="H1658" s="12"/>
    </row>
    <row r="1659" spans="1:28" x14ac:dyDescent="0.2">
      <c r="C1659" s="21" t="s">
        <v>1939</v>
      </c>
      <c r="D1659" s="21">
        <f>Source!BB371</f>
        <v>7.04</v>
      </c>
    </row>
    <row r="1660" spans="1:28" x14ac:dyDescent="0.2">
      <c r="C1660" s="21" t="s">
        <v>1940</v>
      </c>
      <c r="D1660" s="21">
        <f>Source!BC371</f>
        <v>7.04</v>
      </c>
    </row>
    <row r="1661" spans="1:28" x14ac:dyDescent="0.2">
      <c r="C1661" s="21" t="s">
        <v>1941</v>
      </c>
      <c r="D1661" s="21">
        <f>Source!BS371</f>
        <v>7.04</v>
      </c>
    </row>
    <row r="1662" spans="1:28" x14ac:dyDescent="0.2">
      <c r="C1662" s="21" t="s">
        <v>1948</v>
      </c>
      <c r="D1662" s="108" t="s">
        <v>91</v>
      </c>
      <c r="E1662" s="108"/>
      <c r="F1662" s="108"/>
      <c r="G1662" s="108"/>
      <c r="H1662" s="108"/>
    </row>
    <row r="1663" spans="1:28" x14ac:dyDescent="0.2">
      <c r="C1663" s="21" t="s">
        <v>1949</v>
      </c>
      <c r="D1663" s="108" t="s">
        <v>91</v>
      </c>
      <c r="E1663" s="108"/>
      <c r="F1663" s="108"/>
      <c r="G1663" s="108"/>
      <c r="H1663" s="108"/>
    </row>
    <row r="1664" spans="1:28" x14ac:dyDescent="0.2">
      <c r="C1664" s="21" t="s">
        <v>1950</v>
      </c>
      <c r="D1664" s="108" t="s">
        <v>92</v>
      </c>
      <c r="E1664" s="108"/>
      <c r="F1664" s="108"/>
      <c r="G1664" s="108"/>
      <c r="H1664" s="108"/>
    </row>
    <row r="1665" spans="1:28" x14ac:dyDescent="0.2">
      <c r="C1665" s="21" t="s">
        <v>1951</v>
      </c>
      <c r="D1665" s="108" t="s">
        <v>92</v>
      </c>
      <c r="E1665" s="108"/>
      <c r="F1665" s="108"/>
      <c r="G1665" s="108"/>
      <c r="H1665" s="108"/>
    </row>
    <row r="1666" spans="1:28" x14ac:dyDescent="0.2">
      <c r="C1666" s="21" t="s">
        <v>1952</v>
      </c>
      <c r="D1666" s="108" t="s">
        <v>91</v>
      </c>
      <c r="E1666" s="108"/>
      <c r="F1666" s="108"/>
      <c r="G1666" s="108"/>
      <c r="H1666" s="108"/>
    </row>
    <row r="1667" spans="1:28" x14ac:dyDescent="0.2">
      <c r="C1667" s="9" t="s">
        <v>1942</v>
      </c>
      <c r="D1667" s="30"/>
      <c r="E1667" s="30"/>
      <c r="F1667" s="30">
        <f>Source!BZ371</f>
        <v>128</v>
      </c>
      <c r="G1667" s="52">
        <f>(Source!AF371+Source!AE371)*Source!FX371/100</f>
        <v>35.688960000000002</v>
      </c>
      <c r="H1667" s="52">
        <f>Source!X371</f>
        <v>200.65</v>
      </c>
    </row>
    <row r="1668" spans="1:28" x14ac:dyDescent="0.2">
      <c r="C1668" s="9" t="s">
        <v>1943</v>
      </c>
      <c r="D1668" s="30"/>
      <c r="E1668" s="30"/>
      <c r="F1668" s="30"/>
      <c r="G1668" s="30" t="str">
        <f>CONCATENATE(Source!DL371,Source!FT371, "=", Source!FX371, "%")</f>
        <v>*0,9=115,2%</v>
      </c>
      <c r="H1668" s="30" t="str">
        <f>CONCATENATE(Source!AT371)</f>
        <v>115</v>
      </c>
    </row>
    <row r="1669" spans="1:28" x14ac:dyDescent="0.2">
      <c r="C1669" s="9" t="s">
        <v>1944</v>
      </c>
      <c r="D1669" s="30"/>
      <c r="E1669" s="30"/>
      <c r="F1669" s="30">
        <f>Source!CA371</f>
        <v>83</v>
      </c>
      <c r="G1669" s="52">
        <f>(Source!AF371+Source!AE371)*Source!FY371/100</f>
        <v>21.856390000000001</v>
      </c>
      <c r="H1669" s="52">
        <f>Source!Y371</f>
        <v>123.88</v>
      </c>
    </row>
    <row r="1670" spans="1:28" x14ac:dyDescent="0.2">
      <c r="C1670" s="9" t="s">
        <v>1945</v>
      </c>
      <c r="D1670" s="30"/>
      <c r="E1670" s="30"/>
      <c r="F1670" s="30"/>
      <c r="G1670" s="30" t="str">
        <f>CONCATENATE(Source!DM371,Source!FU371, "=", Source!FY371, "%")</f>
        <v>*0,85=70,55%</v>
      </c>
      <c r="H1670" s="30" t="str">
        <f>CONCATENATE(Source!AU371)</f>
        <v>71</v>
      </c>
    </row>
    <row r="1671" spans="1:28" x14ac:dyDescent="0.2">
      <c r="C1671" s="9" t="s">
        <v>1946</v>
      </c>
      <c r="D1671" s="30"/>
      <c r="E1671" s="30"/>
      <c r="F1671" s="30"/>
      <c r="G1671" s="52">
        <f>((Source!AF371+Source!AE371)*Source!FX371/100)+((Source!AF371+Source!AE371)*Source!FY371/100)+Source!AB371</f>
        <v>89.125349999999997</v>
      </c>
      <c r="H1671" s="52">
        <f>Source!O371+Source!X371+Source!Y371</f>
        <v>502.39</v>
      </c>
    </row>
    <row r="1672" spans="1:28" ht="28.5" x14ac:dyDescent="0.2">
      <c r="A1672" s="42">
        <v>234</v>
      </c>
      <c r="B1672" s="42" t="str">
        <f>Source!E372</f>
        <v>117,1</v>
      </c>
      <c r="C1672" s="42" t="str">
        <f>Source!G372</f>
        <v>Дюбели пластмассовые с шурупами 10х60 мм</v>
      </c>
      <c r="D1672" s="42" t="str">
        <f>Source!F372</f>
        <v>01.7.15.07-0011</v>
      </c>
      <c r="E1672" s="28" t="str">
        <f>Source!H372</f>
        <v>100 шт.</v>
      </c>
      <c r="F1672" s="12">
        <f>Source!I372</f>
        <v>0.16</v>
      </c>
      <c r="G1672" s="20">
        <f>Source!AB372</f>
        <v>45.9</v>
      </c>
      <c r="H1672" s="20">
        <f>Source!O372</f>
        <v>51.7</v>
      </c>
      <c r="T1672">
        <f>Source!O372+Source!X372+Source!Y372</f>
        <v>51.7</v>
      </c>
      <c r="U1672">
        <f>Source!P372</f>
        <v>51.7</v>
      </c>
      <c r="V1672">
        <f>Source!S372</f>
        <v>0</v>
      </c>
      <c r="W1672">
        <f>Source!Q372</f>
        <v>0</v>
      </c>
      <c r="X1672">
        <f>Source!R372</f>
        <v>0</v>
      </c>
      <c r="Y1672">
        <f>Source!U372</f>
        <v>0</v>
      </c>
      <c r="Z1672">
        <f>Source!V372</f>
        <v>0</v>
      </c>
      <c r="AA1672">
        <f>Source!X372</f>
        <v>0</v>
      </c>
      <c r="AB1672">
        <f>Source!Y372</f>
        <v>0</v>
      </c>
    </row>
    <row r="1673" spans="1:28" ht="14.25" x14ac:dyDescent="0.2">
      <c r="C1673" s="21" t="s">
        <v>1940</v>
      </c>
      <c r="D1673" s="21">
        <f>Source!BC372</f>
        <v>7.04</v>
      </c>
      <c r="F1673" s="12"/>
      <c r="G1673" s="12"/>
      <c r="H1673" s="12"/>
    </row>
    <row r="1674" spans="1:28" ht="28.5" x14ac:dyDescent="0.2">
      <c r="A1674" s="42">
        <v>235</v>
      </c>
      <c r="B1674" s="42" t="str">
        <f>Source!E373</f>
        <v>117,2</v>
      </c>
      <c r="C1674" s="42" t="str">
        <f>Source!G373</f>
        <v>Зеркало декоративное фигурное с деталями крепления</v>
      </c>
      <c r="D1674" s="42" t="str">
        <f>Source!F373</f>
        <v>18.2.06.04-0011</v>
      </c>
      <c r="E1674" s="28" t="str">
        <f>Source!H373</f>
        <v>м2</v>
      </c>
      <c r="F1674" s="12">
        <f>Source!I373</f>
        <v>2.4</v>
      </c>
      <c r="G1674" s="20">
        <f>Source!AB373</f>
        <v>211.81</v>
      </c>
      <c r="H1674" s="20">
        <f>Source!O373</f>
        <v>3578.74</v>
      </c>
      <c r="T1674">
        <f>Source!O373+Source!X373+Source!Y373</f>
        <v>3578.74</v>
      </c>
      <c r="U1674">
        <f>Source!P373</f>
        <v>3578.74</v>
      </c>
      <c r="V1674">
        <f>Source!S373</f>
        <v>0</v>
      </c>
      <c r="W1674">
        <f>Source!Q373</f>
        <v>0</v>
      </c>
      <c r="X1674">
        <f>Source!R373</f>
        <v>0</v>
      </c>
      <c r="Y1674">
        <f>Source!U373</f>
        <v>0</v>
      </c>
      <c r="Z1674">
        <f>Source!V373</f>
        <v>0</v>
      </c>
      <c r="AA1674">
        <f>Source!X373</f>
        <v>0</v>
      </c>
      <c r="AB1674">
        <f>Source!Y373</f>
        <v>0</v>
      </c>
    </row>
    <row r="1675" spans="1:28" ht="14.25" x14ac:dyDescent="0.2">
      <c r="C1675" s="21" t="s">
        <v>1940</v>
      </c>
      <c r="D1675" s="21">
        <f>Source!BC373</f>
        <v>7.04</v>
      </c>
      <c r="F1675" s="12"/>
      <c r="G1675" s="12"/>
      <c r="H1675" s="12"/>
    </row>
    <row r="1676" spans="1:28" ht="42.75" x14ac:dyDescent="0.2">
      <c r="A1676" s="42">
        <v>236</v>
      </c>
      <c r="B1676" s="42" t="str">
        <f>Source!E374</f>
        <v>118</v>
      </c>
      <c r="C1676" s="42" t="str">
        <f>Source!G374</f>
        <v>Врезка в действующие внутренние сети трубопроводов канализации диаметром 50 мм</v>
      </c>
      <c r="D1676" s="42" t="str">
        <f>Source!F374</f>
        <v>16-07-004-01</v>
      </c>
      <c r="E1676" s="28" t="str">
        <f>Source!H374</f>
        <v>ШТ</v>
      </c>
      <c r="F1676" s="12">
        <f>Source!I374</f>
        <v>5</v>
      </c>
      <c r="G1676" s="20">
        <f>Source!AB374</f>
        <v>140.09</v>
      </c>
      <c r="H1676" s="20">
        <f>Source!O374</f>
        <v>4931.17</v>
      </c>
      <c r="T1676">
        <f>Source!O374+Source!X374+Source!Y374</f>
        <v>9469.0300000000007</v>
      </c>
      <c r="U1676">
        <f>Source!P374</f>
        <v>2467.52</v>
      </c>
      <c r="V1676">
        <f>Source!S374</f>
        <v>2434.4299999999998</v>
      </c>
      <c r="W1676">
        <f>Source!Q374</f>
        <v>29.22</v>
      </c>
      <c r="X1676">
        <f>Source!R374</f>
        <v>5.28</v>
      </c>
      <c r="Y1676">
        <f>Source!U374</f>
        <v>40.537500000000001</v>
      </c>
      <c r="Z1676">
        <f>Source!V374</f>
        <v>6.25E-2</v>
      </c>
      <c r="AA1676">
        <f>Source!X374</f>
        <v>2805.67</v>
      </c>
      <c r="AB1676">
        <f>Source!Y374</f>
        <v>1732.19</v>
      </c>
    </row>
    <row r="1677" spans="1:28" ht="14.25" x14ac:dyDescent="0.2">
      <c r="C1677" s="21" t="s">
        <v>1938</v>
      </c>
      <c r="D1677" s="21">
        <f>Source!BA374</f>
        <v>7.04</v>
      </c>
      <c r="F1677" s="12"/>
      <c r="G1677" s="12"/>
      <c r="H1677" s="12"/>
    </row>
    <row r="1678" spans="1:28" x14ac:dyDescent="0.2">
      <c r="C1678" s="21" t="s">
        <v>1939</v>
      </c>
      <c r="D1678" s="21">
        <f>Source!BB374</f>
        <v>7.04</v>
      </c>
    </row>
    <row r="1679" spans="1:28" x14ac:dyDescent="0.2">
      <c r="C1679" s="21" t="s">
        <v>1940</v>
      </c>
      <c r="D1679" s="21">
        <f>Source!BC374</f>
        <v>7.04</v>
      </c>
    </row>
    <row r="1680" spans="1:28" x14ac:dyDescent="0.2">
      <c r="C1680" s="21" t="s">
        <v>1941</v>
      </c>
      <c r="D1680" s="21">
        <f>Source!BS374</f>
        <v>7.04</v>
      </c>
    </row>
    <row r="1681" spans="1:28" x14ac:dyDescent="0.2">
      <c r="C1681" s="21" t="s">
        <v>1948</v>
      </c>
      <c r="D1681" s="108" t="s">
        <v>91</v>
      </c>
      <c r="E1681" s="108"/>
      <c r="F1681" s="108"/>
      <c r="G1681" s="108"/>
      <c r="H1681" s="108"/>
    </row>
    <row r="1682" spans="1:28" x14ac:dyDescent="0.2">
      <c r="C1682" s="21" t="s">
        <v>1949</v>
      </c>
      <c r="D1682" s="108" t="s">
        <v>91</v>
      </c>
      <c r="E1682" s="108"/>
      <c r="F1682" s="108"/>
      <c r="G1682" s="108"/>
      <c r="H1682" s="108"/>
    </row>
    <row r="1683" spans="1:28" x14ac:dyDescent="0.2">
      <c r="C1683" s="21" t="s">
        <v>1950</v>
      </c>
      <c r="D1683" s="108" t="s">
        <v>92</v>
      </c>
      <c r="E1683" s="108"/>
      <c r="F1683" s="108"/>
      <c r="G1683" s="108"/>
      <c r="H1683" s="108"/>
    </row>
    <row r="1684" spans="1:28" x14ac:dyDescent="0.2">
      <c r="C1684" s="21" t="s">
        <v>1951</v>
      </c>
      <c r="D1684" s="108" t="s">
        <v>92</v>
      </c>
      <c r="E1684" s="108"/>
      <c r="F1684" s="108"/>
      <c r="G1684" s="108"/>
      <c r="H1684" s="108"/>
    </row>
    <row r="1685" spans="1:28" x14ac:dyDescent="0.2">
      <c r="C1685" s="21" t="s">
        <v>1952</v>
      </c>
      <c r="D1685" s="108" t="s">
        <v>91</v>
      </c>
      <c r="E1685" s="108"/>
      <c r="F1685" s="108"/>
      <c r="G1685" s="108"/>
      <c r="H1685" s="108"/>
    </row>
    <row r="1686" spans="1:28" x14ac:dyDescent="0.2">
      <c r="C1686" s="9" t="s">
        <v>1942</v>
      </c>
      <c r="D1686" s="30"/>
      <c r="E1686" s="30"/>
      <c r="F1686" s="30">
        <f>Source!BZ374</f>
        <v>128</v>
      </c>
      <c r="G1686" s="52">
        <f>(Source!AF374+Source!AE374)*Source!FX374/100</f>
        <v>79.845120000000009</v>
      </c>
      <c r="H1686" s="52">
        <f>Source!X374</f>
        <v>2805.67</v>
      </c>
    </row>
    <row r="1687" spans="1:28" x14ac:dyDescent="0.2">
      <c r="C1687" s="9" t="s">
        <v>1943</v>
      </c>
      <c r="D1687" s="30"/>
      <c r="E1687" s="30"/>
      <c r="F1687" s="30"/>
      <c r="G1687" s="30" t="str">
        <f>CONCATENATE(Source!DL374,Source!FT374, "=", Source!FX374, "%")</f>
        <v>*0,9=115,2%</v>
      </c>
      <c r="H1687" s="30" t="str">
        <f>CONCATENATE(Source!AT374)</f>
        <v>115</v>
      </c>
    </row>
    <row r="1688" spans="1:28" x14ac:dyDescent="0.2">
      <c r="C1688" s="9" t="s">
        <v>1944</v>
      </c>
      <c r="D1688" s="30"/>
      <c r="E1688" s="30"/>
      <c r="F1688" s="30">
        <f>Source!CA374</f>
        <v>83</v>
      </c>
      <c r="G1688" s="52">
        <f>(Source!AF374+Source!AE374)*Source!FY374/100</f>
        <v>48.898204999999997</v>
      </c>
      <c r="H1688" s="52">
        <f>Source!Y374</f>
        <v>1732.19</v>
      </c>
    </row>
    <row r="1689" spans="1:28" x14ac:dyDescent="0.2">
      <c r="C1689" s="9" t="s">
        <v>1945</v>
      </c>
      <c r="D1689" s="30"/>
      <c r="E1689" s="30"/>
      <c r="F1689" s="30"/>
      <c r="G1689" s="30" t="str">
        <f>CONCATENATE(Source!DM374,Source!FU374, "=", Source!FY374, "%")</f>
        <v>*0,85=70,55%</v>
      </c>
      <c r="H1689" s="30" t="str">
        <f>CONCATENATE(Source!AU374)</f>
        <v>71</v>
      </c>
    </row>
    <row r="1690" spans="1:28" x14ac:dyDescent="0.2">
      <c r="C1690" s="9" t="s">
        <v>1946</v>
      </c>
      <c r="D1690" s="30"/>
      <c r="E1690" s="30"/>
      <c r="F1690" s="30"/>
      <c r="G1690" s="52">
        <f>((Source!AF374+Source!AE374)*Source!FX374/100)+((Source!AF374+Source!AE374)*Source!FY374/100)+Source!AB374</f>
        <v>268.833325</v>
      </c>
      <c r="H1690" s="52">
        <f>Source!O374+Source!X374+Source!Y374</f>
        <v>9469.0300000000007</v>
      </c>
    </row>
    <row r="1691" spans="1:28" ht="42.75" x14ac:dyDescent="0.2">
      <c r="A1691" s="42">
        <v>237</v>
      </c>
      <c r="B1691" s="42" t="str">
        <f>Source!E375</f>
        <v>119</v>
      </c>
      <c r="C1691" s="42" t="str">
        <f>Source!G375</f>
        <v>Врезка в действующие внутренние сети трубопроводов канализации диаметром 100 мм</v>
      </c>
      <c r="D1691" s="42" t="str">
        <f>Source!F375</f>
        <v>16-07-004-02</v>
      </c>
      <c r="E1691" s="28" t="str">
        <f>Source!H375</f>
        <v>ШТ</v>
      </c>
      <c r="F1691" s="12">
        <f>Source!I375</f>
        <v>5</v>
      </c>
      <c r="G1691" s="20">
        <f>Source!AB375</f>
        <v>224.04</v>
      </c>
      <c r="H1691" s="20">
        <f>Source!O375</f>
        <v>7886.21</v>
      </c>
      <c r="T1691">
        <f>Source!O375+Source!X375+Source!Y375</f>
        <v>13637.93</v>
      </c>
      <c r="U1691">
        <f>Source!P375</f>
        <v>4769.95</v>
      </c>
      <c r="V1691">
        <f>Source!S375</f>
        <v>3087.04</v>
      </c>
      <c r="W1691">
        <f>Source!Q375</f>
        <v>29.22</v>
      </c>
      <c r="X1691">
        <f>Source!R375</f>
        <v>5.28</v>
      </c>
      <c r="Y1691">
        <f>Source!U375</f>
        <v>51.404999999999994</v>
      </c>
      <c r="Z1691">
        <f>Source!V375</f>
        <v>6.25E-2</v>
      </c>
      <c r="AA1691">
        <f>Source!X375</f>
        <v>3556.17</v>
      </c>
      <c r="AB1691">
        <f>Source!Y375</f>
        <v>2195.5500000000002</v>
      </c>
    </row>
    <row r="1692" spans="1:28" ht="14.25" x14ac:dyDescent="0.2">
      <c r="C1692" s="21" t="s">
        <v>1938</v>
      </c>
      <c r="D1692" s="21">
        <f>Source!BA375</f>
        <v>7.04</v>
      </c>
      <c r="F1692" s="12"/>
      <c r="G1692" s="12"/>
      <c r="H1692" s="12"/>
    </row>
    <row r="1693" spans="1:28" x14ac:dyDescent="0.2">
      <c r="C1693" s="21" t="s">
        <v>1939</v>
      </c>
      <c r="D1693" s="21">
        <f>Source!BB375</f>
        <v>7.04</v>
      </c>
    </row>
    <row r="1694" spans="1:28" x14ac:dyDescent="0.2">
      <c r="C1694" s="21" t="s">
        <v>1940</v>
      </c>
      <c r="D1694" s="21">
        <f>Source!BC375</f>
        <v>7.04</v>
      </c>
    </row>
    <row r="1695" spans="1:28" x14ac:dyDescent="0.2">
      <c r="C1695" s="21" t="s">
        <v>1941</v>
      </c>
      <c r="D1695" s="21">
        <f>Source!BS375</f>
        <v>7.04</v>
      </c>
    </row>
    <row r="1696" spans="1:28" x14ac:dyDescent="0.2">
      <c r="C1696" s="21" t="s">
        <v>1948</v>
      </c>
      <c r="D1696" s="108" t="s">
        <v>91</v>
      </c>
      <c r="E1696" s="108"/>
      <c r="F1696" s="108"/>
      <c r="G1696" s="108"/>
      <c r="H1696" s="108"/>
    </row>
    <row r="1697" spans="1:8" x14ac:dyDescent="0.2">
      <c r="C1697" s="21" t="s">
        <v>1949</v>
      </c>
      <c r="D1697" s="108" t="s">
        <v>91</v>
      </c>
      <c r="E1697" s="108"/>
      <c r="F1697" s="108"/>
      <c r="G1697" s="108"/>
      <c r="H1697" s="108"/>
    </row>
    <row r="1698" spans="1:8" x14ac:dyDescent="0.2">
      <c r="C1698" s="21" t="s">
        <v>1950</v>
      </c>
      <c r="D1698" s="108" t="s">
        <v>92</v>
      </c>
      <c r="E1698" s="108"/>
      <c r="F1698" s="108"/>
      <c r="G1698" s="108"/>
      <c r="H1698" s="108"/>
    </row>
    <row r="1699" spans="1:8" x14ac:dyDescent="0.2">
      <c r="C1699" s="21" t="s">
        <v>1951</v>
      </c>
      <c r="D1699" s="108" t="s">
        <v>92</v>
      </c>
      <c r="E1699" s="108"/>
      <c r="F1699" s="108"/>
      <c r="G1699" s="108"/>
      <c r="H1699" s="108"/>
    </row>
    <row r="1700" spans="1:8" x14ac:dyDescent="0.2">
      <c r="C1700" s="21" t="s">
        <v>1952</v>
      </c>
      <c r="D1700" s="108" t="s">
        <v>91</v>
      </c>
      <c r="E1700" s="108"/>
      <c r="F1700" s="108"/>
      <c r="G1700" s="108"/>
      <c r="H1700" s="108"/>
    </row>
    <row r="1701" spans="1:8" x14ac:dyDescent="0.2">
      <c r="C1701" s="9" t="s">
        <v>1942</v>
      </c>
      <c r="D1701" s="30"/>
      <c r="E1701" s="30"/>
      <c r="F1701" s="30">
        <f>Source!BZ375</f>
        <v>128</v>
      </c>
      <c r="G1701" s="52">
        <f>(Source!AF375+Source!AE375)*Source!FX375/100</f>
        <v>101.20320000000001</v>
      </c>
      <c r="H1701" s="52">
        <f>Source!X375</f>
        <v>3556.17</v>
      </c>
    </row>
    <row r="1702" spans="1:8" x14ac:dyDescent="0.2">
      <c r="C1702" s="9" t="s">
        <v>1943</v>
      </c>
      <c r="D1702" s="30"/>
      <c r="E1702" s="30"/>
      <c r="F1702" s="30"/>
      <c r="G1702" s="30" t="str">
        <f>CONCATENATE(Source!DL375,Source!FT375, "=", Source!FX375, "%")</f>
        <v>*0,9=115,2%</v>
      </c>
      <c r="H1702" s="30" t="str">
        <f>CONCATENATE(Source!AT375)</f>
        <v>115</v>
      </c>
    </row>
    <row r="1703" spans="1:8" x14ac:dyDescent="0.2">
      <c r="C1703" s="9" t="s">
        <v>1944</v>
      </c>
      <c r="D1703" s="30"/>
      <c r="E1703" s="30"/>
      <c r="F1703" s="30">
        <f>Source!CA375</f>
        <v>83</v>
      </c>
      <c r="G1703" s="52">
        <f>(Source!AF375+Source!AE375)*Source!FY375/100</f>
        <v>61.978175</v>
      </c>
      <c r="H1703" s="52">
        <f>Source!Y375</f>
        <v>2195.5500000000002</v>
      </c>
    </row>
    <row r="1704" spans="1:8" x14ac:dyDescent="0.2">
      <c r="C1704" s="9" t="s">
        <v>1945</v>
      </c>
      <c r="D1704" s="30"/>
      <c r="E1704" s="30"/>
      <c r="F1704" s="30"/>
      <c r="G1704" s="30" t="str">
        <f>CONCATENATE(Source!DM375,Source!FU375, "=", Source!FY375, "%")</f>
        <v>*0,85=70,55%</v>
      </c>
      <c r="H1704" s="30" t="str">
        <f>CONCATENATE(Source!AU375)</f>
        <v>71</v>
      </c>
    </row>
    <row r="1705" spans="1:8" x14ac:dyDescent="0.2">
      <c r="C1705" s="9" t="s">
        <v>1946</v>
      </c>
      <c r="D1705" s="30"/>
      <c r="E1705" s="30"/>
      <c r="F1705" s="30"/>
      <c r="G1705" s="52">
        <f>((Source!AF375+Source!AE375)*Source!FX375/100)+((Source!AF375+Source!AE375)*Source!FY375/100)+Source!AB375</f>
        <v>387.22137499999997</v>
      </c>
      <c r="H1705" s="52">
        <f>Source!O375+Source!X375+Source!Y375</f>
        <v>13637.93</v>
      </c>
    </row>
    <row r="1707" spans="1:8" ht="15" x14ac:dyDescent="0.25">
      <c r="A1707" s="53"/>
      <c r="B1707" s="53"/>
      <c r="C1707" s="72" t="str">
        <f>CONCATENATE("Итого по разделу: ",IF(Source!G377&lt;&gt;"Новый раздел", Source!G377, ""))</f>
        <v>Итого по разделу: Внутренняя система канализации</v>
      </c>
      <c r="D1707" s="72"/>
      <c r="E1707" s="72"/>
      <c r="F1707" s="72"/>
      <c r="G1707" s="53"/>
      <c r="H1707" s="54">
        <f>IF(SUM(T1466:T1706)=0, "-", SUM(T1466:T1706))</f>
        <v>148216.64000000001</v>
      </c>
    </row>
    <row r="1708" spans="1:8" ht="15" x14ac:dyDescent="0.25">
      <c r="A1708" s="53"/>
      <c r="B1708" s="53"/>
      <c r="C1708" s="53"/>
      <c r="D1708" s="53"/>
      <c r="E1708" s="53"/>
      <c r="F1708" s="53"/>
      <c r="G1708" s="53"/>
      <c r="H1708" s="53"/>
    </row>
    <row r="1710" spans="1:8" ht="14.25" x14ac:dyDescent="0.2">
      <c r="C1710" s="85" t="str">
        <f>Source!H405</f>
        <v>Всего</v>
      </c>
      <c r="D1710" s="85"/>
      <c r="E1710" s="85"/>
      <c r="F1710" s="85"/>
      <c r="G1710" s="71">
        <f>IF(Source!F405=0, "", Source!F405)</f>
        <v>148216.64000000001</v>
      </c>
      <c r="H1710" s="71"/>
    </row>
    <row r="1711" spans="1:8" ht="14.25" x14ac:dyDescent="0.2">
      <c r="C1711" s="85" t="str">
        <f>Source!H406</f>
        <v>Итого НДС 18%</v>
      </c>
      <c r="D1711" s="85"/>
      <c r="E1711" s="85"/>
      <c r="F1711" s="85"/>
      <c r="G1711" s="71">
        <f>IF(Source!F406=0, "", Source!F406)</f>
        <v>26679</v>
      </c>
      <c r="H1711" s="71"/>
    </row>
    <row r="1712" spans="1:8" ht="14.25" x14ac:dyDescent="0.2">
      <c r="C1712" s="85" t="str">
        <f>Source!H407</f>
        <v>Всего по смете</v>
      </c>
      <c r="D1712" s="85"/>
      <c r="E1712" s="85"/>
      <c r="F1712" s="85"/>
      <c r="G1712" s="71">
        <f>IF(Source!F407=0, "", Source!F407)</f>
        <v>174895.64</v>
      </c>
      <c r="H1712" s="71"/>
    </row>
    <row r="1714" spans="1:28" ht="16.5" x14ac:dyDescent="0.25">
      <c r="A1714" s="107" t="str">
        <f>CONCATENATE("Раздел: ",IF(Source!G409&lt;&gt;"Новый раздел", Source!G409, ""))</f>
        <v>Раздел: Внутренняя система водоснабжения</v>
      </c>
      <c r="B1714" s="107"/>
      <c r="C1714" s="107"/>
      <c r="D1714" s="107"/>
      <c r="E1714" s="107"/>
      <c r="F1714" s="107"/>
      <c r="G1714" s="107"/>
      <c r="H1714" s="107"/>
    </row>
    <row r="1715" spans="1:28" ht="42.75" x14ac:dyDescent="0.2">
      <c r="A1715" s="42">
        <v>238</v>
      </c>
      <c r="B1715" s="42" t="str">
        <f>Source!E413</f>
        <v>120</v>
      </c>
      <c r="C1715" s="42" t="str">
        <f>Source!G413</f>
        <v>Разборка трубопроводов из водогазопроводных труб диаметром до 32 мм</v>
      </c>
      <c r="D1715" s="42" t="str">
        <f>Source!F413</f>
        <v>65-1-1</v>
      </c>
      <c r="E1715" s="28" t="str">
        <f>Source!H413</f>
        <v>100 м</v>
      </c>
      <c r="F1715" s="12">
        <f>Source!I413</f>
        <v>1.5629999999999999</v>
      </c>
      <c r="G1715" s="20">
        <f>Source!AB413</f>
        <v>295.11</v>
      </c>
      <c r="H1715" s="20">
        <f>Source!O413</f>
        <v>3247.24</v>
      </c>
      <c r="T1715">
        <f>Source!O413+Source!X413+Source!Y413</f>
        <v>7195.4999999999991</v>
      </c>
      <c r="U1715">
        <f>Source!P413</f>
        <v>0</v>
      </c>
      <c r="V1715">
        <f>Source!S413</f>
        <v>3169.23</v>
      </c>
      <c r="W1715">
        <f>Source!Q413</f>
        <v>78.010000000000005</v>
      </c>
      <c r="X1715">
        <f>Source!R413</f>
        <v>14.85</v>
      </c>
      <c r="Y1715">
        <f>Source!U413</f>
        <v>54.173579999999994</v>
      </c>
      <c r="Z1715">
        <f>Source!V413</f>
        <v>0.15629999999999999</v>
      </c>
      <c r="AA1715">
        <f>Source!X413</f>
        <v>2356.2199999999998</v>
      </c>
      <c r="AB1715">
        <f>Source!Y413</f>
        <v>1592.04</v>
      </c>
    </row>
    <row r="1716" spans="1:28" ht="14.25" x14ac:dyDescent="0.2">
      <c r="C1716" s="21" t="str">
        <f>"Объем: "&amp;Source!I413&amp;"=156,3/"&amp;"100"</f>
        <v>Объем: 1,563=156,3/100</v>
      </c>
      <c r="F1716" s="12"/>
      <c r="G1716" s="12"/>
      <c r="H1716" s="12"/>
    </row>
    <row r="1717" spans="1:28" x14ac:dyDescent="0.2">
      <c r="C1717" s="21" t="s">
        <v>1938</v>
      </c>
      <c r="D1717" s="21">
        <f>Source!BA413</f>
        <v>7.04</v>
      </c>
    </row>
    <row r="1718" spans="1:28" x14ac:dyDescent="0.2">
      <c r="C1718" s="21" t="s">
        <v>1939</v>
      </c>
      <c r="D1718" s="21">
        <f>Source!BB413</f>
        <v>7.04</v>
      </c>
    </row>
    <row r="1719" spans="1:28" x14ac:dyDescent="0.2">
      <c r="C1719" s="21" t="s">
        <v>1940</v>
      </c>
      <c r="D1719" s="21">
        <f>Source!BC413</f>
        <v>7.04</v>
      </c>
    </row>
    <row r="1720" spans="1:28" x14ac:dyDescent="0.2">
      <c r="C1720" s="21" t="s">
        <v>1941</v>
      </c>
      <c r="D1720" s="21">
        <f>Source!BS413</f>
        <v>7.04</v>
      </c>
    </row>
    <row r="1721" spans="1:28" x14ac:dyDescent="0.2">
      <c r="C1721" s="21" t="s">
        <v>1947</v>
      </c>
      <c r="D1721" s="108" t="s">
        <v>42</v>
      </c>
      <c r="E1721" s="108"/>
      <c r="F1721" s="108"/>
      <c r="G1721" s="108"/>
      <c r="H1721" s="108"/>
    </row>
    <row r="1722" spans="1:28" x14ac:dyDescent="0.2">
      <c r="C1722" s="9" t="s">
        <v>1942</v>
      </c>
      <c r="D1722" s="30"/>
      <c r="E1722" s="30"/>
      <c r="F1722" s="30">
        <f>Source!BZ413</f>
        <v>74</v>
      </c>
      <c r="G1722" s="52">
        <f>(Source!AF413+Source!AE413)*Source!FX413/100</f>
        <v>214.13380000000001</v>
      </c>
      <c r="H1722" s="52">
        <f>Source!X413</f>
        <v>2356.2199999999998</v>
      </c>
    </row>
    <row r="1723" spans="1:28" x14ac:dyDescent="0.2">
      <c r="C1723" s="9" t="s">
        <v>1944</v>
      </c>
      <c r="D1723" s="30"/>
      <c r="E1723" s="30"/>
      <c r="F1723" s="30">
        <f>Source!CA413</f>
        <v>50</v>
      </c>
      <c r="G1723" s="52">
        <f>(Source!AF413+Source!AE413)*Source!FY413/100</f>
        <v>144.685</v>
      </c>
      <c r="H1723" s="52">
        <f>Source!Y413</f>
        <v>1592.04</v>
      </c>
    </row>
    <row r="1724" spans="1:28" x14ac:dyDescent="0.2">
      <c r="C1724" s="9" t="s">
        <v>1946</v>
      </c>
      <c r="D1724" s="30"/>
      <c r="E1724" s="30"/>
      <c r="F1724" s="30"/>
      <c r="G1724" s="52">
        <f>((Source!AF413+Source!AE413)*Source!FX413/100)+((Source!AF413+Source!AE413)*Source!FY413/100)+Source!AB413</f>
        <v>653.92880000000002</v>
      </c>
      <c r="H1724" s="52">
        <f>Source!O413+Source!X413+Source!Y413</f>
        <v>7195.4999999999991</v>
      </c>
    </row>
    <row r="1725" spans="1:28" ht="57" x14ac:dyDescent="0.2">
      <c r="A1725" s="42">
        <v>239</v>
      </c>
      <c r="B1725" s="42" t="str">
        <f>Source!E414</f>
        <v>121</v>
      </c>
      <c r="C1725" s="42" t="str">
        <f>Source!G414</f>
        <v>Прокладка трубопроводов водоснабжения из напорных полиэтиленовых труб наружным диаметром 20 мм</v>
      </c>
      <c r="D1725" s="42" t="str">
        <f>Source!F414</f>
        <v>16-04-002-01</v>
      </c>
      <c r="E1725" s="28" t="str">
        <f>Source!H414</f>
        <v>100 м</v>
      </c>
      <c r="F1725" s="12">
        <f>Source!I414</f>
        <v>0.54400000000000004</v>
      </c>
      <c r="G1725" s="20">
        <f>Source!AB414</f>
        <v>3922.98</v>
      </c>
      <c r="H1725" s="20">
        <f>Source!O414</f>
        <v>15024.07</v>
      </c>
      <c r="T1725">
        <f>Source!O414+Source!X414+Source!Y414</f>
        <v>32119.539999999997</v>
      </c>
      <c r="U1725">
        <f>Source!P414</f>
        <v>214.01</v>
      </c>
      <c r="V1725">
        <f>Source!S414</f>
        <v>8311.57</v>
      </c>
      <c r="W1725">
        <f>Source!Q414</f>
        <v>6498.49</v>
      </c>
      <c r="X1725">
        <f>Source!R414</f>
        <v>879.54</v>
      </c>
      <c r="Y1725">
        <f>Source!U414</f>
        <v>119.014144</v>
      </c>
      <c r="Z1725">
        <f>Source!V414</f>
        <v>9.2752000000000017</v>
      </c>
      <c r="AA1725">
        <f>Source!X414</f>
        <v>10569.78</v>
      </c>
      <c r="AB1725">
        <f>Source!Y414</f>
        <v>6525.69</v>
      </c>
    </row>
    <row r="1726" spans="1:28" ht="14.25" x14ac:dyDescent="0.2">
      <c r="C1726" s="21" t="s">
        <v>1938</v>
      </c>
      <c r="D1726" s="21">
        <f>Source!BA414</f>
        <v>7.04</v>
      </c>
      <c r="F1726" s="12"/>
      <c r="G1726" s="12"/>
      <c r="H1726" s="12"/>
    </row>
    <row r="1727" spans="1:28" x14ac:dyDescent="0.2">
      <c r="C1727" s="21" t="s">
        <v>1939</v>
      </c>
      <c r="D1727" s="21">
        <f>Source!BB414</f>
        <v>7.04</v>
      </c>
    </row>
    <row r="1728" spans="1:28" x14ac:dyDescent="0.2">
      <c r="C1728" s="21" t="s">
        <v>1940</v>
      </c>
      <c r="D1728" s="21">
        <f>Source!BC414</f>
        <v>7.04</v>
      </c>
    </row>
    <row r="1729" spans="1:28" x14ac:dyDescent="0.2">
      <c r="C1729" s="21" t="s">
        <v>1941</v>
      </c>
      <c r="D1729" s="21">
        <f>Source!BS414</f>
        <v>7.04</v>
      </c>
    </row>
    <row r="1730" spans="1:28" x14ac:dyDescent="0.2">
      <c r="C1730" s="21" t="s">
        <v>1948</v>
      </c>
      <c r="D1730" s="108" t="s">
        <v>91</v>
      </c>
      <c r="E1730" s="108"/>
      <c r="F1730" s="108"/>
      <c r="G1730" s="108"/>
      <c r="H1730" s="108"/>
    </row>
    <row r="1731" spans="1:28" x14ac:dyDescent="0.2">
      <c r="C1731" s="21" t="s">
        <v>1949</v>
      </c>
      <c r="D1731" s="108" t="s">
        <v>91</v>
      </c>
      <c r="E1731" s="108"/>
      <c r="F1731" s="108"/>
      <c r="G1731" s="108"/>
      <c r="H1731" s="108"/>
    </row>
    <row r="1732" spans="1:28" x14ac:dyDescent="0.2">
      <c r="C1732" s="21" t="s">
        <v>1950</v>
      </c>
      <c r="D1732" s="108" t="s">
        <v>92</v>
      </c>
      <c r="E1732" s="108"/>
      <c r="F1732" s="108"/>
      <c r="G1732" s="108"/>
      <c r="H1732" s="108"/>
    </row>
    <row r="1733" spans="1:28" x14ac:dyDescent="0.2">
      <c r="C1733" s="21" t="s">
        <v>1951</v>
      </c>
      <c r="D1733" s="108" t="s">
        <v>92</v>
      </c>
      <c r="E1733" s="108"/>
      <c r="F1733" s="108"/>
      <c r="G1733" s="108"/>
      <c r="H1733" s="108"/>
    </row>
    <row r="1734" spans="1:28" x14ac:dyDescent="0.2">
      <c r="C1734" s="21" t="s">
        <v>1952</v>
      </c>
      <c r="D1734" s="108" t="s">
        <v>91</v>
      </c>
      <c r="E1734" s="108"/>
      <c r="F1734" s="108"/>
      <c r="G1734" s="108"/>
      <c r="H1734" s="108"/>
    </row>
    <row r="1735" spans="1:28" x14ac:dyDescent="0.2">
      <c r="C1735" s="9" t="s">
        <v>1942</v>
      </c>
      <c r="D1735" s="30"/>
      <c r="E1735" s="30"/>
      <c r="F1735" s="30">
        <f>Source!BZ414</f>
        <v>128</v>
      </c>
      <c r="G1735" s="52">
        <f>(Source!AF414+Source!AE414)*Source!FX414/100</f>
        <v>2764.7078400000005</v>
      </c>
      <c r="H1735" s="52">
        <f>Source!X414</f>
        <v>10569.78</v>
      </c>
    </row>
    <row r="1736" spans="1:28" x14ac:dyDescent="0.2">
      <c r="C1736" s="9" t="s">
        <v>1943</v>
      </c>
      <c r="D1736" s="30"/>
      <c r="E1736" s="30"/>
      <c r="F1736" s="30"/>
      <c r="G1736" s="30" t="str">
        <f>CONCATENATE(Source!DL414,Source!FT414, "=", Source!FX414, "%")</f>
        <v>*0,9=115,2%</v>
      </c>
      <c r="H1736" s="30" t="str">
        <f>CONCATENATE(Source!AT414)</f>
        <v>115</v>
      </c>
    </row>
    <row r="1737" spans="1:28" x14ac:dyDescent="0.2">
      <c r="C1737" s="9" t="s">
        <v>1944</v>
      </c>
      <c r="D1737" s="30"/>
      <c r="E1737" s="30"/>
      <c r="F1737" s="30">
        <f>Source!CA414</f>
        <v>83</v>
      </c>
      <c r="G1737" s="52">
        <f>(Source!AF414+Source!AE414)*Source!FY414/100</f>
        <v>1693.14356</v>
      </c>
      <c r="H1737" s="52">
        <f>Source!Y414</f>
        <v>6525.69</v>
      </c>
    </row>
    <row r="1738" spans="1:28" x14ac:dyDescent="0.2">
      <c r="C1738" s="9" t="s">
        <v>1945</v>
      </c>
      <c r="D1738" s="30"/>
      <c r="E1738" s="30"/>
      <c r="F1738" s="30"/>
      <c r="G1738" s="30" t="str">
        <f>CONCATENATE(Source!DM414,Source!FU414, "=", Source!FY414, "%")</f>
        <v>*0,85=70,55%</v>
      </c>
      <c r="H1738" s="30" t="str">
        <f>CONCATENATE(Source!AU414)</f>
        <v>71</v>
      </c>
    </row>
    <row r="1739" spans="1:28" x14ac:dyDescent="0.2">
      <c r="C1739" s="9" t="s">
        <v>1946</v>
      </c>
      <c r="D1739" s="30"/>
      <c r="E1739" s="30"/>
      <c r="F1739" s="30"/>
      <c r="G1739" s="52">
        <f>((Source!AF414+Source!AE414)*Source!FX414/100)+((Source!AF414+Source!AE414)*Source!FY414/100)+Source!AB414</f>
        <v>8380.8314000000009</v>
      </c>
      <c r="H1739" s="52">
        <f>Source!O414+Source!X414+Source!Y414</f>
        <v>32119.539999999997</v>
      </c>
    </row>
    <row r="1740" spans="1:28" ht="42.75" x14ac:dyDescent="0.2">
      <c r="A1740" s="42">
        <v>240</v>
      </c>
      <c r="B1740" s="42" t="str">
        <f>Source!E415</f>
        <v>121,1</v>
      </c>
      <c r="C1740" s="42" t="str">
        <f>Source!G415</f>
        <v>Хомут стальной оцинкованный с саморезом и резиновой прокладкой для крепления труб диаметром 20 мм</v>
      </c>
      <c r="D1740" s="42" t="str">
        <f>Source!F415</f>
        <v>23.1.02.06-0042</v>
      </c>
      <c r="E1740" s="28" t="str">
        <f>Source!H415</f>
        <v>10 шт.</v>
      </c>
      <c r="F1740" s="12">
        <f>Source!I415</f>
        <v>2.8</v>
      </c>
      <c r="G1740" s="20">
        <f>Source!AB415</f>
        <v>57.5</v>
      </c>
      <c r="H1740" s="20">
        <f>Source!O415</f>
        <v>1133.44</v>
      </c>
      <c r="T1740">
        <f>Source!O415+Source!X415+Source!Y415</f>
        <v>1133.44</v>
      </c>
      <c r="U1740">
        <f>Source!P415</f>
        <v>1133.44</v>
      </c>
      <c r="V1740">
        <f>Source!S415</f>
        <v>0</v>
      </c>
      <c r="W1740">
        <f>Source!Q415</f>
        <v>0</v>
      </c>
      <c r="X1740">
        <f>Source!R415</f>
        <v>0</v>
      </c>
      <c r="Y1740">
        <f>Source!U415</f>
        <v>0</v>
      </c>
      <c r="Z1740">
        <f>Source!V415</f>
        <v>0</v>
      </c>
      <c r="AA1740">
        <f>Source!X415</f>
        <v>0</v>
      </c>
      <c r="AB1740">
        <f>Source!Y415</f>
        <v>0</v>
      </c>
    </row>
    <row r="1741" spans="1:28" ht="14.25" x14ac:dyDescent="0.2">
      <c r="C1741" s="21" t="s">
        <v>1940</v>
      </c>
      <c r="D1741" s="21">
        <f>Source!BC415</f>
        <v>7.04</v>
      </c>
      <c r="F1741" s="12"/>
      <c r="G1741" s="12"/>
      <c r="H1741" s="12"/>
    </row>
    <row r="1742" spans="1:28" ht="85.5" x14ac:dyDescent="0.2">
      <c r="A1742" s="42">
        <v>241</v>
      </c>
      <c r="B1742" s="42" t="str">
        <f>Source!E416</f>
        <v>121,2</v>
      </c>
      <c r="C1742" s="42" t="str">
        <f>Source!G416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742" s="42" t="str">
        <f>Source!F416</f>
        <v>24.3.02.01-0012</v>
      </c>
      <c r="E1742" s="28" t="str">
        <f>Source!H416</f>
        <v>м</v>
      </c>
      <c r="F1742" s="12">
        <f>Source!I416</f>
        <v>54.4</v>
      </c>
      <c r="G1742" s="20">
        <f>Source!AB416</f>
        <v>9.7899999999999991</v>
      </c>
      <c r="H1742" s="20">
        <f>Source!O416</f>
        <v>3749.34</v>
      </c>
      <c r="T1742">
        <f>Source!O416+Source!X416+Source!Y416</f>
        <v>3749.34</v>
      </c>
      <c r="U1742">
        <f>Source!P416</f>
        <v>3749.34</v>
      </c>
      <c r="V1742">
        <f>Source!S416</f>
        <v>0</v>
      </c>
      <c r="W1742">
        <f>Source!Q416</f>
        <v>0</v>
      </c>
      <c r="X1742">
        <f>Source!R416</f>
        <v>0</v>
      </c>
      <c r="Y1742">
        <f>Source!U416</f>
        <v>0</v>
      </c>
      <c r="Z1742">
        <f>Source!V416</f>
        <v>0</v>
      </c>
      <c r="AA1742">
        <f>Source!X416</f>
        <v>0</v>
      </c>
      <c r="AB1742">
        <f>Source!Y416</f>
        <v>0</v>
      </c>
    </row>
    <row r="1743" spans="1:28" ht="14.25" x14ac:dyDescent="0.2">
      <c r="C1743" s="21" t="s">
        <v>1940</v>
      </c>
      <c r="D1743" s="21">
        <f>Source!BC416</f>
        <v>7.04</v>
      </c>
      <c r="F1743" s="12"/>
      <c r="G1743" s="12"/>
      <c r="H1743" s="12"/>
    </row>
    <row r="1744" spans="1:28" ht="57" x14ac:dyDescent="0.2">
      <c r="A1744" s="42">
        <v>242</v>
      </c>
      <c r="B1744" s="42" t="str">
        <f>Source!E417</f>
        <v>122</v>
      </c>
      <c r="C1744" s="42" t="str">
        <f>Source!G417</f>
        <v>Прокладка трубопроводов водоснабжения из напорных полиэтиленовых труб наружным диаметром 25 мм</v>
      </c>
      <c r="D1744" s="42" t="str">
        <f>Source!F417</f>
        <v>16-04-002-02</v>
      </c>
      <c r="E1744" s="28" t="str">
        <f>Source!H417</f>
        <v>100 м</v>
      </c>
      <c r="F1744" s="12">
        <f>Source!I417</f>
        <v>0.50600000000000001</v>
      </c>
      <c r="G1744" s="20">
        <f>Source!AB417</f>
        <v>2792.16</v>
      </c>
      <c r="H1744" s="20">
        <f>Source!O417</f>
        <v>9946.34</v>
      </c>
      <c r="T1744">
        <f>Source!O417+Source!X417+Source!Y417</f>
        <v>22195.18</v>
      </c>
      <c r="U1744">
        <f>Source!P417</f>
        <v>147.41</v>
      </c>
      <c r="V1744">
        <f>Source!S417</f>
        <v>6081.06</v>
      </c>
      <c r="W1744">
        <f>Source!Q417</f>
        <v>3717.87</v>
      </c>
      <c r="X1744">
        <f>Source!R417</f>
        <v>504.34</v>
      </c>
      <c r="Y1744">
        <f>Source!U417</f>
        <v>87.075515999999993</v>
      </c>
      <c r="Z1744">
        <f>Source!V417</f>
        <v>5.3256500000000004</v>
      </c>
      <c r="AA1744">
        <f>Source!X417</f>
        <v>7573.21</v>
      </c>
      <c r="AB1744">
        <f>Source!Y417</f>
        <v>4675.63</v>
      </c>
    </row>
    <row r="1745" spans="1:28" ht="14.25" x14ac:dyDescent="0.2">
      <c r="C1745" s="21" t="s">
        <v>1938</v>
      </c>
      <c r="D1745" s="21">
        <f>Source!BA417</f>
        <v>7.04</v>
      </c>
      <c r="F1745" s="12"/>
      <c r="G1745" s="12"/>
      <c r="H1745" s="12"/>
    </row>
    <row r="1746" spans="1:28" x14ac:dyDescent="0.2">
      <c r="C1746" s="21" t="s">
        <v>1939</v>
      </c>
      <c r="D1746" s="21">
        <f>Source!BB417</f>
        <v>7.04</v>
      </c>
    </row>
    <row r="1747" spans="1:28" x14ac:dyDescent="0.2">
      <c r="C1747" s="21" t="s">
        <v>1940</v>
      </c>
      <c r="D1747" s="21">
        <f>Source!BC417</f>
        <v>7.04</v>
      </c>
    </row>
    <row r="1748" spans="1:28" x14ac:dyDescent="0.2">
      <c r="C1748" s="21" t="s">
        <v>1941</v>
      </c>
      <c r="D1748" s="21">
        <f>Source!BS417</f>
        <v>7.04</v>
      </c>
    </row>
    <row r="1749" spans="1:28" x14ac:dyDescent="0.2">
      <c r="C1749" s="21" t="s">
        <v>1948</v>
      </c>
      <c r="D1749" s="108" t="s">
        <v>91</v>
      </c>
      <c r="E1749" s="108"/>
      <c r="F1749" s="108"/>
      <c r="G1749" s="108"/>
      <c r="H1749" s="108"/>
    </row>
    <row r="1750" spans="1:28" x14ac:dyDescent="0.2">
      <c r="C1750" s="21" t="s">
        <v>1949</v>
      </c>
      <c r="D1750" s="108" t="s">
        <v>91</v>
      </c>
      <c r="E1750" s="108"/>
      <c r="F1750" s="108"/>
      <c r="G1750" s="108"/>
      <c r="H1750" s="108"/>
    </row>
    <row r="1751" spans="1:28" x14ac:dyDescent="0.2">
      <c r="C1751" s="21" t="s">
        <v>1950</v>
      </c>
      <c r="D1751" s="108" t="s">
        <v>92</v>
      </c>
      <c r="E1751" s="108"/>
      <c r="F1751" s="108"/>
      <c r="G1751" s="108"/>
      <c r="H1751" s="108"/>
    </row>
    <row r="1752" spans="1:28" x14ac:dyDescent="0.2">
      <c r="C1752" s="21" t="s">
        <v>1951</v>
      </c>
      <c r="D1752" s="108" t="s">
        <v>92</v>
      </c>
      <c r="E1752" s="108"/>
      <c r="F1752" s="108"/>
      <c r="G1752" s="108"/>
      <c r="H1752" s="108"/>
    </row>
    <row r="1753" spans="1:28" x14ac:dyDescent="0.2">
      <c r="C1753" s="21" t="s">
        <v>1952</v>
      </c>
      <c r="D1753" s="108" t="s">
        <v>91</v>
      </c>
      <c r="E1753" s="108"/>
      <c r="F1753" s="108"/>
      <c r="G1753" s="108"/>
      <c r="H1753" s="108"/>
    </row>
    <row r="1754" spans="1:28" x14ac:dyDescent="0.2">
      <c r="C1754" s="9" t="s">
        <v>1942</v>
      </c>
      <c r="D1754" s="30"/>
      <c r="E1754" s="30"/>
      <c r="F1754" s="30">
        <f>Source!BZ417</f>
        <v>128</v>
      </c>
      <c r="G1754" s="52">
        <f>(Source!AF417+Source!AE417)*Source!FX417/100</f>
        <v>2129.6678400000001</v>
      </c>
      <c r="H1754" s="52">
        <f>Source!X417</f>
        <v>7573.21</v>
      </c>
    </row>
    <row r="1755" spans="1:28" x14ac:dyDescent="0.2">
      <c r="C1755" s="9" t="s">
        <v>1943</v>
      </c>
      <c r="D1755" s="30"/>
      <c r="E1755" s="30"/>
      <c r="F1755" s="30"/>
      <c r="G1755" s="30" t="str">
        <f>CONCATENATE(Source!DL417,Source!FT417, "=", Source!FX417, "%")</f>
        <v>*0,9=115,2%</v>
      </c>
      <c r="H1755" s="30" t="str">
        <f>CONCATENATE(Source!AT417)</f>
        <v>115</v>
      </c>
    </row>
    <row r="1756" spans="1:28" x14ac:dyDescent="0.2">
      <c r="C1756" s="9" t="s">
        <v>1944</v>
      </c>
      <c r="D1756" s="30"/>
      <c r="E1756" s="30"/>
      <c r="F1756" s="30">
        <f>Source!CA417</f>
        <v>83</v>
      </c>
      <c r="G1756" s="52">
        <f>(Source!AF417+Source!AE417)*Source!FY417/100</f>
        <v>1304.2366849999999</v>
      </c>
      <c r="H1756" s="52">
        <f>Source!Y417</f>
        <v>4675.63</v>
      </c>
    </row>
    <row r="1757" spans="1:28" x14ac:dyDescent="0.2">
      <c r="C1757" s="9" t="s">
        <v>1945</v>
      </c>
      <c r="D1757" s="30"/>
      <c r="E1757" s="30"/>
      <c r="F1757" s="30"/>
      <c r="G1757" s="30" t="str">
        <f>CONCATENATE(Source!DM417,Source!FU417, "=", Source!FY417, "%")</f>
        <v>*0,85=70,55%</v>
      </c>
      <c r="H1757" s="30" t="str">
        <f>CONCATENATE(Source!AU417)</f>
        <v>71</v>
      </c>
    </row>
    <row r="1758" spans="1:28" x14ac:dyDescent="0.2">
      <c r="C1758" s="9" t="s">
        <v>1946</v>
      </c>
      <c r="D1758" s="30"/>
      <c r="E1758" s="30"/>
      <c r="F1758" s="30"/>
      <c r="G1758" s="52">
        <f>((Source!AF417+Source!AE417)*Source!FX417/100)+((Source!AF417+Source!AE417)*Source!FY417/100)+Source!AB417</f>
        <v>6226.0645249999998</v>
      </c>
      <c r="H1758" s="52">
        <f>Source!O417+Source!X417+Source!Y417</f>
        <v>22195.18</v>
      </c>
    </row>
    <row r="1759" spans="1:28" ht="42.75" x14ac:dyDescent="0.2">
      <c r="A1759" s="42">
        <v>243</v>
      </c>
      <c r="B1759" s="42" t="str">
        <f>Source!E418</f>
        <v>122,1</v>
      </c>
      <c r="C1759" s="42" t="str">
        <f>Source!G418</f>
        <v>Хомут стальной оцинкованный с саморезом и резиновой прокладкой для крепления труб диаметром 25 мм</v>
      </c>
      <c r="D1759" s="42" t="str">
        <f>Source!F418</f>
        <v>23.1.02.06-0043</v>
      </c>
      <c r="E1759" s="28" t="str">
        <f>Source!H418</f>
        <v>10 шт.</v>
      </c>
      <c r="F1759" s="12">
        <f>Source!I418</f>
        <v>2.6</v>
      </c>
      <c r="G1759" s="20">
        <f>Source!AB418</f>
        <v>58.3</v>
      </c>
      <c r="H1759" s="20">
        <f>Source!O418</f>
        <v>1067.1199999999999</v>
      </c>
      <c r="T1759">
        <f>Source!O418+Source!X418+Source!Y418</f>
        <v>1067.1199999999999</v>
      </c>
      <c r="U1759">
        <f>Source!P418</f>
        <v>1067.1199999999999</v>
      </c>
      <c r="V1759">
        <f>Source!S418</f>
        <v>0</v>
      </c>
      <c r="W1759">
        <f>Source!Q418</f>
        <v>0</v>
      </c>
      <c r="X1759">
        <f>Source!R418</f>
        <v>0</v>
      </c>
      <c r="Y1759">
        <f>Source!U418</f>
        <v>0</v>
      </c>
      <c r="Z1759">
        <f>Source!V418</f>
        <v>0</v>
      </c>
      <c r="AA1759">
        <f>Source!X418</f>
        <v>0</v>
      </c>
      <c r="AB1759">
        <f>Source!Y418</f>
        <v>0</v>
      </c>
    </row>
    <row r="1760" spans="1:28" ht="14.25" x14ac:dyDescent="0.2">
      <c r="C1760" s="21" t="s">
        <v>1940</v>
      </c>
      <c r="D1760" s="21">
        <f>Source!BC418</f>
        <v>7.04</v>
      </c>
      <c r="F1760" s="12"/>
      <c r="G1760" s="12"/>
      <c r="H1760" s="12"/>
    </row>
    <row r="1761" spans="1:28" ht="85.5" x14ac:dyDescent="0.2">
      <c r="A1761" s="42">
        <v>244</v>
      </c>
      <c r="B1761" s="42" t="str">
        <f>Source!E419</f>
        <v>122,2</v>
      </c>
      <c r="C1761" s="42" t="str">
        <f>Source!G419</f>
        <v>Трубопроводы напорные из полипропилена PPRS с гильзами и креплениями для холодного и горячего водоснабжения PN20 SDR 6, диаметром 25 мм, толщина стенки 4,2 мм</v>
      </c>
      <c r="D1761" s="42" t="str">
        <f>Source!F419</f>
        <v>24.3.02.01-0013</v>
      </c>
      <c r="E1761" s="28" t="str">
        <f>Source!H419</f>
        <v>м</v>
      </c>
      <c r="F1761" s="12">
        <f>Source!I419</f>
        <v>50.6</v>
      </c>
      <c r="G1761" s="20">
        <f>Source!AB419</f>
        <v>13.99</v>
      </c>
      <c r="H1761" s="20">
        <f>Source!O419</f>
        <v>4983.57</v>
      </c>
      <c r="T1761">
        <f>Source!O419+Source!X419+Source!Y419</f>
        <v>4983.57</v>
      </c>
      <c r="U1761">
        <f>Source!P419</f>
        <v>4983.57</v>
      </c>
      <c r="V1761">
        <f>Source!S419</f>
        <v>0</v>
      </c>
      <c r="W1761">
        <f>Source!Q419</f>
        <v>0</v>
      </c>
      <c r="X1761">
        <f>Source!R419</f>
        <v>0</v>
      </c>
      <c r="Y1761">
        <f>Source!U419</f>
        <v>0</v>
      </c>
      <c r="Z1761">
        <f>Source!V419</f>
        <v>0</v>
      </c>
      <c r="AA1761">
        <f>Source!X419</f>
        <v>0</v>
      </c>
      <c r="AB1761">
        <f>Source!Y419</f>
        <v>0</v>
      </c>
    </row>
    <row r="1762" spans="1:28" ht="14.25" x14ac:dyDescent="0.2">
      <c r="C1762" s="21" t="s">
        <v>1940</v>
      </c>
      <c r="D1762" s="21">
        <f>Source!BC419</f>
        <v>7.04</v>
      </c>
      <c r="F1762" s="12"/>
      <c r="G1762" s="12"/>
      <c r="H1762" s="12"/>
    </row>
    <row r="1763" spans="1:28" ht="57" x14ac:dyDescent="0.2">
      <c r="A1763" s="42">
        <v>245</v>
      </c>
      <c r="B1763" s="42" t="str">
        <f>Source!E420</f>
        <v>123</v>
      </c>
      <c r="C1763" s="42" t="str">
        <f>Source!G420</f>
        <v>Прокладка трубопроводов водоснабжения из напорных полиэтиленовых труб наружным диаметром 32 мм</v>
      </c>
      <c r="D1763" s="42" t="str">
        <f>Source!F420</f>
        <v>16-04-002-03</v>
      </c>
      <c r="E1763" s="28" t="str">
        <f>Source!H420</f>
        <v>100 м</v>
      </c>
      <c r="F1763" s="12">
        <f>Source!I420</f>
        <v>0.29299999999999998</v>
      </c>
      <c r="G1763" s="20">
        <f>Source!AB420</f>
        <v>2034.72</v>
      </c>
      <c r="H1763" s="20">
        <f>Source!O420</f>
        <v>4197.0600000000004</v>
      </c>
      <c r="T1763">
        <f>Source!O420+Source!X420+Source!Y420</f>
        <v>9845.98</v>
      </c>
      <c r="U1763">
        <f>Source!P420</f>
        <v>76.260000000000005</v>
      </c>
      <c r="V1763">
        <f>Source!S420</f>
        <v>2866.15</v>
      </c>
      <c r="W1763">
        <f>Source!Q420</f>
        <v>1254.6500000000001</v>
      </c>
      <c r="X1763">
        <f>Source!R420</f>
        <v>170.9</v>
      </c>
      <c r="Y1763">
        <f>Source!U420</f>
        <v>41.040509999999998</v>
      </c>
      <c r="Z1763">
        <f>Source!V420</f>
        <v>1.8092750000000002</v>
      </c>
      <c r="AA1763">
        <f>Source!X420</f>
        <v>3492.61</v>
      </c>
      <c r="AB1763">
        <f>Source!Y420</f>
        <v>2156.31</v>
      </c>
    </row>
    <row r="1764" spans="1:28" ht="14.25" x14ac:dyDescent="0.2">
      <c r="C1764" s="21" t="s">
        <v>1938</v>
      </c>
      <c r="D1764" s="21">
        <f>Source!BA420</f>
        <v>7.04</v>
      </c>
      <c r="F1764" s="12"/>
      <c r="G1764" s="12"/>
      <c r="H1764" s="12"/>
    </row>
    <row r="1765" spans="1:28" x14ac:dyDescent="0.2">
      <c r="C1765" s="21" t="s">
        <v>1939</v>
      </c>
      <c r="D1765" s="21">
        <f>Source!BB420</f>
        <v>7.04</v>
      </c>
    </row>
    <row r="1766" spans="1:28" x14ac:dyDescent="0.2">
      <c r="C1766" s="21" t="s">
        <v>1940</v>
      </c>
      <c r="D1766" s="21">
        <f>Source!BC420</f>
        <v>7.04</v>
      </c>
    </row>
    <row r="1767" spans="1:28" x14ac:dyDescent="0.2">
      <c r="C1767" s="21" t="s">
        <v>1941</v>
      </c>
      <c r="D1767" s="21">
        <f>Source!BS420</f>
        <v>7.04</v>
      </c>
    </row>
    <row r="1768" spans="1:28" x14ac:dyDescent="0.2">
      <c r="C1768" s="21" t="s">
        <v>1948</v>
      </c>
      <c r="D1768" s="108" t="s">
        <v>91</v>
      </c>
      <c r="E1768" s="108"/>
      <c r="F1768" s="108"/>
      <c r="G1768" s="108"/>
      <c r="H1768" s="108"/>
    </row>
    <row r="1769" spans="1:28" x14ac:dyDescent="0.2">
      <c r="C1769" s="21" t="s">
        <v>1949</v>
      </c>
      <c r="D1769" s="108" t="s">
        <v>91</v>
      </c>
      <c r="E1769" s="108"/>
      <c r="F1769" s="108"/>
      <c r="G1769" s="108"/>
      <c r="H1769" s="108"/>
    </row>
    <row r="1770" spans="1:28" x14ac:dyDescent="0.2">
      <c r="C1770" s="21" t="s">
        <v>1950</v>
      </c>
      <c r="D1770" s="108" t="s">
        <v>92</v>
      </c>
      <c r="E1770" s="108"/>
      <c r="F1770" s="108"/>
      <c r="G1770" s="108"/>
      <c r="H1770" s="108"/>
    </row>
    <row r="1771" spans="1:28" x14ac:dyDescent="0.2">
      <c r="C1771" s="21" t="s">
        <v>1951</v>
      </c>
      <c r="D1771" s="108" t="s">
        <v>92</v>
      </c>
      <c r="E1771" s="108"/>
      <c r="F1771" s="108"/>
      <c r="G1771" s="108"/>
      <c r="H1771" s="108"/>
    </row>
    <row r="1772" spans="1:28" x14ac:dyDescent="0.2">
      <c r="C1772" s="21" t="s">
        <v>1952</v>
      </c>
      <c r="D1772" s="108" t="s">
        <v>91</v>
      </c>
      <c r="E1772" s="108"/>
      <c r="F1772" s="108"/>
      <c r="G1772" s="108"/>
      <c r="H1772" s="108"/>
    </row>
    <row r="1773" spans="1:28" x14ac:dyDescent="0.2">
      <c r="C1773" s="9" t="s">
        <v>1942</v>
      </c>
      <c r="D1773" s="30"/>
      <c r="E1773" s="30"/>
      <c r="F1773" s="30">
        <f>Source!BZ420</f>
        <v>128</v>
      </c>
      <c r="G1773" s="52">
        <f>(Source!AF420+Source!AE420)*Source!FX420/100</f>
        <v>1696.1472000000001</v>
      </c>
      <c r="H1773" s="52">
        <f>Source!X420</f>
        <v>3492.61</v>
      </c>
    </row>
    <row r="1774" spans="1:28" x14ac:dyDescent="0.2">
      <c r="C1774" s="9" t="s">
        <v>1943</v>
      </c>
      <c r="D1774" s="30"/>
      <c r="E1774" s="30"/>
      <c r="F1774" s="30"/>
      <c r="G1774" s="30" t="str">
        <f>CONCATENATE(Source!DL420,Source!FT420, "=", Source!FX420, "%")</f>
        <v>*0,9=115,2%</v>
      </c>
      <c r="H1774" s="30" t="str">
        <f>CONCATENATE(Source!AT420)</f>
        <v>115</v>
      </c>
    </row>
    <row r="1775" spans="1:28" x14ac:dyDescent="0.2">
      <c r="C1775" s="9" t="s">
        <v>1944</v>
      </c>
      <c r="D1775" s="30"/>
      <c r="E1775" s="30"/>
      <c r="F1775" s="30">
        <f>Source!CA420</f>
        <v>83</v>
      </c>
      <c r="G1775" s="52">
        <f>(Source!AF420+Source!AE420)*Source!FY420/100</f>
        <v>1038.742925</v>
      </c>
      <c r="H1775" s="52">
        <f>Source!Y420</f>
        <v>2156.31</v>
      </c>
    </row>
    <row r="1776" spans="1:28" x14ac:dyDescent="0.2">
      <c r="C1776" s="9" t="s">
        <v>1945</v>
      </c>
      <c r="D1776" s="30"/>
      <c r="E1776" s="30"/>
      <c r="F1776" s="30"/>
      <c r="G1776" s="30" t="str">
        <f>CONCATENATE(Source!DM420,Source!FU420, "=", Source!FY420, "%")</f>
        <v>*0,85=70,55%</v>
      </c>
      <c r="H1776" s="30" t="str">
        <f>CONCATENATE(Source!AU420)</f>
        <v>71</v>
      </c>
    </row>
    <row r="1777" spans="1:28" x14ac:dyDescent="0.2">
      <c r="C1777" s="9" t="s">
        <v>1946</v>
      </c>
      <c r="D1777" s="30"/>
      <c r="E1777" s="30"/>
      <c r="F1777" s="30"/>
      <c r="G1777" s="52">
        <f>((Source!AF420+Source!AE420)*Source!FX420/100)+((Source!AF420+Source!AE420)*Source!FY420/100)+Source!AB420</f>
        <v>4769.6101250000002</v>
      </c>
      <c r="H1777" s="52">
        <f>Source!O420+Source!X420+Source!Y420</f>
        <v>9845.98</v>
      </c>
    </row>
    <row r="1778" spans="1:28" ht="42.75" x14ac:dyDescent="0.2">
      <c r="A1778" s="42">
        <v>246</v>
      </c>
      <c r="B1778" s="42" t="str">
        <f>Source!E421</f>
        <v>123,1</v>
      </c>
      <c r="C1778" s="42" t="str">
        <f>Source!G421</f>
        <v>Хомут стальной оцинкованный с саморезом и резиновой прокладкой для крепления труб диаметром 32 мм</v>
      </c>
      <c r="D1778" s="42" t="str">
        <f>Source!F421</f>
        <v>23.1.02.06-0044</v>
      </c>
      <c r="E1778" s="28" t="str">
        <f>Source!H421</f>
        <v>10 шт.</v>
      </c>
      <c r="F1778" s="12">
        <f>Source!I421</f>
        <v>1.5</v>
      </c>
      <c r="G1778" s="20">
        <f>Source!AB421</f>
        <v>59.2</v>
      </c>
      <c r="H1778" s="20">
        <f>Source!O421</f>
        <v>625.15</v>
      </c>
      <c r="T1778">
        <f>Source!O421+Source!X421+Source!Y421</f>
        <v>625.15</v>
      </c>
      <c r="U1778">
        <f>Source!P421</f>
        <v>625.15</v>
      </c>
      <c r="V1778">
        <f>Source!S421</f>
        <v>0</v>
      </c>
      <c r="W1778">
        <f>Source!Q421</f>
        <v>0</v>
      </c>
      <c r="X1778">
        <f>Source!R421</f>
        <v>0</v>
      </c>
      <c r="Y1778">
        <f>Source!U421</f>
        <v>0</v>
      </c>
      <c r="Z1778">
        <f>Source!V421</f>
        <v>0</v>
      </c>
      <c r="AA1778">
        <f>Source!X421</f>
        <v>0</v>
      </c>
      <c r="AB1778">
        <f>Source!Y421</f>
        <v>0</v>
      </c>
    </row>
    <row r="1779" spans="1:28" ht="14.25" x14ac:dyDescent="0.2">
      <c r="C1779" s="21" t="s">
        <v>1940</v>
      </c>
      <c r="D1779" s="21">
        <f>Source!BC421</f>
        <v>7.04</v>
      </c>
      <c r="F1779" s="12"/>
      <c r="G1779" s="12"/>
      <c r="H1779" s="12"/>
    </row>
    <row r="1780" spans="1:28" ht="85.5" x14ac:dyDescent="0.2">
      <c r="A1780" s="42">
        <v>247</v>
      </c>
      <c r="B1780" s="42" t="str">
        <f>Source!E422</f>
        <v>123,2</v>
      </c>
      <c r="C1780" s="42" t="str">
        <f>Source!G422</f>
        <v>Трубопроводы напорные из полипропилена PPRS с гильзами и креплениями для холодного и горячего водоснабжения PN20 SDR 6, диаметром 32 мм, толщина стенки 5,4 мм</v>
      </c>
      <c r="D1780" s="42" t="str">
        <f>Source!F422</f>
        <v>24.3.02.01-0014</v>
      </c>
      <c r="E1780" s="28" t="str">
        <f>Source!H422</f>
        <v>м</v>
      </c>
      <c r="F1780" s="12">
        <f>Source!I422</f>
        <v>29.3</v>
      </c>
      <c r="G1780" s="20">
        <f>Source!AB422</f>
        <v>22.38</v>
      </c>
      <c r="H1780" s="20">
        <f>Source!O422</f>
        <v>4616.37</v>
      </c>
      <c r="T1780">
        <f>Source!O422+Source!X422+Source!Y422</f>
        <v>4616.37</v>
      </c>
      <c r="U1780">
        <f>Source!P422</f>
        <v>4616.37</v>
      </c>
      <c r="V1780">
        <f>Source!S422</f>
        <v>0</v>
      </c>
      <c r="W1780">
        <f>Source!Q422</f>
        <v>0</v>
      </c>
      <c r="X1780">
        <f>Source!R422</f>
        <v>0</v>
      </c>
      <c r="Y1780">
        <f>Source!U422</f>
        <v>0</v>
      </c>
      <c r="Z1780">
        <f>Source!V422</f>
        <v>0</v>
      </c>
      <c r="AA1780">
        <f>Source!X422</f>
        <v>0</v>
      </c>
      <c r="AB1780">
        <f>Source!Y422</f>
        <v>0</v>
      </c>
    </row>
    <row r="1781" spans="1:28" ht="14.25" x14ac:dyDescent="0.2">
      <c r="C1781" s="21" t="s">
        <v>1940</v>
      </c>
      <c r="D1781" s="21">
        <f>Source!BC422</f>
        <v>7.04</v>
      </c>
      <c r="F1781" s="12"/>
      <c r="G1781" s="12"/>
      <c r="H1781" s="12"/>
    </row>
    <row r="1782" spans="1:28" ht="57" x14ac:dyDescent="0.2">
      <c r="A1782" s="42">
        <v>248</v>
      </c>
      <c r="B1782" s="42" t="str">
        <f>Source!E423</f>
        <v>124</v>
      </c>
      <c r="C1782" s="42" t="str">
        <f>Source!G423</f>
        <v>Установка вентилей, задвижек, затворов, клапанов обратных, кранов проходных на трубопроводах из стальных труб диаметром до 25 мм</v>
      </c>
      <c r="D1782" s="42" t="str">
        <f>Source!F423</f>
        <v>16-05-001-01</v>
      </c>
      <c r="E1782" s="28" t="str">
        <f>Source!H423</f>
        <v>ШТ</v>
      </c>
      <c r="F1782" s="12">
        <f>Source!I423</f>
        <v>48</v>
      </c>
      <c r="G1782" s="20">
        <f>Source!AB423</f>
        <v>44.92</v>
      </c>
      <c r="H1782" s="20">
        <f>Source!O423</f>
        <v>15179.36</v>
      </c>
      <c r="T1782">
        <f>Source!O423+Source!X423+Source!Y423</f>
        <v>24909.020000000004</v>
      </c>
      <c r="U1782">
        <f>Source!P423</f>
        <v>8518.9599999999991</v>
      </c>
      <c r="V1782">
        <f>Source!S423</f>
        <v>5180.3100000000004</v>
      </c>
      <c r="W1782">
        <f>Source!Q423</f>
        <v>1480.09</v>
      </c>
      <c r="X1782">
        <f>Source!R423</f>
        <v>50.69</v>
      </c>
      <c r="Y1782">
        <f>Source!U423</f>
        <v>81.143999999999991</v>
      </c>
      <c r="Z1782">
        <f>Source!V423</f>
        <v>0.60000000000000009</v>
      </c>
      <c r="AA1782">
        <f>Source!X423</f>
        <v>6015.65</v>
      </c>
      <c r="AB1782">
        <f>Source!Y423</f>
        <v>3714.01</v>
      </c>
    </row>
    <row r="1783" spans="1:28" ht="14.25" x14ac:dyDescent="0.2">
      <c r="C1783" s="21" t="s">
        <v>1938</v>
      </c>
      <c r="D1783" s="21">
        <f>Source!BA423</f>
        <v>7.04</v>
      </c>
      <c r="F1783" s="12"/>
      <c r="G1783" s="12"/>
      <c r="H1783" s="12"/>
    </row>
    <row r="1784" spans="1:28" x14ac:dyDescent="0.2">
      <c r="C1784" s="21" t="s">
        <v>1939</v>
      </c>
      <c r="D1784" s="21">
        <f>Source!BB423</f>
        <v>7.04</v>
      </c>
    </row>
    <row r="1785" spans="1:28" x14ac:dyDescent="0.2">
      <c r="C1785" s="21" t="s">
        <v>1940</v>
      </c>
      <c r="D1785" s="21">
        <f>Source!BC423</f>
        <v>7.04</v>
      </c>
    </row>
    <row r="1786" spans="1:28" x14ac:dyDescent="0.2">
      <c r="C1786" s="21" t="s">
        <v>1941</v>
      </c>
      <c r="D1786" s="21">
        <f>Source!BS423</f>
        <v>7.04</v>
      </c>
    </row>
    <row r="1787" spans="1:28" x14ac:dyDescent="0.2">
      <c r="C1787" s="21" t="s">
        <v>1948</v>
      </c>
      <c r="D1787" s="108" t="s">
        <v>91</v>
      </c>
      <c r="E1787" s="108"/>
      <c r="F1787" s="108"/>
      <c r="G1787" s="108"/>
      <c r="H1787" s="108"/>
    </row>
    <row r="1788" spans="1:28" x14ac:dyDescent="0.2">
      <c r="C1788" s="21" t="s">
        <v>1949</v>
      </c>
      <c r="D1788" s="108" t="s">
        <v>91</v>
      </c>
      <c r="E1788" s="108"/>
      <c r="F1788" s="108"/>
      <c r="G1788" s="108"/>
      <c r="H1788" s="108"/>
    </row>
    <row r="1789" spans="1:28" x14ac:dyDescent="0.2">
      <c r="C1789" s="21" t="s">
        <v>1950</v>
      </c>
      <c r="D1789" s="108" t="s">
        <v>92</v>
      </c>
      <c r="E1789" s="108"/>
      <c r="F1789" s="108"/>
      <c r="G1789" s="108"/>
      <c r="H1789" s="108"/>
    </row>
    <row r="1790" spans="1:28" x14ac:dyDescent="0.2">
      <c r="C1790" s="21" t="s">
        <v>1951</v>
      </c>
      <c r="D1790" s="108" t="s">
        <v>92</v>
      </c>
      <c r="E1790" s="108"/>
      <c r="F1790" s="108"/>
      <c r="G1790" s="108"/>
      <c r="H1790" s="108"/>
    </row>
    <row r="1791" spans="1:28" x14ac:dyDescent="0.2">
      <c r="C1791" s="21" t="s">
        <v>1952</v>
      </c>
      <c r="D1791" s="108" t="s">
        <v>91</v>
      </c>
      <c r="E1791" s="108"/>
      <c r="F1791" s="108"/>
      <c r="G1791" s="108"/>
      <c r="H1791" s="108"/>
    </row>
    <row r="1792" spans="1:28" x14ac:dyDescent="0.2">
      <c r="C1792" s="9" t="s">
        <v>1942</v>
      </c>
      <c r="D1792" s="30"/>
      <c r="E1792" s="30"/>
      <c r="F1792" s="30">
        <f>Source!BZ423</f>
        <v>128</v>
      </c>
      <c r="G1792" s="52">
        <f>(Source!AF423+Source!AE423)*Source!FX423/100</f>
        <v>17.83296</v>
      </c>
      <c r="H1792" s="52">
        <f>Source!X423</f>
        <v>6015.65</v>
      </c>
    </row>
    <row r="1793" spans="1:28" x14ac:dyDescent="0.2">
      <c r="C1793" s="9" t="s">
        <v>1943</v>
      </c>
      <c r="D1793" s="30"/>
      <c r="E1793" s="30"/>
      <c r="F1793" s="30"/>
      <c r="G1793" s="30" t="str">
        <f>CONCATENATE(Source!DL423,Source!FT423, "=", Source!FX423, "%")</f>
        <v>*0,9=115,2%</v>
      </c>
      <c r="H1793" s="30" t="str">
        <f>CONCATENATE(Source!AT423)</f>
        <v>115</v>
      </c>
    </row>
    <row r="1794" spans="1:28" x14ac:dyDescent="0.2">
      <c r="C1794" s="9" t="s">
        <v>1944</v>
      </c>
      <c r="D1794" s="30"/>
      <c r="E1794" s="30"/>
      <c r="F1794" s="30">
        <f>Source!CA423</f>
        <v>83</v>
      </c>
      <c r="G1794" s="52">
        <f>(Source!AF423+Source!AE423)*Source!FY423/100</f>
        <v>10.921140000000001</v>
      </c>
      <c r="H1794" s="52">
        <f>Source!Y423</f>
        <v>3714.01</v>
      </c>
    </row>
    <row r="1795" spans="1:28" x14ac:dyDescent="0.2">
      <c r="C1795" s="9" t="s">
        <v>1945</v>
      </c>
      <c r="D1795" s="30"/>
      <c r="E1795" s="30"/>
      <c r="F1795" s="30"/>
      <c r="G1795" s="30" t="str">
        <f>CONCATENATE(Source!DM423,Source!FU423, "=", Source!FY423, "%")</f>
        <v>*0,85=70,55%</v>
      </c>
      <c r="H1795" s="30" t="str">
        <f>CONCATENATE(Source!AU423)</f>
        <v>71</v>
      </c>
    </row>
    <row r="1796" spans="1:28" x14ac:dyDescent="0.2">
      <c r="C1796" s="9" t="s">
        <v>1946</v>
      </c>
      <c r="D1796" s="30"/>
      <c r="E1796" s="30"/>
      <c r="F1796" s="30"/>
      <c r="G1796" s="52">
        <f>((Source!AF423+Source!AE423)*Source!FX423/100)+((Source!AF423+Source!AE423)*Source!FY423/100)+Source!AB423</f>
        <v>73.67410000000001</v>
      </c>
      <c r="H1796" s="52">
        <f>Source!O423+Source!X423+Source!Y423</f>
        <v>24909.020000000004</v>
      </c>
    </row>
    <row r="1797" spans="1:28" ht="28.5" x14ac:dyDescent="0.2">
      <c r="A1797" s="42">
        <v>249</v>
      </c>
      <c r="B1797" s="42" t="str">
        <f>Source!E424</f>
        <v>124,1</v>
      </c>
      <c r="C1797" s="42" t="str">
        <f>Source!G424</f>
        <v>Кран шаровый муфтовый Valtec для воды диаметром 15 мм, тип в/н</v>
      </c>
      <c r="D1797" s="42" t="str">
        <f>Source!F424</f>
        <v>18.1.09.06-0064</v>
      </c>
      <c r="E1797" s="28" t="str">
        <f>Source!H424</f>
        <v>шт.</v>
      </c>
      <c r="F1797" s="12">
        <f>Source!I424</f>
        <v>38</v>
      </c>
      <c r="G1797" s="20">
        <f>Source!AB424</f>
        <v>32.22</v>
      </c>
      <c r="H1797" s="20">
        <f>Source!O424</f>
        <v>8619.49</v>
      </c>
      <c r="T1797">
        <f>Source!O424+Source!X424+Source!Y424</f>
        <v>8619.49</v>
      </c>
      <c r="U1797">
        <f>Source!P424</f>
        <v>8619.49</v>
      </c>
      <c r="V1797">
        <f>Source!S424</f>
        <v>0</v>
      </c>
      <c r="W1797">
        <f>Source!Q424</f>
        <v>0</v>
      </c>
      <c r="X1797">
        <f>Source!R424</f>
        <v>0</v>
      </c>
      <c r="Y1797">
        <f>Source!U424</f>
        <v>0</v>
      </c>
      <c r="Z1797">
        <f>Source!V424</f>
        <v>0</v>
      </c>
      <c r="AA1797">
        <f>Source!X424</f>
        <v>0</v>
      </c>
      <c r="AB1797">
        <f>Source!Y424</f>
        <v>0</v>
      </c>
    </row>
    <row r="1798" spans="1:28" ht="14.25" x14ac:dyDescent="0.2">
      <c r="C1798" s="21" t="s">
        <v>1940</v>
      </c>
      <c r="D1798" s="21">
        <f>Source!BC424</f>
        <v>7.04</v>
      </c>
      <c r="F1798" s="12"/>
      <c r="G1798" s="12"/>
      <c r="H1798" s="12"/>
    </row>
    <row r="1799" spans="1:28" ht="28.5" x14ac:dyDescent="0.2">
      <c r="A1799" s="42">
        <v>250</v>
      </c>
      <c r="B1799" s="42" t="str">
        <f>Source!E425</f>
        <v>124,2</v>
      </c>
      <c r="C1799" s="42" t="str">
        <f>Source!G425</f>
        <v>Кран шаровый муфтовый Valtec для воды диаметром 25 мм со сгоном</v>
      </c>
      <c r="D1799" s="42" t="str">
        <f>Source!F425</f>
        <v>18.1.09.06-0072</v>
      </c>
      <c r="E1799" s="28" t="str">
        <f>Source!H425</f>
        <v>шт.</v>
      </c>
      <c r="F1799" s="12">
        <f>Source!I425</f>
        <v>10</v>
      </c>
      <c r="G1799" s="20">
        <f>Source!AB425</f>
        <v>101.68</v>
      </c>
      <c r="H1799" s="20">
        <f>Source!O425</f>
        <v>7158.27</v>
      </c>
      <c r="T1799">
        <f>Source!O425+Source!X425+Source!Y425</f>
        <v>7158.27</v>
      </c>
      <c r="U1799">
        <f>Source!P425</f>
        <v>7158.27</v>
      </c>
      <c r="V1799">
        <f>Source!S425</f>
        <v>0</v>
      </c>
      <c r="W1799">
        <f>Source!Q425</f>
        <v>0</v>
      </c>
      <c r="X1799">
        <f>Source!R425</f>
        <v>0</v>
      </c>
      <c r="Y1799">
        <f>Source!U425</f>
        <v>0</v>
      </c>
      <c r="Z1799">
        <f>Source!V425</f>
        <v>0</v>
      </c>
      <c r="AA1799">
        <f>Source!X425</f>
        <v>0</v>
      </c>
      <c r="AB1799">
        <f>Source!Y425</f>
        <v>0</v>
      </c>
    </row>
    <row r="1800" spans="1:28" ht="14.25" x14ac:dyDescent="0.2">
      <c r="C1800" s="21" t="s">
        <v>1940</v>
      </c>
      <c r="D1800" s="21">
        <f>Source!BC425</f>
        <v>7.04</v>
      </c>
      <c r="F1800" s="12"/>
      <c r="G1800" s="12"/>
      <c r="H1800" s="12"/>
    </row>
    <row r="1801" spans="1:28" ht="14.25" x14ac:dyDescent="0.2">
      <c r="A1801" s="42">
        <v>251</v>
      </c>
      <c r="B1801" s="42" t="str">
        <f>Source!E426</f>
        <v>125</v>
      </c>
      <c r="C1801" s="42" t="str">
        <f>Source!G426</f>
        <v>Снятие смесителя с душевой сеткой</v>
      </c>
      <c r="D1801" s="42" t="str">
        <f>Source!F426</f>
        <v>65-3-6</v>
      </c>
      <c r="E1801" s="28" t="str">
        <f>Source!H426</f>
        <v>100 ШТ</v>
      </c>
      <c r="F1801" s="12">
        <f>Source!I426</f>
        <v>0.05</v>
      </c>
      <c r="G1801" s="20">
        <f>Source!AB426</f>
        <v>494.82</v>
      </c>
      <c r="H1801" s="20">
        <f>Source!O426</f>
        <v>174.18</v>
      </c>
      <c r="T1801">
        <f>Source!O426+Source!X426+Source!Y426</f>
        <v>389.24</v>
      </c>
      <c r="U1801">
        <f>Source!P426</f>
        <v>0</v>
      </c>
      <c r="V1801">
        <f>Source!S426</f>
        <v>172.86</v>
      </c>
      <c r="W1801">
        <f>Source!Q426</f>
        <v>1.32</v>
      </c>
      <c r="X1801">
        <f>Source!R426</f>
        <v>0.56999999999999995</v>
      </c>
      <c r="Y1801">
        <f>Source!U426</f>
        <v>2.8785000000000003</v>
      </c>
      <c r="Z1801">
        <f>Source!V426</f>
        <v>6.0000000000000001E-3</v>
      </c>
      <c r="AA1801">
        <f>Source!X426</f>
        <v>128.34</v>
      </c>
      <c r="AB1801">
        <f>Source!Y426</f>
        <v>86.72</v>
      </c>
    </row>
    <row r="1802" spans="1:28" ht="14.25" x14ac:dyDescent="0.2">
      <c r="C1802" s="21" t="str">
        <f>"Объем: "&amp;Source!I426&amp;"=5/"&amp;"100"</f>
        <v>Объем: 0,05=5/100</v>
      </c>
      <c r="F1802" s="12"/>
      <c r="G1802" s="12"/>
      <c r="H1802" s="12"/>
    </row>
    <row r="1803" spans="1:28" x14ac:dyDescent="0.2">
      <c r="C1803" s="21" t="s">
        <v>1938</v>
      </c>
      <c r="D1803" s="21">
        <f>Source!BA426</f>
        <v>7.04</v>
      </c>
    </row>
    <row r="1804" spans="1:28" x14ac:dyDescent="0.2">
      <c r="C1804" s="21" t="s">
        <v>1939</v>
      </c>
      <c r="D1804" s="21">
        <f>Source!BB426</f>
        <v>7.04</v>
      </c>
    </row>
    <row r="1805" spans="1:28" x14ac:dyDescent="0.2">
      <c r="C1805" s="21" t="s">
        <v>1940</v>
      </c>
      <c r="D1805" s="21">
        <f>Source!BC426</f>
        <v>7.04</v>
      </c>
    </row>
    <row r="1806" spans="1:28" x14ac:dyDescent="0.2">
      <c r="C1806" s="21" t="s">
        <v>1941</v>
      </c>
      <c r="D1806" s="21">
        <f>Source!BS426</f>
        <v>7.04</v>
      </c>
    </row>
    <row r="1807" spans="1:28" x14ac:dyDescent="0.2">
      <c r="C1807" s="9" t="s">
        <v>1942</v>
      </c>
      <c r="D1807" s="30"/>
      <c r="E1807" s="30"/>
      <c r="F1807" s="30">
        <f>Source!BZ426</f>
        <v>74</v>
      </c>
      <c r="G1807" s="52">
        <f>(Source!AF426+Source!AE426)*Source!FX426/100</f>
        <v>364.59059999999999</v>
      </c>
      <c r="H1807" s="52">
        <f>Source!X426</f>
        <v>128.34</v>
      </c>
    </row>
    <row r="1808" spans="1:28" x14ac:dyDescent="0.2">
      <c r="C1808" s="9" t="s">
        <v>1944</v>
      </c>
      <c r="D1808" s="30"/>
      <c r="E1808" s="30"/>
      <c r="F1808" s="30">
        <f>Source!CA426</f>
        <v>50</v>
      </c>
      <c r="G1808" s="52">
        <f>(Source!AF426+Source!AE426)*Source!FY426/100</f>
        <v>246.345</v>
      </c>
      <c r="H1808" s="52">
        <f>Source!Y426</f>
        <v>86.72</v>
      </c>
    </row>
    <row r="1809" spans="1:28" x14ac:dyDescent="0.2">
      <c r="C1809" s="9" t="s">
        <v>1946</v>
      </c>
      <c r="D1809" s="30"/>
      <c r="E1809" s="30"/>
      <c r="F1809" s="30"/>
      <c r="G1809" s="52">
        <f>((Source!AF426+Source!AE426)*Source!FX426/100)+((Source!AF426+Source!AE426)*Source!FY426/100)+Source!AB426</f>
        <v>1105.7556</v>
      </c>
      <c r="H1809" s="52">
        <f>Source!O426+Source!X426+Source!Y426</f>
        <v>389.24</v>
      </c>
    </row>
    <row r="1810" spans="1:28" ht="14.25" x14ac:dyDescent="0.2">
      <c r="A1810" s="42">
        <v>252</v>
      </c>
      <c r="B1810" s="42" t="str">
        <f>Source!E427</f>
        <v>126</v>
      </c>
      <c r="C1810" s="42" t="str">
        <f>Source!G427</f>
        <v>Снятие смесителя без душевой сетки</v>
      </c>
      <c r="D1810" s="42" t="str">
        <f>Source!F427</f>
        <v>65-3-7</v>
      </c>
      <c r="E1810" s="28" t="str">
        <f>Source!H427</f>
        <v>100 ШТ</v>
      </c>
      <c r="F1810" s="12">
        <f>Source!I427</f>
        <v>0.14000000000000001</v>
      </c>
      <c r="G1810" s="20">
        <f>Source!AB427</f>
        <v>315.33</v>
      </c>
      <c r="H1810" s="20">
        <f>Source!O427</f>
        <v>310.79000000000002</v>
      </c>
      <c r="T1810">
        <f>Source!O427+Source!X427+Source!Y427</f>
        <v>694.66</v>
      </c>
      <c r="U1810">
        <f>Source!P427</f>
        <v>0</v>
      </c>
      <c r="V1810">
        <f>Source!S427</f>
        <v>308.63</v>
      </c>
      <c r="W1810">
        <f>Source!Q427</f>
        <v>2.16</v>
      </c>
      <c r="X1810">
        <f>Source!R427</f>
        <v>0.94</v>
      </c>
      <c r="Y1810">
        <f>Source!U427</f>
        <v>5.1394000000000002</v>
      </c>
      <c r="Z1810">
        <f>Source!V427</f>
        <v>9.8000000000000014E-3</v>
      </c>
      <c r="AA1810">
        <f>Source!X427</f>
        <v>229.08</v>
      </c>
      <c r="AB1810">
        <f>Source!Y427</f>
        <v>154.79</v>
      </c>
    </row>
    <row r="1811" spans="1:28" ht="14.25" x14ac:dyDescent="0.2">
      <c r="C1811" s="21" t="str">
        <f>"Объем: "&amp;Source!I427&amp;"=14/"&amp;"100"</f>
        <v>Объем: 0,14=14/100</v>
      </c>
      <c r="F1811" s="12"/>
      <c r="G1811" s="12"/>
      <c r="H1811" s="12"/>
    </row>
    <row r="1812" spans="1:28" x14ac:dyDescent="0.2">
      <c r="C1812" s="21" t="s">
        <v>1938</v>
      </c>
      <c r="D1812" s="21">
        <f>Source!BA427</f>
        <v>7.04</v>
      </c>
    </row>
    <row r="1813" spans="1:28" x14ac:dyDescent="0.2">
      <c r="C1813" s="21" t="s">
        <v>1939</v>
      </c>
      <c r="D1813" s="21">
        <f>Source!BB427</f>
        <v>7.04</v>
      </c>
    </row>
    <row r="1814" spans="1:28" x14ac:dyDescent="0.2">
      <c r="C1814" s="21" t="s">
        <v>1940</v>
      </c>
      <c r="D1814" s="21">
        <f>Source!BC427</f>
        <v>7.04</v>
      </c>
    </row>
    <row r="1815" spans="1:28" x14ac:dyDescent="0.2">
      <c r="C1815" s="21" t="s">
        <v>1941</v>
      </c>
      <c r="D1815" s="21">
        <f>Source!BS427</f>
        <v>7.04</v>
      </c>
    </row>
    <row r="1816" spans="1:28" x14ac:dyDescent="0.2">
      <c r="C1816" s="9" t="s">
        <v>1942</v>
      </c>
      <c r="D1816" s="30"/>
      <c r="E1816" s="30"/>
      <c r="F1816" s="30">
        <f>Source!BZ427</f>
        <v>74</v>
      </c>
      <c r="G1816" s="52">
        <f>(Source!AF427+Source!AE427)*Source!FX427/100</f>
        <v>232.42660000000001</v>
      </c>
      <c r="H1816" s="52">
        <f>Source!X427</f>
        <v>229.08</v>
      </c>
    </row>
    <row r="1817" spans="1:28" x14ac:dyDescent="0.2">
      <c r="C1817" s="9" t="s">
        <v>1944</v>
      </c>
      <c r="D1817" s="30"/>
      <c r="E1817" s="30"/>
      <c r="F1817" s="30">
        <f>Source!CA427</f>
        <v>50</v>
      </c>
      <c r="G1817" s="52">
        <f>(Source!AF427+Source!AE427)*Source!FY427/100</f>
        <v>157.04499999999999</v>
      </c>
      <c r="H1817" s="52">
        <f>Source!Y427</f>
        <v>154.79</v>
      </c>
    </row>
    <row r="1818" spans="1:28" x14ac:dyDescent="0.2">
      <c r="C1818" s="9" t="s">
        <v>1946</v>
      </c>
      <c r="D1818" s="30"/>
      <c r="E1818" s="30"/>
      <c r="F1818" s="30"/>
      <c r="G1818" s="52">
        <f>((Source!AF427+Source!AE427)*Source!FX427/100)+((Source!AF427+Source!AE427)*Source!FY427/100)+Source!AB427</f>
        <v>704.80160000000001</v>
      </c>
      <c r="H1818" s="52">
        <f>Source!O427+Source!X427+Source!Y427</f>
        <v>694.66</v>
      </c>
    </row>
    <row r="1819" spans="1:28" ht="28.5" x14ac:dyDescent="0.2">
      <c r="A1819" s="42">
        <v>253</v>
      </c>
      <c r="B1819" s="42" t="str">
        <f>Source!E428</f>
        <v>127</v>
      </c>
      <c r="C1819" s="42" t="str">
        <f>Source!G428</f>
        <v>Установка смесителей</v>
      </c>
      <c r="D1819" s="42" t="str">
        <f>Source!F428</f>
        <v>17-01-002-03</v>
      </c>
      <c r="E1819" s="28" t="str">
        <f>Source!H428</f>
        <v>10 ШТ</v>
      </c>
      <c r="F1819" s="12">
        <f>Source!I428</f>
        <v>1.9</v>
      </c>
      <c r="G1819" s="20">
        <f>Source!AB428</f>
        <v>88.42</v>
      </c>
      <c r="H1819" s="20">
        <f>Source!O428</f>
        <v>1182.71</v>
      </c>
      <c r="T1819">
        <f>Source!O428+Source!X428+Source!Y428</f>
        <v>3109.38</v>
      </c>
      <c r="U1819">
        <f>Source!P428</f>
        <v>146.87</v>
      </c>
      <c r="V1819">
        <f>Source!S428</f>
        <v>1035.8399999999999</v>
      </c>
      <c r="W1819">
        <f>Source!Q428</f>
        <v>0</v>
      </c>
      <c r="X1819">
        <f>Source!R428</f>
        <v>0</v>
      </c>
      <c r="Y1819">
        <f>Source!U428</f>
        <v>15.294999999999996</v>
      </c>
      <c r="Z1819">
        <f>Source!V428</f>
        <v>0</v>
      </c>
      <c r="AA1819">
        <f>Source!X428</f>
        <v>1191.22</v>
      </c>
      <c r="AB1819">
        <f>Source!Y428</f>
        <v>735.45</v>
      </c>
    </row>
    <row r="1820" spans="1:28" ht="14.25" x14ac:dyDescent="0.2">
      <c r="C1820" s="21" t="str">
        <f>"Объем: "&amp;Source!I428&amp;"=19/"&amp;"10"</f>
        <v>Объем: 1,9=19/10</v>
      </c>
      <c r="F1820" s="12"/>
      <c r="G1820" s="12"/>
      <c r="H1820" s="12"/>
    </row>
    <row r="1821" spans="1:28" x14ac:dyDescent="0.2">
      <c r="C1821" s="21" t="s">
        <v>1938</v>
      </c>
      <c r="D1821" s="21">
        <f>Source!BA428</f>
        <v>7.04</v>
      </c>
    </row>
    <row r="1822" spans="1:28" x14ac:dyDescent="0.2">
      <c r="C1822" s="21" t="s">
        <v>1939</v>
      </c>
      <c r="D1822" s="21">
        <f>Source!BB428</f>
        <v>7.04</v>
      </c>
    </row>
    <row r="1823" spans="1:28" x14ac:dyDescent="0.2">
      <c r="C1823" s="21" t="s">
        <v>1940</v>
      </c>
      <c r="D1823" s="21">
        <f>Source!BC428</f>
        <v>7.04</v>
      </c>
    </row>
    <row r="1824" spans="1:28" x14ac:dyDescent="0.2">
      <c r="C1824" s="21" t="s">
        <v>1941</v>
      </c>
      <c r="D1824" s="21">
        <f>Source!BS428</f>
        <v>7.04</v>
      </c>
    </row>
    <row r="1825" spans="1:28" x14ac:dyDescent="0.2">
      <c r="C1825" s="21" t="s">
        <v>1948</v>
      </c>
      <c r="D1825" s="108" t="s">
        <v>91</v>
      </c>
      <c r="E1825" s="108"/>
      <c r="F1825" s="108"/>
      <c r="G1825" s="108"/>
      <c r="H1825" s="108"/>
    </row>
    <row r="1826" spans="1:28" x14ac:dyDescent="0.2">
      <c r="C1826" s="21" t="s">
        <v>1949</v>
      </c>
      <c r="D1826" s="108" t="s">
        <v>91</v>
      </c>
      <c r="E1826" s="108"/>
      <c r="F1826" s="108"/>
      <c r="G1826" s="108"/>
      <c r="H1826" s="108"/>
    </row>
    <row r="1827" spans="1:28" x14ac:dyDescent="0.2">
      <c r="C1827" s="21" t="s">
        <v>1950</v>
      </c>
      <c r="D1827" s="108" t="s">
        <v>92</v>
      </c>
      <c r="E1827" s="108"/>
      <c r="F1827" s="108"/>
      <c r="G1827" s="108"/>
      <c r="H1827" s="108"/>
    </row>
    <row r="1828" spans="1:28" x14ac:dyDescent="0.2">
      <c r="C1828" s="21" t="s">
        <v>1951</v>
      </c>
      <c r="D1828" s="108" t="s">
        <v>92</v>
      </c>
      <c r="E1828" s="108"/>
      <c r="F1828" s="108"/>
      <c r="G1828" s="108"/>
      <c r="H1828" s="108"/>
    </row>
    <row r="1829" spans="1:28" x14ac:dyDescent="0.2">
      <c r="C1829" s="21" t="s">
        <v>1952</v>
      </c>
      <c r="D1829" s="108" t="s">
        <v>91</v>
      </c>
      <c r="E1829" s="108"/>
      <c r="F1829" s="108"/>
      <c r="G1829" s="108"/>
      <c r="H1829" s="108"/>
    </row>
    <row r="1830" spans="1:28" x14ac:dyDescent="0.2">
      <c r="C1830" s="9" t="s">
        <v>1942</v>
      </c>
      <c r="D1830" s="30"/>
      <c r="E1830" s="30"/>
      <c r="F1830" s="30">
        <f>Source!BZ428</f>
        <v>128</v>
      </c>
      <c r="G1830" s="52">
        <f>(Source!AF428+Source!AE428)*Source!FX428/100</f>
        <v>89.210880000000003</v>
      </c>
      <c r="H1830" s="52">
        <f>Source!X428</f>
        <v>1191.22</v>
      </c>
    </row>
    <row r="1831" spans="1:28" x14ac:dyDescent="0.2">
      <c r="C1831" s="9" t="s">
        <v>1943</v>
      </c>
      <c r="D1831" s="30"/>
      <c r="E1831" s="30"/>
      <c r="F1831" s="30"/>
      <c r="G1831" s="30" t="str">
        <f>CONCATENATE(Source!DL428,Source!FT428, "=", Source!FX428, "%")</f>
        <v>*0,9=115,2%</v>
      </c>
      <c r="H1831" s="30" t="str">
        <f>CONCATENATE(Source!AT428)</f>
        <v>115</v>
      </c>
    </row>
    <row r="1832" spans="1:28" x14ac:dyDescent="0.2">
      <c r="C1832" s="9" t="s">
        <v>1944</v>
      </c>
      <c r="D1832" s="30"/>
      <c r="E1832" s="30"/>
      <c r="F1832" s="30">
        <f>Source!CA428</f>
        <v>83</v>
      </c>
      <c r="G1832" s="52">
        <f>(Source!AF428+Source!AE428)*Source!FY428/100</f>
        <v>54.633919999999996</v>
      </c>
      <c r="H1832" s="52">
        <f>Source!Y428</f>
        <v>735.45</v>
      </c>
    </row>
    <row r="1833" spans="1:28" x14ac:dyDescent="0.2">
      <c r="C1833" s="9" t="s">
        <v>1945</v>
      </c>
      <c r="D1833" s="30"/>
      <c r="E1833" s="30"/>
      <c r="F1833" s="30"/>
      <c r="G1833" s="30" t="str">
        <f>CONCATENATE(Source!DM428,Source!FU428, "=", Source!FY428, "%")</f>
        <v>*0,85=70,55%</v>
      </c>
      <c r="H1833" s="30" t="str">
        <f>CONCATENATE(Source!AU428)</f>
        <v>71</v>
      </c>
    </row>
    <row r="1834" spans="1:28" x14ac:dyDescent="0.2">
      <c r="C1834" s="9" t="s">
        <v>1946</v>
      </c>
      <c r="D1834" s="30"/>
      <c r="E1834" s="30"/>
      <c r="F1834" s="30"/>
      <c r="G1834" s="52">
        <f>((Source!AF428+Source!AE428)*Source!FX428/100)+((Source!AF428+Source!AE428)*Source!FY428/100)+Source!AB428</f>
        <v>232.26479999999998</v>
      </c>
      <c r="H1834" s="52">
        <f>Source!O428+Source!X428+Source!Y428</f>
        <v>3109.38</v>
      </c>
    </row>
    <row r="1835" spans="1:28" ht="28.5" x14ac:dyDescent="0.2">
      <c r="A1835" s="42">
        <v>254</v>
      </c>
      <c r="B1835" s="42" t="str">
        <f>Source!E429</f>
        <v>127,1</v>
      </c>
      <c r="C1835" s="42" t="str">
        <f>Source!G429</f>
        <v>Подводка гибкая армированная резиновая 500 мм</v>
      </c>
      <c r="D1835" s="42" t="str">
        <f>Source!F429</f>
        <v>18.2.06.08-0013</v>
      </c>
      <c r="E1835" s="28" t="str">
        <f>Source!H429</f>
        <v>10 шт.</v>
      </c>
      <c r="F1835" s="12">
        <f>Source!I429</f>
        <v>4.8</v>
      </c>
      <c r="G1835" s="20">
        <f>Source!AB429</f>
        <v>204.5</v>
      </c>
      <c r="H1835" s="20">
        <f>Source!O429</f>
        <v>6910.46</v>
      </c>
      <c r="T1835">
        <f>Source!O429+Source!X429+Source!Y429</f>
        <v>6910.46</v>
      </c>
      <c r="U1835">
        <f>Source!P429</f>
        <v>6910.46</v>
      </c>
      <c r="V1835">
        <f>Source!S429</f>
        <v>0</v>
      </c>
      <c r="W1835">
        <f>Source!Q429</f>
        <v>0</v>
      </c>
      <c r="X1835">
        <f>Source!R429</f>
        <v>0</v>
      </c>
      <c r="Y1835">
        <f>Source!U429</f>
        <v>0</v>
      </c>
      <c r="Z1835">
        <f>Source!V429</f>
        <v>0</v>
      </c>
      <c r="AA1835">
        <f>Source!X429</f>
        <v>0</v>
      </c>
      <c r="AB1835">
        <f>Source!Y429</f>
        <v>0</v>
      </c>
    </row>
    <row r="1836" spans="1:28" ht="14.25" x14ac:dyDescent="0.2">
      <c r="C1836" s="21" t="s">
        <v>1940</v>
      </c>
      <c r="D1836" s="21">
        <f>Source!BC429</f>
        <v>7.04</v>
      </c>
      <c r="F1836" s="12"/>
      <c r="G1836" s="12"/>
      <c r="H1836" s="12"/>
    </row>
    <row r="1837" spans="1:28" ht="57" x14ac:dyDescent="0.2">
      <c r="A1837" s="42">
        <v>255</v>
      </c>
      <c r="B1837" s="42" t="str">
        <f>Source!E430</f>
        <v>127,2</v>
      </c>
      <c r="C1837" s="42" t="str">
        <f>Source!G430</f>
        <v>Смесители для ванн СМ-Д-Шл с душевой сеткой на гибком шланге, с кнопочным переключателем, с латунными маховичками, штангой</v>
      </c>
      <c r="D1837" s="42" t="str">
        <f>Source!F430</f>
        <v>18.1.10.10-0014</v>
      </c>
      <c r="E1837" s="28" t="str">
        <f>Source!H430</f>
        <v>компл.</v>
      </c>
      <c r="F1837" s="12">
        <f>Source!I430</f>
        <v>5</v>
      </c>
      <c r="G1837" s="20">
        <f>Source!AB430</f>
        <v>252.5</v>
      </c>
      <c r="H1837" s="20">
        <f>Source!O430</f>
        <v>8888</v>
      </c>
      <c r="T1837">
        <f>Source!O430+Source!X430+Source!Y430</f>
        <v>8888</v>
      </c>
      <c r="U1837">
        <f>Source!P430</f>
        <v>8888</v>
      </c>
      <c r="V1837">
        <f>Source!S430</f>
        <v>0</v>
      </c>
      <c r="W1837">
        <f>Source!Q430</f>
        <v>0</v>
      </c>
      <c r="X1837">
        <f>Source!R430</f>
        <v>0</v>
      </c>
      <c r="Y1837">
        <f>Source!U430</f>
        <v>0</v>
      </c>
      <c r="Z1837">
        <f>Source!V430</f>
        <v>0</v>
      </c>
      <c r="AA1837">
        <f>Source!X430</f>
        <v>0</v>
      </c>
      <c r="AB1837">
        <f>Source!Y430</f>
        <v>0</v>
      </c>
    </row>
    <row r="1838" spans="1:28" ht="14.25" x14ac:dyDescent="0.2">
      <c r="C1838" s="21" t="s">
        <v>1940</v>
      </c>
      <c r="D1838" s="21">
        <f>Source!BC430</f>
        <v>7.04</v>
      </c>
      <c r="F1838" s="12"/>
      <c r="G1838" s="12"/>
      <c r="H1838" s="12"/>
    </row>
    <row r="1839" spans="1:28" ht="42.75" x14ac:dyDescent="0.2">
      <c r="A1839" s="42">
        <v>256</v>
      </c>
      <c r="B1839" s="42" t="str">
        <f>Source!E431</f>
        <v>127,3</v>
      </c>
      <c r="C1839" s="42" t="str">
        <f>Source!G431</f>
        <v>Смесители для умывальников СМ-УМ-НКСА настольные, с нижней камерой смешения с аэратором</v>
      </c>
      <c r="D1839" s="42" t="str">
        <f>Source!F431</f>
        <v>18.1.10.10-0042</v>
      </c>
      <c r="E1839" s="28" t="str">
        <f>Source!H431</f>
        <v>компл.</v>
      </c>
      <c r="F1839" s="12">
        <f>Source!I431</f>
        <v>5</v>
      </c>
      <c r="G1839" s="20">
        <f>Source!AB431</f>
        <v>106.93</v>
      </c>
      <c r="H1839" s="20">
        <f>Source!O431</f>
        <v>3763.94</v>
      </c>
      <c r="T1839">
        <f>Source!O431+Source!X431+Source!Y431</f>
        <v>3763.94</v>
      </c>
      <c r="U1839">
        <f>Source!P431</f>
        <v>3763.94</v>
      </c>
      <c r="V1839">
        <f>Source!S431</f>
        <v>0</v>
      </c>
      <c r="W1839">
        <f>Source!Q431</f>
        <v>0</v>
      </c>
      <c r="X1839">
        <f>Source!R431</f>
        <v>0</v>
      </c>
      <c r="Y1839">
        <f>Source!U431</f>
        <v>0</v>
      </c>
      <c r="Z1839">
        <f>Source!V431</f>
        <v>0</v>
      </c>
      <c r="AA1839">
        <f>Source!X431</f>
        <v>0</v>
      </c>
      <c r="AB1839">
        <f>Source!Y431</f>
        <v>0</v>
      </c>
    </row>
    <row r="1840" spans="1:28" ht="14.25" x14ac:dyDescent="0.2">
      <c r="C1840" s="21" t="s">
        <v>1940</v>
      </c>
      <c r="D1840" s="21">
        <f>Source!BC431</f>
        <v>7.04</v>
      </c>
      <c r="F1840" s="12"/>
      <c r="G1840" s="12"/>
      <c r="H1840" s="12"/>
    </row>
    <row r="1841" spans="1:28" ht="42.75" x14ac:dyDescent="0.2">
      <c r="A1841" s="42">
        <v>257</v>
      </c>
      <c r="B1841" s="42" t="str">
        <f>Source!E432</f>
        <v>127,4</v>
      </c>
      <c r="C1841" s="42" t="str">
        <f>Source!G432</f>
        <v>Смесители для умывальников СМ-УМ-ЦА настольные, с верхней камерой смешения, центральные, с аэратором</v>
      </c>
      <c r="D1841" s="42" t="str">
        <f>Source!F432</f>
        <v>18.1.10.10-0047</v>
      </c>
      <c r="E1841" s="28" t="str">
        <f>Source!H432</f>
        <v>компл.</v>
      </c>
      <c r="F1841" s="12">
        <f>Source!I432</f>
        <v>9</v>
      </c>
      <c r="G1841" s="20">
        <f>Source!AB432</f>
        <v>87.17</v>
      </c>
      <c r="H1841" s="20">
        <f>Source!O432</f>
        <v>5523.09</v>
      </c>
      <c r="T1841">
        <f>Source!O432+Source!X432+Source!Y432</f>
        <v>5523.09</v>
      </c>
      <c r="U1841">
        <f>Source!P432</f>
        <v>5523.09</v>
      </c>
      <c r="V1841">
        <f>Source!S432</f>
        <v>0</v>
      </c>
      <c r="W1841">
        <f>Source!Q432</f>
        <v>0</v>
      </c>
      <c r="X1841">
        <f>Source!R432</f>
        <v>0</v>
      </c>
      <c r="Y1841">
        <f>Source!U432</f>
        <v>0</v>
      </c>
      <c r="Z1841">
        <f>Source!V432</f>
        <v>0</v>
      </c>
      <c r="AA1841">
        <f>Source!X432</f>
        <v>0</v>
      </c>
      <c r="AB1841">
        <f>Source!Y432</f>
        <v>0</v>
      </c>
    </row>
    <row r="1842" spans="1:28" ht="14.25" x14ac:dyDescent="0.2">
      <c r="C1842" s="21" t="s">
        <v>1940</v>
      </c>
      <c r="D1842" s="21">
        <f>Source!BC432</f>
        <v>7.04</v>
      </c>
      <c r="F1842" s="12"/>
      <c r="G1842" s="12"/>
      <c r="H1842" s="12"/>
    </row>
    <row r="1843" spans="1:28" ht="57" x14ac:dyDescent="0.2">
      <c r="A1843" s="42">
        <v>258</v>
      </c>
      <c r="B1843" s="42" t="str">
        <f>Source!E433</f>
        <v>128</v>
      </c>
      <c r="C1843" s="42" t="str">
        <f>Source!G433</f>
        <v>Гидравлическое испытание трубопроводов систем отопления, водопровода и горячего водоснабжения диаметром до 50 мм</v>
      </c>
      <c r="D1843" s="42" t="str">
        <f>Source!F433</f>
        <v>16-07-005-01</v>
      </c>
      <c r="E1843" s="28" t="str">
        <f>Source!H433</f>
        <v>100 м</v>
      </c>
      <c r="F1843" s="12">
        <f>Source!I433</f>
        <v>1.5629999999999999</v>
      </c>
      <c r="G1843" s="20">
        <f>Source!AB433</f>
        <v>127</v>
      </c>
      <c r="H1843" s="20">
        <f>Source!O433</f>
        <v>1397.46</v>
      </c>
      <c r="T1843">
        <f>Source!O433+Source!X433+Source!Y433</f>
        <v>2770.16</v>
      </c>
      <c r="U1843">
        <f>Source!P433</f>
        <v>47.21</v>
      </c>
      <c r="V1843">
        <f>Source!S433</f>
        <v>738.01</v>
      </c>
      <c r="W1843">
        <f>Source!Q433</f>
        <v>612.24</v>
      </c>
      <c r="X1843">
        <f>Source!R433</f>
        <v>0</v>
      </c>
      <c r="Y1843">
        <f>Source!U433</f>
        <v>9.0052244999999989</v>
      </c>
      <c r="Z1843">
        <f>Source!V433</f>
        <v>0</v>
      </c>
      <c r="AA1843">
        <f>Source!X433</f>
        <v>848.71</v>
      </c>
      <c r="AB1843">
        <f>Source!Y433</f>
        <v>523.99</v>
      </c>
    </row>
    <row r="1844" spans="1:28" ht="14.25" x14ac:dyDescent="0.2">
      <c r="C1844" s="21" t="s">
        <v>1938</v>
      </c>
      <c r="D1844" s="21">
        <f>Source!BA433</f>
        <v>7.04</v>
      </c>
      <c r="F1844" s="12"/>
      <c r="G1844" s="12"/>
      <c r="H1844" s="12"/>
    </row>
    <row r="1845" spans="1:28" x14ac:dyDescent="0.2">
      <c r="C1845" s="21" t="s">
        <v>1939</v>
      </c>
      <c r="D1845" s="21">
        <f>Source!BB433</f>
        <v>7.04</v>
      </c>
    </row>
    <row r="1846" spans="1:28" x14ac:dyDescent="0.2">
      <c r="C1846" s="21" t="s">
        <v>1940</v>
      </c>
      <c r="D1846" s="21">
        <f>Source!BC433</f>
        <v>7.04</v>
      </c>
    </row>
    <row r="1847" spans="1:28" x14ac:dyDescent="0.2">
      <c r="C1847" s="21" t="s">
        <v>1941</v>
      </c>
      <c r="D1847" s="21">
        <f>Source!BS433</f>
        <v>7.04</v>
      </c>
    </row>
    <row r="1848" spans="1:28" x14ac:dyDescent="0.2">
      <c r="C1848" s="21" t="s">
        <v>1948</v>
      </c>
      <c r="D1848" s="108" t="s">
        <v>91</v>
      </c>
      <c r="E1848" s="108"/>
      <c r="F1848" s="108"/>
      <c r="G1848" s="108"/>
      <c r="H1848" s="108"/>
    </row>
    <row r="1849" spans="1:28" x14ac:dyDescent="0.2">
      <c r="C1849" s="21" t="s">
        <v>1949</v>
      </c>
      <c r="D1849" s="108" t="s">
        <v>91</v>
      </c>
      <c r="E1849" s="108"/>
      <c r="F1849" s="108"/>
      <c r="G1849" s="108"/>
      <c r="H1849" s="108"/>
    </row>
    <row r="1850" spans="1:28" x14ac:dyDescent="0.2">
      <c r="C1850" s="21" t="s">
        <v>1950</v>
      </c>
      <c r="D1850" s="108" t="s">
        <v>92</v>
      </c>
      <c r="E1850" s="108"/>
      <c r="F1850" s="108"/>
      <c r="G1850" s="108"/>
      <c r="H1850" s="108"/>
    </row>
    <row r="1851" spans="1:28" x14ac:dyDescent="0.2">
      <c r="C1851" s="21" t="s">
        <v>1951</v>
      </c>
      <c r="D1851" s="108" t="s">
        <v>92</v>
      </c>
      <c r="E1851" s="108"/>
      <c r="F1851" s="108"/>
      <c r="G1851" s="108"/>
      <c r="H1851" s="108"/>
    </row>
    <row r="1852" spans="1:28" x14ac:dyDescent="0.2">
      <c r="C1852" s="21" t="s">
        <v>1952</v>
      </c>
      <c r="D1852" s="108" t="s">
        <v>91</v>
      </c>
      <c r="E1852" s="108"/>
      <c r="F1852" s="108"/>
      <c r="G1852" s="108"/>
      <c r="H1852" s="108"/>
    </row>
    <row r="1853" spans="1:28" x14ac:dyDescent="0.2">
      <c r="C1853" s="9" t="s">
        <v>1942</v>
      </c>
      <c r="D1853" s="30"/>
      <c r="E1853" s="30"/>
      <c r="F1853" s="30">
        <f>Source!BZ433</f>
        <v>128</v>
      </c>
      <c r="G1853" s="52">
        <f>(Source!AF433+Source!AE433)*Source!FX433/100</f>
        <v>77.264639999999986</v>
      </c>
      <c r="H1853" s="52">
        <f>Source!X433</f>
        <v>848.71</v>
      </c>
    </row>
    <row r="1854" spans="1:28" x14ac:dyDescent="0.2">
      <c r="C1854" s="9" t="s">
        <v>1943</v>
      </c>
      <c r="D1854" s="30"/>
      <c r="E1854" s="30"/>
      <c r="F1854" s="30"/>
      <c r="G1854" s="30" t="str">
        <f>CONCATENATE(Source!DL433,Source!FT433, "=", Source!FX433, "%")</f>
        <v>*0,9=115,2%</v>
      </c>
      <c r="H1854" s="30" t="str">
        <f>CONCATENATE(Source!AT433)</f>
        <v>115</v>
      </c>
    </row>
    <row r="1855" spans="1:28" x14ac:dyDescent="0.2">
      <c r="C1855" s="9" t="s">
        <v>1944</v>
      </c>
      <c r="D1855" s="30"/>
      <c r="E1855" s="30"/>
      <c r="F1855" s="30">
        <f>Source!CA433</f>
        <v>83</v>
      </c>
      <c r="G1855" s="52">
        <f>(Source!AF433+Source!AE433)*Source!FY433/100</f>
        <v>47.317884999999997</v>
      </c>
      <c r="H1855" s="52">
        <f>Source!Y433</f>
        <v>523.99</v>
      </c>
    </row>
    <row r="1856" spans="1:28" x14ac:dyDescent="0.2">
      <c r="C1856" s="9" t="s">
        <v>1945</v>
      </c>
      <c r="D1856" s="30"/>
      <c r="E1856" s="30"/>
      <c r="F1856" s="30"/>
      <c r="G1856" s="30" t="str">
        <f>CONCATENATE(Source!DM433,Source!FU433, "=", Source!FY433, "%")</f>
        <v>*0,85=70,55%</v>
      </c>
      <c r="H1856" s="30" t="str">
        <f>CONCATENATE(Source!AU433)</f>
        <v>71</v>
      </c>
    </row>
    <row r="1857" spans="1:28" x14ac:dyDescent="0.2">
      <c r="C1857" s="9" t="s">
        <v>1946</v>
      </c>
      <c r="D1857" s="30"/>
      <c r="E1857" s="30"/>
      <c r="F1857" s="30"/>
      <c r="G1857" s="52">
        <f>((Source!AF433+Source!AE433)*Source!FX433/100)+((Source!AF433+Source!AE433)*Source!FY433/100)+Source!AB433</f>
        <v>251.58252499999998</v>
      </c>
      <c r="H1857" s="52">
        <f>Source!O433+Source!X433+Source!Y433</f>
        <v>2770.16</v>
      </c>
    </row>
    <row r="1858" spans="1:28" ht="42.75" x14ac:dyDescent="0.2">
      <c r="A1858" s="42">
        <v>259</v>
      </c>
      <c r="B1858" s="42" t="str">
        <f>Source!E434</f>
        <v>129</v>
      </c>
      <c r="C1858" s="42" t="str">
        <f>Source!G434</f>
        <v>Врезка в действующие внутренние сети трубопроводов отопления и водоснабжения диаметром 32 мм</v>
      </c>
      <c r="D1858" s="42" t="str">
        <f>Source!F434</f>
        <v>16-07-003-04</v>
      </c>
      <c r="E1858" s="28" t="str">
        <f>Source!H434</f>
        <v>ШТ</v>
      </c>
      <c r="F1858" s="12">
        <f>Source!I434</f>
        <v>5</v>
      </c>
      <c r="G1858" s="20">
        <f>Source!AB434</f>
        <v>75.09</v>
      </c>
      <c r="H1858" s="20">
        <f>Source!O434</f>
        <v>2643.17</v>
      </c>
      <c r="T1858">
        <f>Source!O434+Source!X434+Source!Y434</f>
        <v>5984.21</v>
      </c>
      <c r="U1858">
        <f>Source!P434</f>
        <v>644.16</v>
      </c>
      <c r="V1858">
        <f>Source!S434</f>
        <v>1790.98</v>
      </c>
      <c r="W1858">
        <f>Source!Q434</f>
        <v>208.03</v>
      </c>
      <c r="X1858">
        <f>Source!R434</f>
        <v>5.28</v>
      </c>
      <c r="Y1858">
        <f>Source!U434</f>
        <v>25.644999999999996</v>
      </c>
      <c r="Z1858">
        <f>Source!V434</f>
        <v>6.25E-2</v>
      </c>
      <c r="AA1858">
        <f>Source!X434</f>
        <v>2065.6999999999998</v>
      </c>
      <c r="AB1858">
        <f>Source!Y434</f>
        <v>1275.3399999999999</v>
      </c>
    </row>
    <row r="1859" spans="1:28" ht="14.25" x14ac:dyDescent="0.2">
      <c r="C1859" s="21" t="s">
        <v>1938</v>
      </c>
      <c r="D1859" s="21">
        <f>Source!BA434</f>
        <v>7.04</v>
      </c>
      <c r="F1859" s="12"/>
      <c r="G1859" s="12"/>
      <c r="H1859" s="12"/>
    </row>
    <row r="1860" spans="1:28" x14ac:dyDescent="0.2">
      <c r="C1860" s="21" t="s">
        <v>1939</v>
      </c>
      <c r="D1860" s="21">
        <f>Source!BB434</f>
        <v>7.04</v>
      </c>
    </row>
    <row r="1861" spans="1:28" x14ac:dyDescent="0.2">
      <c r="C1861" s="21" t="s">
        <v>1940</v>
      </c>
      <c r="D1861" s="21">
        <f>Source!BC434</f>
        <v>7.04</v>
      </c>
    </row>
    <row r="1862" spans="1:28" x14ac:dyDescent="0.2">
      <c r="C1862" s="21" t="s">
        <v>1941</v>
      </c>
      <c r="D1862" s="21">
        <f>Source!BS434</f>
        <v>7.04</v>
      </c>
    </row>
    <row r="1863" spans="1:28" x14ac:dyDescent="0.2">
      <c r="C1863" s="21" t="s">
        <v>1948</v>
      </c>
      <c r="D1863" s="108" t="s">
        <v>91</v>
      </c>
      <c r="E1863" s="108"/>
      <c r="F1863" s="108"/>
      <c r="G1863" s="108"/>
      <c r="H1863" s="108"/>
    </row>
    <row r="1864" spans="1:28" x14ac:dyDescent="0.2">
      <c r="C1864" s="21" t="s">
        <v>1949</v>
      </c>
      <c r="D1864" s="108" t="s">
        <v>91</v>
      </c>
      <c r="E1864" s="108"/>
      <c r="F1864" s="108"/>
      <c r="G1864" s="108"/>
      <c r="H1864" s="108"/>
    </row>
    <row r="1865" spans="1:28" x14ac:dyDescent="0.2">
      <c r="C1865" s="21" t="s">
        <v>1950</v>
      </c>
      <c r="D1865" s="108" t="s">
        <v>92</v>
      </c>
      <c r="E1865" s="108"/>
      <c r="F1865" s="108"/>
      <c r="G1865" s="108"/>
      <c r="H1865" s="108"/>
    </row>
    <row r="1866" spans="1:28" x14ac:dyDescent="0.2">
      <c r="C1866" s="21" t="s">
        <v>1951</v>
      </c>
      <c r="D1866" s="108" t="s">
        <v>92</v>
      </c>
      <c r="E1866" s="108"/>
      <c r="F1866" s="108"/>
      <c r="G1866" s="108"/>
      <c r="H1866" s="108"/>
    </row>
    <row r="1867" spans="1:28" x14ac:dyDescent="0.2">
      <c r="C1867" s="21" t="s">
        <v>1952</v>
      </c>
      <c r="D1867" s="108" t="s">
        <v>91</v>
      </c>
      <c r="E1867" s="108"/>
      <c r="F1867" s="108"/>
      <c r="G1867" s="108"/>
      <c r="H1867" s="108"/>
    </row>
    <row r="1868" spans="1:28" x14ac:dyDescent="0.2">
      <c r="C1868" s="9" t="s">
        <v>1942</v>
      </c>
      <c r="D1868" s="30"/>
      <c r="E1868" s="30"/>
      <c r="F1868" s="30">
        <f>Source!BZ434</f>
        <v>128</v>
      </c>
      <c r="G1868" s="52">
        <f>(Source!AF434+Source!AE434)*Source!FX434/100</f>
        <v>58.786560000000001</v>
      </c>
      <c r="H1868" s="52">
        <f>Source!X434</f>
        <v>2065.6999999999998</v>
      </c>
    </row>
    <row r="1869" spans="1:28" x14ac:dyDescent="0.2">
      <c r="C1869" s="9" t="s">
        <v>1943</v>
      </c>
      <c r="D1869" s="30"/>
      <c r="E1869" s="30"/>
      <c r="F1869" s="30"/>
      <c r="G1869" s="30" t="str">
        <f>CONCATENATE(Source!DL434,Source!FT434, "=", Source!FX434, "%")</f>
        <v>*0,9=115,2%</v>
      </c>
      <c r="H1869" s="30" t="str">
        <f>CONCATENATE(Source!AT434)</f>
        <v>115</v>
      </c>
    </row>
    <row r="1870" spans="1:28" x14ac:dyDescent="0.2">
      <c r="C1870" s="9" t="s">
        <v>1944</v>
      </c>
      <c r="D1870" s="30"/>
      <c r="E1870" s="30"/>
      <c r="F1870" s="30">
        <f>Source!CA434</f>
        <v>83</v>
      </c>
      <c r="G1870" s="52">
        <f>(Source!AF434+Source!AE434)*Source!FY434/100</f>
        <v>36.001664999999996</v>
      </c>
      <c r="H1870" s="52">
        <f>Source!Y434</f>
        <v>1275.3399999999999</v>
      </c>
    </row>
    <row r="1871" spans="1:28" x14ac:dyDescent="0.2">
      <c r="C1871" s="9" t="s">
        <v>1945</v>
      </c>
      <c r="D1871" s="30"/>
      <c r="E1871" s="30"/>
      <c r="F1871" s="30"/>
      <c r="G1871" s="30" t="str">
        <f>CONCATENATE(Source!DM434,Source!FU434, "=", Source!FY434, "%")</f>
        <v>*0,85=70,55%</v>
      </c>
      <c r="H1871" s="30" t="str">
        <f>CONCATENATE(Source!AU434)</f>
        <v>71</v>
      </c>
    </row>
    <row r="1872" spans="1:28" x14ac:dyDescent="0.2">
      <c r="C1872" s="9" t="s">
        <v>1946</v>
      </c>
      <c r="D1872" s="30"/>
      <c r="E1872" s="30"/>
      <c r="F1872" s="30"/>
      <c r="G1872" s="52">
        <f>((Source!AF434+Source!AE434)*Source!FX434/100)+((Source!AF434+Source!AE434)*Source!FY434/100)+Source!AB434</f>
        <v>169.87822499999999</v>
      </c>
      <c r="H1872" s="52">
        <f>Source!O434+Source!X434+Source!Y434</f>
        <v>5984.21</v>
      </c>
    </row>
    <row r="1874" spans="1:33" ht="15" x14ac:dyDescent="0.25">
      <c r="A1874" s="53"/>
      <c r="B1874" s="53"/>
      <c r="C1874" s="72" t="str">
        <f>CONCATENATE("Итого по разделу: ",IF(Source!G436&lt;&gt;"Новый раздел", Source!G436, ""))</f>
        <v>Итого по разделу: Внутренняя система водоснабжения</v>
      </c>
      <c r="D1874" s="72"/>
      <c r="E1874" s="72"/>
      <c r="F1874" s="72"/>
      <c r="G1874" s="53"/>
      <c r="H1874" s="54">
        <f>IF(SUM(T1714:T1873)=0, "-", SUM(T1714:T1873))</f>
        <v>166251.10999999999</v>
      </c>
    </row>
    <row r="1875" spans="1:33" ht="15" x14ac:dyDescent="0.25">
      <c r="A1875" s="53"/>
      <c r="B1875" s="53"/>
      <c r="C1875" s="53"/>
      <c r="D1875" s="53"/>
      <c r="E1875" s="53"/>
      <c r="F1875" s="53"/>
      <c r="G1875" s="53"/>
      <c r="H1875" s="53"/>
    </row>
    <row r="1877" spans="1:33" ht="14.25" x14ac:dyDescent="0.2">
      <c r="C1877" s="85" t="str">
        <f>Source!H464</f>
        <v>Всего</v>
      </c>
      <c r="D1877" s="85"/>
      <c r="E1877" s="85"/>
      <c r="F1877" s="85"/>
      <c r="G1877" s="71">
        <f>IF(Source!F464=0, "", Source!F464)</f>
        <v>166251.10999999999</v>
      </c>
      <c r="H1877" s="71"/>
    </row>
    <row r="1878" spans="1:33" ht="14.25" x14ac:dyDescent="0.2">
      <c r="C1878" s="85" t="str">
        <f>Source!H465</f>
        <v>Итого НДС 18%</v>
      </c>
      <c r="D1878" s="85"/>
      <c r="E1878" s="85"/>
      <c r="F1878" s="85"/>
      <c r="G1878" s="71">
        <f>IF(Source!F465=0, "", Source!F465)</f>
        <v>29925.200000000001</v>
      </c>
      <c r="H1878" s="71"/>
    </row>
    <row r="1879" spans="1:33" ht="14.25" x14ac:dyDescent="0.2">
      <c r="C1879" s="85" t="str">
        <f>Source!H466</f>
        <v>Всего по смете</v>
      </c>
      <c r="D1879" s="85"/>
      <c r="E1879" s="85"/>
      <c r="F1879" s="85"/>
      <c r="G1879" s="71">
        <f>IF(Source!F466=0, "", Source!F466)</f>
        <v>196176.31</v>
      </c>
      <c r="H1879" s="71"/>
    </row>
    <row r="1881" spans="1:33" ht="15" x14ac:dyDescent="0.25">
      <c r="A1881" s="53"/>
      <c r="B1881" s="53"/>
      <c r="C1881" s="72" t="str">
        <f>CONCATENATE("Итого по локальной смете: ",IF(Source!G468&lt;&gt;"Новая локальная смета", Source!G468, ""))</f>
        <v xml:space="preserve">Итого по локальной смете: </v>
      </c>
      <c r="D1881" s="72"/>
      <c r="E1881" s="72"/>
      <c r="F1881" s="72"/>
      <c r="G1881" s="53"/>
      <c r="H1881" s="54" t="e">
        <f>IF(SUM(T37:T1880)=0, "-", SUM(T37:T1880))</f>
        <v>#REF!</v>
      </c>
    </row>
    <row r="1882" spans="1:33" ht="15" x14ac:dyDescent="0.25">
      <c r="A1882" s="53"/>
      <c r="B1882" s="53"/>
      <c r="C1882" s="53"/>
      <c r="D1882" s="53"/>
      <c r="E1882" s="53"/>
      <c r="F1882" s="53"/>
      <c r="G1882" s="53"/>
      <c r="H1882" s="53"/>
    </row>
    <row r="1884" spans="1:33" ht="14.25" x14ac:dyDescent="0.2">
      <c r="C1884" s="85" t="str">
        <f>Source!H496</f>
        <v>Всего</v>
      </c>
      <c r="D1884" s="85"/>
      <c r="E1884" s="85"/>
      <c r="F1884" s="85"/>
      <c r="G1884" s="71">
        <f>IF(Source!F496=0, "", Source!F496)</f>
        <v>4585043.6900000004</v>
      </c>
      <c r="H1884" s="71"/>
    </row>
    <row r="1885" spans="1:33" ht="14.25" x14ac:dyDescent="0.2">
      <c r="C1885" s="85" t="str">
        <f>Source!H497</f>
        <v>Итого НДС 18%</v>
      </c>
      <c r="D1885" s="85"/>
      <c r="E1885" s="85"/>
      <c r="F1885" s="85"/>
      <c r="G1885" s="71">
        <f>IF(Source!F497=0, "", Source!F497)</f>
        <v>825307.86</v>
      </c>
      <c r="H1885" s="71"/>
    </row>
    <row r="1886" spans="1:33" ht="14.25" x14ac:dyDescent="0.2">
      <c r="C1886" s="85" t="str">
        <f>Source!H498</f>
        <v>Всего по смете</v>
      </c>
      <c r="D1886" s="85"/>
      <c r="E1886" s="85"/>
      <c r="F1886" s="85"/>
      <c r="G1886" s="71">
        <f>IF(Source!F498=0, "", Source!F498)</f>
        <v>5410351.5499999998</v>
      </c>
      <c r="H1886" s="71"/>
    </row>
    <row r="1888" spans="1:33" ht="30" x14ac:dyDescent="0.25">
      <c r="A1888" s="53"/>
      <c r="B1888" s="53"/>
      <c r="C1888" s="72" t="str">
        <f>CONCATENATE("Итого по смете: ",IF(Source!G500&lt;&gt;"Новый объект", Source!G500, ""))</f>
        <v>Итого по смете: Капитальный ремонт общежития №2 НВПК НИЯУ МИФИ</v>
      </c>
      <c r="D1888" s="72"/>
      <c r="E1888" s="72"/>
      <c r="F1888" s="72"/>
      <c r="G1888" s="53"/>
      <c r="H1888" s="54" t="e">
        <f>IF(SUM(T1:T1887)=0, "-", SUM(T1:T1887))</f>
        <v>#REF!</v>
      </c>
      <c r="AG1888" s="45" t="str">
        <f>CONCATENATE("Итого по смете: ",IF(Source!G500&lt;&gt;"Новый объект", Source!G500, ""))</f>
        <v>Итого по смете: Капитальный ремонт общежития №2 НВПК НИЯУ МИФИ</v>
      </c>
    </row>
    <row r="1889" spans="1:12" ht="15" x14ac:dyDescent="0.25">
      <c r="A1889" s="53"/>
      <c r="B1889" s="53"/>
      <c r="C1889" s="53"/>
      <c r="D1889" s="53"/>
      <c r="E1889" s="53"/>
      <c r="F1889" s="53"/>
      <c r="G1889" s="53"/>
      <c r="H1889" s="53"/>
    </row>
    <row r="1890" spans="1:12" ht="14.25" x14ac:dyDescent="0.2">
      <c r="C1890" s="85" t="str">
        <f>Source!H528</f>
        <v>Всего</v>
      </c>
      <c r="D1890" s="85"/>
      <c r="E1890" s="85"/>
      <c r="F1890" s="85"/>
      <c r="G1890" s="71">
        <f>IF(Source!F528=0, "", Source!F528)</f>
        <v>4585043.6900000004</v>
      </c>
      <c r="H1890" s="71"/>
    </row>
    <row r="1891" spans="1:12" ht="14.25" x14ac:dyDescent="0.2">
      <c r="C1891" s="85" t="str">
        <f>Source!H529</f>
        <v>Итого НДС 18%</v>
      </c>
      <c r="D1891" s="85"/>
      <c r="E1891" s="85"/>
      <c r="F1891" s="85"/>
      <c r="G1891" s="71">
        <f>IF(Source!F529=0, "", Source!F529)</f>
        <v>825307.86</v>
      </c>
      <c r="H1891" s="71"/>
    </row>
    <row r="1892" spans="1:12" ht="14.25" x14ac:dyDescent="0.2">
      <c r="C1892" s="85" t="str">
        <f>Source!H530</f>
        <v>Всего по смете</v>
      </c>
      <c r="D1892" s="85"/>
      <c r="E1892" s="85"/>
      <c r="F1892" s="85"/>
      <c r="G1892" s="71">
        <f>IF(Source!F530=0, "", Source!F530)</f>
        <v>5410351.5499999998</v>
      </c>
      <c r="H1892" s="71"/>
    </row>
    <row r="1895" spans="1:12" ht="15" thickBot="1" x14ac:dyDescent="0.25">
      <c r="A1895" s="111" t="s">
        <v>1955</v>
      </c>
      <c r="B1895" s="111"/>
      <c r="C1895" s="55" t="str">
        <f>IF(Source!AC12&lt;&gt;"", Source!AC12," ")</f>
        <v xml:space="preserve"> </v>
      </c>
      <c r="D1895" s="12"/>
      <c r="E1895" s="56"/>
      <c r="F1895" s="12"/>
      <c r="G1895" s="112" t="str">
        <f>IF(Source!AB12&lt;&gt;"", Source!AB12," ")</f>
        <v xml:space="preserve"> </v>
      </c>
      <c r="H1895" s="112"/>
      <c r="I1895" s="12"/>
      <c r="J1895" s="12"/>
      <c r="K1895" s="12"/>
      <c r="L1895" s="12"/>
    </row>
    <row r="1896" spans="1:12" ht="14.25" x14ac:dyDescent="0.2">
      <c r="A1896" s="12"/>
      <c r="B1896" s="12"/>
      <c r="C1896" s="57" t="s">
        <v>1956</v>
      </c>
      <c r="D1896" s="12"/>
      <c r="E1896" s="57" t="s">
        <v>1957</v>
      </c>
      <c r="F1896" s="12"/>
      <c r="G1896" s="113" t="s">
        <v>1958</v>
      </c>
      <c r="H1896" s="113"/>
      <c r="I1896" s="12"/>
      <c r="J1896" s="12"/>
      <c r="K1896" s="12"/>
      <c r="L1896" s="12"/>
    </row>
    <row r="1897" spans="1:12" ht="14.25" x14ac:dyDescent="0.2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12"/>
    </row>
    <row r="1898" spans="1:12" ht="14.25" x14ac:dyDescent="0.2">
      <c r="A1898" s="12"/>
      <c r="B1898" s="12"/>
      <c r="C1898" s="13" t="s">
        <v>1959</v>
      </c>
      <c r="D1898" s="12"/>
      <c r="E1898" s="12"/>
      <c r="F1898" s="12"/>
      <c r="G1898" s="12"/>
      <c r="H1898" s="12"/>
      <c r="I1898" s="12"/>
      <c r="J1898" s="12"/>
      <c r="K1898" s="12"/>
      <c r="L1898" s="12"/>
    </row>
    <row r="1899" spans="1:12" ht="14.25" x14ac:dyDescent="0.2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12"/>
    </row>
    <row r="1900" spans="1:12" ht="15" thickBot="1" x14ac:dyDescent="0.25">
      <c r="A1900" s="111" t="s">
        <v>1960</v>
      </c>
      <c r="B1900" s="111"/>
      <c r="C1900" s="55" t="str">
        <f>IF(Source!AG12&lt;&gt;"", Source!AG12," ")</f>
        <v xml:space="preserve"> </v>
      </c>
      <c r="D1900" s="12"/>
      <c r="E1900" s="56"/>
      <c r="F1900" s="12"/>
      <c r="G1900" s="112" t="str">
        <f>IF(Source!AF12&lt;&gt;"", Source!AF12," ")</f>
        <v xml:space="preserve"> </v>
      </c>
      <c r="H1900" s="112"/>
      <c r="I1900" s="12"/>
      <c r="J1900" s="12"/>
      <c r="K1900" s="12"/>
      <c r="L1900" s="12"/>
    </row>
    <row r="1901" spans="1:12" ht="14.25" x14ac:dyDescent="0.2">
      <c r="A1901" s="12"/>
      <c r="B1901" s="12"/>
      <c r="C1901" s="57" t="s">
        <v>1956</v>
      </c>
      <c r="D1901" s="12"/>
      <c r="E1901" s="57" t="s">
        <v>1957</v>
      </c>
      <c r="F1901" s="12"/>
      <c r="G1901" s="113" t="s">
        <v>1958</v>
      </c>
      <c r="H1901" s="113"/>
      <c r="I1901" s="12"/>
      <c r="J1901" s="12"/>
      <c r="K1901" s="12"/>
      <c r="L1901" s="12"/>
    </row>
    <row r="1902" spans="1:12" ht="14.25" x14ac:dyDescent="0.2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12"/>
    </row>
    <row r="1903" spans="1:12" ht="14.25" x14ac:dyDescent="0.2">
      <c r="A1903" s="12"/>
      <c r="B1903" s="12"/>
      <c r="C1903" s="13" t="s">
        <v>1959</v>
      </c>
      <c r="D1903" s="12"/>
      <c r="E1903" s="12"/>
      <c r="F1903" s="12"/>
      <c r="G1903" s="12"/>
      <c r="H1903" s="12"/>
      <c r="I1903" s="12"/>
      <c r="J1903" s="12"/>
      <c r="K1903" s="12"/>
      <c r="L1903" s="12"/>
    </row>
  </sheetData>
  <mergeCells count="431">
    <mergeCell ref="A1895:B1895"/>
    <mergeCell ref="G1895:H1895"/>
    <mergeCell ref="G1896:H1896"/>
    <mergeCell ref="A1900:B1900"/>
    <mergeCell ref="G1900:H1900"/>
    <mergeCell ref="G1901:H1901"/>
    <mergeCell ref="C1888:F1888"/>
    <mergeCell ref="C1890:F1890"/>
    <mergeCell ref="G1890:H1890"/>
    <mergeCell ref="C1891:F1891"/>
    <mergeCell ref="G1891:H1891"/>
    <mergeCell ref="C1892:F1892"/>
    <mergeCell ref="G1892:H1892"/>
    <mergeCell ref="C1881:F1881"/>
    <mergeCell ref="C1884:F1884"/>
    <mergeCell ref="G1884:H1884"/>
    <mergeCell ref="C1885:F1885"/>
    <mergeCell ref="G1885:H1885"/>
    <mergeCell ref="C1886:F1886"/>
    <mergeCell ref="G1886:H1886"/>
    <mergeCell ref="C1877:F1877"/>
    <mergeCell ref="G1877:H1877"/>
    <mergeCell ref="C1878:F1878"/>
    <mergeCell ref="G1878:H1878"/>
    <mergeCell ref="C1879:F1879"/>
    <mergeCell ref="G1879:H1879"/>
    <mergeCell ref="D1863:H1863"/>
    <mergeCell ref="D1864:H1864"/>
    <mergeCell ref="D1865:H1865"/>
    <mergeCell ref="D1866:H1866"/>
    <mergeCell ref="D1867:H1867"/>
    <mergeCell ref="C1874:F1874"/>
    <mergeCell ref="D1829:H1829"/>
    <mergeCell ref="D1848:H1848"/>
    <mergeCell ref="D1849:H1849"/>
    <mergeCell ref="D1850:H1850"/>
    <mergeCell ref="D1851:H1851"/>
    <mergeCell ref="D1852:H1852"/>
    <mergeCell ref="D1790:H1790"/>
    <mergeCell ref="D1791:H1791"/>
    <mergeCell ref="D1825:H1825"/>
    <mergeCell ref="D1826:H1826"/>
    <mergeCell ref="D1827:H1827"/>
    <mergeCell ref="D1828:H1828"/>
    <mergeCell ref="D1770:H1770"/>
    <mergeCell ref="D1771:H1771"/>
    <mergeCell ref="D1772:H1772"/>
    <mergeCell ref="D1787:H1787"/>
    <mergeCell ref="D1788:H1788"/>
    <mergeCell ref="D1789:H1789"/>
    <mergeCell ref="D1750:H1750"/>
    <mergeCell ref="D1751:H1751"/>
    <mergeCell ref="D1752:H1752"/>
    <mergeCell ref="D1753:H1753"/>
    <mergeCell ref="D1768:H1768"/>
    <mergeCell ref="D1769:H1769"/>
    <mergeCell ref="D1730:H1730"/>
    <mergeCell ref="D1731:H1731"/>
    <mergeCell ref="D1732:H1732"/>
    <mergeCell ref="D1733:H1733"/>
    <mergeCell ref="D1734:H1734"/>
    <mergeCell ref="D1749:H1749"/>
    <mergeCell ref="C1711:F1711"/>
    <mergeCell ref="G1711:H1711"/>
    <mergeCell ref="C1712:F1712"/>
    <mergeCell ref="G1712:H1712"/>
    <mergeCell ref="A1714:H1714"/>
    <mergeCell ref="D1721:H1721"/>
    <mergeCell ref="D1697:H1697"/>
    <mergeCell ref="D1698:H1698"/>
    <mergeCell ref="D1699:H1699"/>
    <mergeCell ref="D1700:H1700"/>
    <mergeCell ref="C1707:F1707"/>
    <mergeCell ref="C1710:F1710"/>
    <mergeCell ref="G1710:H1710"/>
    <mergeCell ref="D1681:H1681"/>
    <mergeCell ref="D1682:H1682"/>
    <mergeCell ref="D1683:H1683"/>
    <mergeCell ref="D1684:H1684"/>
    <mergeCell ref="D1685:H1685"/>
    <mergeCell ref="D1696:H1696"/>
    <mergeCell ref="D1647:H1647"/>
    <mergeCell ref="D1662:H1662"/>
    <mergeCell ref="D1663:H1663"/>
    <mergeCell ref="D1664:H1664"/>
    <mergeCell ref="D1665:H1665"/>
    <mergeCell ref="D1666:H1666"/>
    <mergeCell ref="D1628:H1628"/>
    <mergeCell ref="D1629:H1629"/>
    <mergeCell ref="D1643:H1643"/>
    <mergeCell ref="D1644:H1644"/>
    <mergeCell ref="D1645:H1645"/>
    <mergeCell ref="D1646:H1646"/>
    <mergeCell ref="D1605:H1605"/>
    <mergeCell ref="D1606:H1606"/>
    <mergeCell ref="D1607:H1607"/>
    <mergeCell ref="D1625:H1625"/>
    <mergeCell ref="D1626:H1626"/>
    <mergeCell ref="D1627:H1627"/>
    <mergeCell ref="D1587:H1587"/>
    <mergeCell ref="D1588:H1588"/>
    <mergeCell ref="D1589:H1589"/>
    <mergeCell ref="D1590:H1590"/>
    <mergeCell ref="D1603:H1603"/>
    <mergeCell ref="D1604:H1604"/>
    <mergeCell ref="D1563:H1563"/>
    <mergeCell ref="D1564:H1564"/>
    <mergeCell ref="D1565:H1565"/>
    <mergeCell ref="D1566:H1566"/>
    <mergeCell ref="D1567:H1567"/>
    <mergeCell ref="D1586:H1586"/>
    <mergeCell ref="A1466:H1466"/>
    <mergeCell ref="D1540:H1540"/>
    <mergeCell ref="D1541:H1541"/>
    <mergeCell ref="D1542:H1542"/>
    <mergeCell ref="D1543:H1543"/>
    <mergeCell ref="D1544:H1544"/>
    <mergeCell ref="C1459:F1459"/>
    <mergeCell ref="C1462:F1462"/>
    <mergeCell ref="G1462:H1462"/>
    <mergeCell ref="C1463:F1463"/>
    <mergeCell ref="G1463:H1463"/>
    <mergeCell ref="C1464:F1464"/>
    <mergeCell ref="G1464:H1464"/>
    <mergeCell ref="D1423:H1423"/>
    <mergeCell ref="D1436:H1436"/>
    <mergeCell ref="D1437:H1437"/>
    <mergeCell ref="D1438:H1438"/>
    <mergeCell ref="D1439:H1439"/>
    <mergeCell ref="D1440:H1440"/>
    <mergeCell ref="D1405:H1405"/>
    <mergeCell ref="D1406:H1406"/>
    <mergeCell ref="D1419:H1419"/>
    <mergeCell ref="D1420:H1420"/>
    <mergeCell ref="D1421:H1421"/>
    <mergeCell ref="D1422:H1422"/>
    <mergeCell ref="D1389:H1389"/>
    <mergeCell ref="D1390:H1390"/>
    <mergeCell ref="D1391:H1391"/>
    <mergeCell ref="D1402:H1402"/>
    <mergeCell ref="D1403:H1403"/>
    <mergeCell ref="D1404:H1404"/>
    <mergeCell ref="D1373:H1373"/>
    <mergeCell ref="D1374:H1374"/>
    <mergeCell ref="D1375:H1375"/>
    <mergeCell ref="D1376:H1376"/>
    <mergeCell ref="D1387:H1387"/>
    <mergeCell ref="D1388:H1388"/>
    <mergeCell ref="D1355:H1355"/>
    <mergeCell ref="D1356:H1356"/>
    <mergeCell ref="D1357:H1357"/>
    <mergeCell ref="D1358:H1358"/>
    <mergeCell ref="D1359:H1359"/>
    <mergeCell ref="D1372:H1372"/>
    <mergeCell ref="D1311:H1311"/>
    <mergeCell ref="D1334:H1334"/>
    <mergeCell ref="D1335:H1335"/>
    <mergeCell ref="D1336:H1336"/>
    <mergeCell ref="D1337:H1337"/>
    <mergeCell ref="D1338:H1338"/>
    <mergeCell ref="D1279:H1279"/>
    <mergeCell ref="D1280:H1280"/>
    <mergeCell ref="D1307:H1307"/>
    <mergeCell ref="D1308:H1308"/>
    <mergeCell ref="D1309:H1309"/>
    <mergeCell ref="D1310:H1310"/>
    <mergeCell ref="D1257:H1257"/>
    <mergeCell ref="D1258:H1258"/>
    <mergeCell ref="D1259:H1259"/>
    <mergeCell ref="D1276:H1276"/>
    <mergeCell ref="D1277:H1277"/>
    <mergeCell ref="D1278:H1278"/>
    <mergeCell ref="C1219:F1219"/>
    <mergeCell ref="G1219:H1219"/>
    <mergeCell ref="A1221:H1221"/>
    <mergeCell ref="D1227:H1227"/>
    <mergeCell ref="D1255:H1255"/>
    <mergeCell ref="D1256:H1256"/>
    <mergeCell ref="D1000:H1000"/>
    <mergeCell ref="C1214:F1214"/>
    <mergeCell ref="C1217:F1217"/>
    <mergeCell ref="G1217:H1217"/>
    <mergeCell ref="C1218:F1218"/>
    <mergeCell ref="G1218:H1218"/>
    <mergeCell ref="D986:H986"/>
    <mergeCell ref="D995:H995"/>
    <mergeCell ref="D996:H996"/>
    <mergeCell ref="D997:H997"/>
    <mergeCell ref="D998:H998"/>
    <mergeCell ref="D999:H999"/>
    <mergeCell ref="D972:H972"/>
    <mergeCell ref="D981:H981"/>
    <mergeCell ref="D982:H982"/>
    <mergeCell ref="D983:H983"/>
    <mergeCell ref="D984:H984"/>
    <mergeCell ref="D985:H985"/>
    <mergeCell ref="D941:H941"/>
    <mergeCell ref="D967:H967"/>
    <mergeCell ref="D968:H968"/>
    <mergeCell ref="D969:H969"/>
    <mergeCell ref="D970:H970"/>
    <mergeCell ref="D971:H971"/>
    <mergeCell ref="A930:H930"/>
    <mergeCell ref="D936:H936"/>
    <mergeCell ref="D937:H937"/>
    <mergeCell ref="D938:H938"/>
    <mergeCell ref="D939:H939"/>
    <mergeCell ref="D940:H940"/>
    <mergeCell ref="C926:F926"/>
    <mergeCell ref="G926:H926"/>
    <mergeCell ref="C927:F927"/>
    <mergeCell ref="G927:H927"/>
    <mergeCell ref="C928:F928"/>
    <mergeCell ref="G928:H928"/>
    <mergeCell ref="D900:H900"/>
    <mergeCell ref="D901:H901"/>
    <mergeCell ref="D902:H902"/>
    <mergeCell ref="D903:H903"/>
    <mergeCell ref="D904:H904"/>
    <mergeCell ref="C923:F923"/>
    <mergeCell ref="D829:H829"/>
    <mergeCell ref="D843:H843"/>
    <mergeCell ref="D844:H844"/>
    <mergeCell ref="D845:H845"/>
    <mergeCell ref="D846:H846"/>
    <mergeCell ref="D847:H847"/>
    <mergeCell ref="D810:H810"/>
    <mergeCell ref="D811:H811"/>
    <mergeCell ref="D825:H825"/>
    <mergeCell ref="D826:H826"/>
    <mergeCell ref="D827:H827"/>
    <mergeCell ref="D828:H828"/>
    <mergeCell ref="D778:H778"/>
    <mergeCell ref="D779:H779"/>
    <mergeCell ref="D780:H780"/>
    <mergeCell ref="D807:H807"/>
    <mergeCell ref="D808:H808"/>
    <mergeCell ref="D809:H809"/>
    <mergeCell ref="D759:H759"/>
    <mergeCell ref="D760:H760"/>
    <mergeCell ref="D761:H761"/>
    <mergeCell ref="D762:H762"/>
    <mergeCell ref="D776:H776"/>
    <mergeCell ref="D777:H777"/>
    <mergeCell ref="D738:H738"/>
    <mergeCell ref="D739:H739"/>
    <mergeCell ref="D740:H740"/>
    <mergeCell ref="D741:H741"/>
    <mergeCell ref="D742:H742"/>
    <mergeCell ref="D758:H758"/>
    <mergeCell ref="D693:H693"/>
    <mergeCell ref="D705:H705"/>
    <mergeCell ref="D706:H706"/>
    <mergeCell ref="D707:H707"/>
    <mergeCell ref="D708:H708"/>
    <mergeCell ref="D709:H709"/>
    <mergeCell ref="D674:H674"/>
    <mergeCell ref="D675:H675"/>
    <mergeCell ref="D689:H689"/>
    <mergeCell ref="D690:H690"/>
    <mergeCell ref="D691:H691"/>
    <mergeCell ref="D692:H692"/>
    <mergeCell ref="D653:H653"/>
    <mergeCell ref="D654:H654"/>
    <mergeCell ref="D655:H655"/>
    <mergeCell ref="D671:H671"/>
    <mergeCell ref="D672:H672"/>
    <mergeCell ref="D673:H673"/>
    <mergeCell ref="D634:H634"/>
    <mergeCell ref="D635:H635"/>
    <mergeCell ref="D636:H636"/>
    <mergeCell ref="D637:H637"/>
    <mergeCell ref="D651:H651"/>
    <mergeCell ref="D652:H652"/>
    <mergeCell ref="D618:H618"/>
    <mergeCell ref="D619:H619"/>
    <mergeCell ref="D620:H620"/>
    <mergeCell ref="D621:H621"/>
    <mergeCell ref="D622:H622"/>
    <mergeCell ref="D633:H633"/>
    <mergeCell ref="D576:H576"/>
    <mergeCell ref="D602:H602"/>
    <mergeCell ref="D603:H603"/>
    <mergeCell ref="D604:H604"/>
    <mergeCell ref="D605:H605"/>
    <mergeCell ref="D606:H606"/>
    <mergeCell ref="D559:H559"/>
    <mergeCell ref="D560:H560"/>
    <mergeCell ref="D572:H572"/>
    <mergeCell ref="D573:H573"/>
    <mergeCell ref="D574:H574"/>
    <mergeCell ref="D575:H575"/>
    <mergeCell ref="D540:H540"/>
    <mergeCell ref="D541:H541"/>
    <mergeCell ref="D542:H542"/>
    <mergeCell ref="D556:H556"/>
    <mergeCell ref="D557:H557"/>
    <mergeCell ref="D558:H558"/>
    <mergeCell ref="D521:H521"/>
    <mergeCell ref="D522:H522"/>
    <mergeCell ref="D523:H523"/>
    <mergeCell ref="D537:H537"/>
    <mergeCell ref="D538:H538"/>
    <mergeCell ref="D539:H539"/>
    <mergeCell ref="D504:H504"/>
    <mergeCell ref="D505:H505"/>
    <mergeCell ref="D506:H506"/>
    <mergeCell ref="D507:H507"/>
    <mergeCell ref="D519:H519"/>
    <mergeCell ref="D520:H520"/>
    <mergeCell ref="D474:H474"/>
    <mergeCell ref="D475:H475"/>
    <mergeCell ref="D476:H476"/>
    <mergeCell ref="D477:H477"/>
    <mergeCell ref="D478:H478"/>
    <mergeCell ref="D503:H503"/>
    <mergeCell ref="D435:H435"/>
    <mergeCell ref="D453:H453"/>
    <mergeCell ref="D454:H454"/>
    <mergeCell ref="D455:H455"/>
    <mergeCell ref="D456:H456"/>
    <mergeCell ref="D457:H457"/>
    <mergeCell ref="D414:H414"/>
    <mergeCell ref="D415:H415"/>
    <mergeCell ref="D431:H431"/>
    <mergeCell ref="D432:H432"/>
    <mergeCell ref="D433:H433"/>
    <mergeCell ref="D434:H434"/>
    <mergeCell ref="D395:H395"/>
    <mergeCell ref="D396:H396"/>
    <mergeCell ref="D397:H397"/>
    <mergeCell ref="D411:H411"/>
    <mergeCell ref="D412:H412"/>
    <mergeCell ref="D413:H413"/>
    <mergeCell ref="D376:H376"/>
    <mergeCell ref="D377:H377"/>
    <mergeCell ref="D378:H378"/>
    <mergeCell ref="D379:H379"/>
    <mergeCell ref="D393:H393"/>
    <mergeCell ref="D394:H394"/>
    <mergeCell ref="D358:H358"/>
    <mergeCell ref="D359:H359"/>
    <mergeCell ref="D360:H360"/>
    <mergeCell ref="D361:H361"/>
    <mergeCell ref="D362:H362"/>
    <mergeCell ref="D375:H375"/>
    <mergeCell ref="D313:H313"/>
    <mergeCell ref="D340:H340"/>
    <mergeCell ref="D341:H341"/>
    <mergeCell ref="D342:H342"/>
    <mergeCell ref="D343:H343"/>
    <mergeCell ref="D344:H344"/>
    <mergeCell ref="D292:H292"/>
    <mergeCell ref="D293:H293"/>
    <mergeCell ref="D309:H309"/>
    <mergeCell ref="D310:H310"/>
    <mergeCell ref="D311:H311"/>
    <mergeCell ref="D312:H312"/>
    <mergeCell ref="D266:H266"/>
    <mergeCell ref="D267:H267"/>
    <mergeCell ref="D268:H268"/>
    <mergeCell ref="D289:H289"/>
    <mergeCell ref="D290:H290"/>
    <mergeCell ref="D291:H291"/>
    <mergeCell ref="D247:H247"/>
    <mergeCell ref="D248:H248"/>
    <mergeCell ref="D249:H249"/>
    <mergeCell ref="D250:H250"/>
    <mergeCell ref="D264:H264"/>
    <mergeCell ref="D265:H265"/>
    <mergeCell ref="D228:H228"/>
    <mergeCell ref="D229:H229"/>
    <mergeCell ref="D230:H230"/>
    <mergeCell ref="D231:H231"/>
    <mergeCell ref="D232:H232"/>
    <mergeCell ref="D246:H246"/>
    <mergeCell ref="D181:H181"/>
    <mergeCell ref="D210:H210"/>
    <mergeCell ref="D211:H211"/>
    <mergeCell ref="D212:H212"/>
    <mergeCell ref="D213:H213"/>
    <mergeCell ref="D214:H214"/>
    <mergeCell ref="D81:H81"/>
    <mergeCell ref="D82:H82"/>
    <mergeCell ref="D177:H177"/>
    <mergeCell ref="D178:H178"/>
    <mergeCell ref="D179:H179"/>
    <mergeCell ref="D180:H180"/>
    <mergeCell ref="A37:H37"/>
    <mergeCell ref="A39:H39"/>
    <mergeCell ref="D77:H77"/>
    <mergeCell ref="D78:H78"/>
    <mergeCell ref="D79:H79"/>
    <mergeCell ref="D80:H80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566"/>
  <sheetViews>
    <sheetView topLeftCell="A393" workbookViewId="0">
      <selection activeCell="T430" sqref="T43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562</v>
      </c>
      <c r="C12" s="1">
        <v>0</v>
      </c>
      <c r="D12" s="1">
        <f>ROW(A500)</f>
        <v>500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B500</f>
        <v>562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Капитальный ремонт общежития №2 НВПК НИЯУ МИФИ</v>
      </c>
      <c r="H18" s="2"/>
      <c r="I18" s="2"/>
      <c r="J18" s="2"/>
      <c r="K18" s="2"/>
      <c r="L18" s="2"/>
      <c r="M18" s="2"/>
      <c r="N18" s="2"/>
      <c r="O18" s="2">
        <f t="shared" ref="O18:AT18" si="1">O500</f>
        <v>4029884.7</v>
      </c>
      <c r="P18" s="2">
        <f t="shared" si="1"/>
        <v>3637032.62</v>
      </c>
      <c r="Q18" s="2">
        <f t="shared" si="1"/>
        <v>48889.08</v>
      </c>
      <c r="R18" s="2">
        <f t="shared" si="1"/>
        <v>8608.25</v>
      </c>
      <c r="S18" s="2">
        <f t="shared" si="1"/>
        <v>343963</v>
      </c>
      <c r="T18" s="2">
        <f t="shared" si="1"/>
        <v>0</v>
      </c>
      <c r="U18" s="2">
        <f t="shared" si="1"/>
        <v>5362.6675767599991</v>
      </c>
      <c r="V18" s="2">
        <f t="shared" si="1"/>
        <v>100.43237512500001</v>
      </c>
      <c r="W18" s="2">
        <f t="shared" si="1"/>
        <v>0</v>
      </c>
      <c r="X18" s="2">
        <f t="shared" si="1"/>
        <v>345106.17</v>
      </c>
      <c r="Y18" s="2">
        <f t="shared" si="1"/>
        <v>203785.76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4585043.6900000004</v>
      </c>
      <c r="AS18" s="2">
        <f t="shared" si="1"/>
        <v>4183471.81</v>
      </c>
      <c r="AT18" s="2">
        <f t="shared" si="1"/>
        <v>378844.08</v>
      </c>
      <c r="AU18" s="2">
        <f t="shared" ref="AU18:BZ18" si="2">AU500</f>
        <v>22727.8</v>
      </c>
      <c r="AV18" s="2">
        <f t="shared" si="2"/>
        <v>3637032.62</v>
      </c>
      <c r="AW18" s="2">
        <f t="shared" si="2"/>
        <v>3637032.62</v>
      </c>
      <c r="AX18" s="2">
        <f t="shared" si="2"/>
        <v>0</v>
      </c>
      <c r="AY18" s="2">
        <f t="shared" si="2"/>
        <v>3637032.62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CA500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DG500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EM500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FS500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ROW(A468)</f>
        <v>468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B468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O468</f>
        <v>4029884.7</v>
      </c>
      <c r="P22" s="2">
        <f t="shared" si="8"/>
        <v>3637032.62</v>
      </c>
      <c r="Q22" s="2">
        <f t="shared" si="8"/>
        <v>48889.08</v>
      </c>
      <c r="R22" s="2">
        <f t="shared" si="8"/>
        <v>8608.25</v>
      </c>
      <c r="S22" s="2">
        <f t="shared" si="8"/>
        <v>343963</v>
      </c>
      <c r="T22" s="2">
        <f t="shared" si="8"/>
        <v>0</v>
      </c>
      <c r="U22" s="2">
        <f t="shared" si="8"/>
        <v>5362.6675767599991</v>
      </c>
      <c r="V22" s="2">
        <f t="shared" si="8"/>
        <v>100.43237512500001</v>
      </c>
      <c r="W22" s="2">
        <f t="shared" si="8"/>
        <v>0</v>
      </c>
      <c r="X22" s="2">
        <f t="shared" si="8"/>
        <v>345106.17</v>
      </c>
      <c r="Y22" s="2">
        <f t="shared" si="8"/>
        <v>203785.76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4585043.6900000004</v>
      </c>
      <c r="AS22" s="2">
        <f t="shared" si="8"/>
        <v>4183471.81</v>
      </c>
      <c r="AT22" s="2">
        <f t="shared" si="8"/>
        <v>378844.08</v>
      </c>
      <c r="AU22" s="2">
        <f t="shared" ref="AU22:BZ22" si="9">AU468</f>
        <v>22727.8</v>
      </c>
      <c r="AV22" s="2">
        <f t="shared" si="9"/>
        <v>3637032.62</v>
      </c>
      <c r="AW22" s="2">
        <f t="shared" si="9"/>
        <v>3637032.62</v>
      </c>
      <c r="AX22" s="2">
        <f t="shared" si="9"/>
        <v>0</v>
      </c>
      <c r="AY22" s="2">
        <f t="shared" si="9"/>
        <v>3637032.62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CA468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DG468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EM468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FS468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ROW(A143)</f>
        <v>143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B143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O143</f>
        <v>2779291.18</v>
      </c>
      <c r="P26" s="2">
        <f t="shared" si="15"/>
        <v>2546949.4300000002</v>
      </c>
      <c r="Q26" s="2">
        <f t="shared" si="15"/>
        <v>23200.97</v>
      </c>
      <c r="R26" s="2">
        <f t="shared" si="15"/>
        <v>5832.35</v>
      </c>
      <c r="S26" s="2">
        <f t="shared" si="15"/>
        <v>209140.78</v>
      </c>
      <c r="T26" s="2">
        <f t="shared" si="15"/>
        <v>0</v>
      </c>
      <c r="U26" s="2">
        <f t="shared" si="15"/>
        <v>3393.340310659999</v>
      </c>
      <c r="V26" s="2">
        <f t="shared" si="15"/>
        <v>69.912607875000006</v>
      </c>
      <c r="W26" s="2">
        <f t="shared" si="15"/>
        <v>0</v>
      </c>
      <c r="X26" s="2">
        <f t="shared" si="15"/>
        <v>205244.35</v>
      </c>
      <c r="Y26" s="2">
        <f t="shared" si="15"/>
        <v>114189.57</v>
      </c>
      <c r="Z26" s="2">
        <f t="shared" si="15"/>
        <v>0</v>
      </c>
      <c r="AA26" s="2">
        <f t="shared" si="15"/>
        <v>0</v>
      </c>
      <c r="AB26" s="2">
        <f t="shared" si="15"/>
        <v>2779291.18</v>
      </c>
      <c r="AC26" s="2">
        <f t="shared" si="15"/>
        <v>2546949.4300000002</v>
      </c>
      <c r="AD26" s="2">
        <f t="shared" si="15"/>
        <v>23200.97</v>
      </c>
      <c r="AE26" s="2">
        <f t="shared" si="15"/>
        <v>5832.35</v>
      </c>
      <c r="AF26" s="2">
        <f t="shared" si="15"/>
        <v>209140.78</v>
      </c>
      <c r="AG26" s="2">
        <f t="shared" si="15"/>
        <v>0</v>
      </c>
      <c r="AH26" s="2">
        <f t="shared" si="15"/>
        <v>3393.340310659999</v>
      </c>
      <c r="AI26" s="2">
        <f t="shared" si="15"/>
        <v>69.912607875000006</v>
      </c>
      <c r="AJ26" s="2">
        <f t="shared" si="15"/>
        <v>0</v>
      </c>
      <c r="AK26" s="2">
        <f t="shared" si="15"/>
        <v>205244.35</v>
      </c>
      <c r="AL26" s="2">
        <f t="shared" si="15"/>
        <v>114189.57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3104992.16</v>
      </c>
      <c r="AS26" s="2">
        <f t="shared" si="15"/>
        <v>3104992.16</v>
      </c>
      <c r="AT26" s="2">
        <f t="shared" si="15"/>
        <v>0</v>
      </c>
      <c r="AU26" s="2">
        <f t="shared" ref="AU26:BZ26" si="16">AU143</f>
        <v>0</v>
      </c>
      <c r="AV26" s="2">
        <f t="shared" si="16"/>
        <v>2546949.4300000002</v>
      </c>
      <c r="AW26" s="2">
        <f t="shared" si="16"/>
        <v>2546949.4300000002</v>
      </c>
      <c r="AX26" s="2">
        <f t="shared" si="16"/>
        <v>0</v>
      </c>
      <c r="AY26" s="2">
        <f t="shared" si="16"/>
        <v>2546949.4300000002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CA143</f>
        <v>3104992.16</v>
      </c>
      <c r="CB26" s="2">
        <f t="shared" si="17"/>
        <v>3104992.16</v>
      </c>
      <c r="CC26" s="2">
        <f t="shared" si="17"/>
        <v>0</v>
      </c>
      <c r="CD26" s="2">
        <f t="shared" si="17"/>
        <v>0</v>
      </c>
      <c r="CE26" s="2">
        <f t="shared" si="17"/>
        <v>2546949.4300000002</v>
      </c>
      <c r="CF26" s="2">
        <f t="shared" si="17"/>
        <v>2546949.4300000002</v>
      </c>
      <c r="CG26" s="2">
        <f t="shared" si="17"/>
        <v>0</v>
      </c>
      <c r="CH26" s="2">
        <f t="shared" si="17"/>
        <v>2546949.4300000002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DG143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EM143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FS143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15</v>
      </c>
      <c r="F28" t="s">
        <v>16</v>
      </c>
      <c r="G28" t="s">
        <v>17</v>
      </c>
      <c r="H28" t="s">
        <v>18</v>
      </c>
      <c r="I28">
        <f>ROUND(26.08/100,9)</f>
        <v>0.26079999999999998</v>
      </c>
      <c r="J28">
        <v>0</v>
      </c>
      <c r="O28">
        <f t="shared" ref="O28:O59" si="21">ROUND(CP28,2)</f>
        <v>3244.71</v>
      </c>
      <c r="P28">
        <f t="shared" ref="P28:P59" si="22">ROUND(CQ28*I28,2)</f>
        <v>0</v>
      </c>
      <c r="Q28">
        <f t="shared" ref="Q28:Q59" si="23">ROUND(CR28*I28,2)</f>
        <v>444.23</v>
      </c>
      <c r="R28">
        <f t="shared" ref="R28:R59" si="24">ROUND(CS28*I28,2)</f>
        <v>191.85</v>
      </c>
      <c r="S28">
        <f t="shared" ref="S28:S59" si="25">ROUND(CT28*I28,2)</f>
        <v>2800.48</v>
      </c>
      <c r="T28">
        <f t="shared" ref="T28:T59" si="26">ROUND(CU28*I28,2)</f>
        <v>0</v>
      </c>
      <c r="U28">
        <f t="shared" ref="U28:U59" si="27">CV28*I28</f>
        <v>49.171231999999996</v>
      </c>
      <c r="V28">
        <f t="shared" ref="V28:V59" si="28">CW28*I28</f>
        <v>2.0185919999999999</v>
      </c>
      <c r="W28">
        <f t="shared" ref="W28:W59" si="29">ROUND(CX28*I28,2)</f>
        <v>0</v>
      </c>
      <c r="X28">
        <f t="shared" ref="X28:X59" si="30">ROUND(CY28,2)</f>
        <v>2962.41</v>
      </c>
      <c r="Y28">
        <f t="shared" ref="Y28:Y59" si="31">ROUND(CZ28,2)</f>
        <v>1795.4</v>
      </c>
      <c r="AA28">
        <v>16612262</v>
      </c>
      <c r="AB28">
        <f t="shared" ref="AB28:AB59" si="32">ROUND((AC28+AD28+AF28),2)</f>
        <v>1767.24</v>
      </c>
      <c r="AC28">
        <f>ROUND((ES28),2)</f>
        <v>0</v>
      </c>
      <c r="AD28">
        <f>ROUND((((ET28)-(EU28))+AE28),2)</f>
        <v>241.95</v>
      </c>
      <c r="AE28">
        <f t="shared" ref="AE28:AF30" si="33">ROUND((EU28),2)</f>
        <v>104.49</v>
      </c>
      <c r="AF28">
        <f t="shared" si="33"/>
        <v>1525.29</v>
      </c>
      <c r="AG28">
        <f t="shared" ref="AG28:AG59" si="34">ROUND((AP28),2)</f>
        <v>0</v>
      </c>
      <c r="AH28">
        <f t="shared" ref="AH28:AI30" si="35">(EW28)</f>
        <v>188.54</v>
      </c>
      <c r="AI28">
        <f t="shared" si="35"/>
        <v>7.74</v>
      </c>
      <c r="AJ28">
        <f t="shared" ref="AJ28:AJ59" si="36">ROUND((AS28),2)</f>
        <v>0</v>
      </c>
      <c r="AK28">
        <v>1767.24</v>
      </c>
      <c r="AL28">
        <v>0</v>
      </c>
      <c r="AM28">
        <v>241.95</v>
      </c>
      <c r="AN28">
        <v>104.49</v>
      </c>
      <c r="AO28">
        <v>1525.29</v>
      </c>
      <c r="AP28">
        <v>0</v>
      </c>
      <c r="AQ28">
        <v>188.54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7.04</v>
      </c>
      <c r="BA28">
        <v>7.04</v>
      </c>
      <c r="BB28">
        <v>7.04</v>
      </c>
      <c r="BC28">
        <v>7.04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19</v>
      </c>
      <c r="BM28">
        <v>46001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7.04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110</v>
      </c>
      <c r="CA28">
        <v>70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ref="CP28:CP59" si="37">(P28+Q28+S28)</f>
        <v>3244.71</v>
      </c>
      <c r="CQ28">
        <f t="shared" ref="CQ28:CQ59" si="38">AC28*BC28</f>
        <v>0</v>
      </c>
      <c r="CR28">
        <f t="shared" ref="CR28:CR59" si="39">AD28*BB28</f>
        <v>1703.328</v>
      </c>
      <c r="CS28">
        <f t="shared" ref="CS28:CS59" si="40">AE28*BS28</f>
        <v>735.6096</v>
      </c>
      <c r="CT28">
        <f t="shared" ref="CT28:CT59" si="41">AF28*BA28</f>
        <v>10738.0416</v>
      </c>
      <c r="CU28">
        <f t="shared" ref="CU28:CU59" si="42">AG28</f>
        <v>0</v>
      </c>
      <c r="CV28">
        <f t="shared" ref="CV28:CV59" si="43">AH28</f>
        <v>188.54</v>
      </c>
      <c r="CW28">
        <f t="shared" ref="CW28:CW59" si="44">AI28</f>
        <v>7.74</v>
      </c>
      <c r="CX28">
        <f t="shared" ref="CX28:CX59" si="45">AJ28</f>
        <v>0</v>
      </c>
      <c r="CY28">
        <f t="shared" ref="CY28:CY59" si="46">(((S28+R28)*AT28)/100)</f>
        <v>2962.4067</v>
      </c>
      <c r="CZ28">
        <f t="shared" ref="CZ28:CZ59" si="47">(((S28+R28)*AU28)/100)</f>
        <v>1795.3979999999999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18</v>
      </c>
      <c r="DW28" t="s">
        <v>18</v>
      </c>
      <c r="DX28">
        <v>100</v>
      </c>
      <c r="EE28">
        <v>16609168</v>
      </c>
      <c r="EF28">
        <v>2</v>
      </c>
      <c r="EG28" t="s">
        <v>14</v>
      </c>
      <c r="EH28">
        <v>0</v>
      </c>
      <c r="EI28" t="s">
        <v>6</v>
      </c>
      <c r="EJ28">
        <v>1</v>
      </c>
      <c r="EK28">
        <v>46001</v>
      </c>
      <c r="EL28" t="s">
        <v>20</v>
      </c>
      <c r="EM28" t="s">
        <v>21</v>
      </c>
      <c r="EO28" t="s">
        <v>6</v>
      </c>
      <c r="EQ28">
        <v>131072</v>
      </c>
      <c r="ER28">
        <v>1767.24</v>
      </c>
      <c r="ES28">
        <v>0</v>
      </c>
      <c r="ET28">
        <v>241.95</v>
      </c>
      <c r="EU28">
        <v>104.49</v>
      </c>
      <c r="EV28">
        <v>1525.29</v>
      </c>
      <c r="EW28">
        <v>188.54</v>
      </c>
      <c r="EX28">
        <v>7.74</v>
      </c>
      <c r="EY28">
        <v>0</v>
      </c>
      <c r="FQ28">
        <v>0</v>
      </c>
      <c r="FR28">
        <f t="shared" ref="FR28:FR59" si="48">ROUND(IF(AND(BH28=3,BI28=3),P28,0),2)</f>
        <v>0</v>
      </c>
      <c r="FS28">
        <v>0</v>
      </c>
      <c r="FT28" t="s">
        <v>22</v>
      </c>
      <c r="FU28" t="s">
        <v>23</v>
      </c>
      <c r="FX28">
        <v>99</v>
      </c>
      <c r="FY28">
        <v>59.5</v>
      </c>
      <c r="GA28" t="s">
        <v>6</v>
      </c>
      <c r="GD28">
        <v>0</v>
      </c>
      <c r="GF28">
        <v>1630687704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9">ROUND(IF(AND(BH28=3,BI28=3,FS28&lt;&gt;0),P28,0),2)</f>
        <v>0</v>
      </c>
      <c r="GM28">
        <f t="shared" ref="GM28:GM59" si="50">ROUND(O28+X28+Y28+GK28,2)+GX28</f>
        <v>8002.52</v>
      </c>
      <c r="GN28">
        <f t="shared" ref="GN28:GN59" si="51">IF(OR(BI28=0,BI28=1),ROUND(O28+X28+Y28+GK28,2),0)</f>
        <v>8002.52</v>
      </c>
      <c r="GO28">
        <f t="shared" ref="GO28:GO59" si="52">IF(BI28=2,ROUND(O28+X28+Y28+GK28,2),0)</f>
        <v>0</v>
      </c>
      <c r="GP28">
        <f t="shared" ref="GP28:GP59" si="53">IF(BI28=4,ROUND(O28+X28+Y28+GK28,2)+GX28,0)</f>
        <v>0</v>
      </c>
      <c r="GR28">
        <v>0</v>
      </c>
      <c r="GS28">
        <v>3</v>
      </c>
      <c r="GT28">
        <v>0</v>
      </c>
      <c r="GU28" t="s">
        <v>6</v>
      </c>
      <c r="GV28">
        <f t="shared" ref="GV28:GV59" si="54">ROUND(GT28,2)</f>
        <v>0</v>
      </c>
      <c r="GW28">
        <v>1</v>
      </c>
      <c r="GX28">
        <f t="shared" ref="GX28:GX59" si="55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ROW(SmtRes!A5)</f>
        <v>5</v>
      </c>
      <c r="D29">
        <f>ROW(EtalonRes!A6)</f>
        <v>6</v>
      </c>
      <c r="E29" t="s">
        <v>24</v>
      </c>
      <c r="F29" t="s">
        <v>25</v>
      </c>
      <c r="G29" t="s">
        <v>26</v>
      </c>
      <c r="H29" t="s">
        <v>27</v>
      </c>
      <c r="I29">
        <f>ROUND(29.92/100,9)</f>
        <v>0.29920000000000002</v>
      </c>
      <c r="J29">
        <v>0</v>
      </c>
      <c r="O29">
        <f t="shared" si="21"/>
        <v>149.93</v>
      </c>
      <c r="P29">
        <f t="shared" si="22"/>
        <v>0</v>
      </c>
      <c r="Q29">
        <f t="shared" si="23"/>
        <v>0.42</v>
      </c>
      <c r="R29">
        <f t="shared" si="24"/>
        <v>0</v>
      </c>
      <c r="S29">
        <f t="shared" si="25"/>
        <v>149.51</v>
      </c>
      <c r="T29">
        <f t="shared" si="26"/>
        <v>0</v>
      </c>
      <c r="U29">
        <f t="shared" si="27"/>
        <v>2.7227200000000003</v>
      </c>
      <c r="V29">
        <f t="shared" si="28"/>
        <v>0</v>
      </c>
      <c r="W29">
        <f t="shared" si="29"/>
        <v>0</v>
      </c>
      <c r="X29">
        <f t="shared" si="30"/>
        <v>124.09</v>
      </c>
      <c r="Y29">
        <f t="shared" si="31"/>
        <v>97.18</v>
      </c>
      <c r="AA29">
        <v>16612262</v>
      </c>
      <c r="AB29">
        <f t="shared" si="32"/>
        <v>71.180000000000007</v>
      </c>
      <c r="AC29">
        <f>ROUND((ES29),2)</f>
        <v>0</v>
      </c>
      <c r="AD29">
        <f>ROUND((((ET29)-(EU29))+AE29),2)</f>
        <v>0.2</v>
      </c>
      <c r="AE29">
        <f t="shared" si="33"/>
        <v>0</v>
      </c>
      <c r="AF29">
        <f t="shared" si="33"/>
        <v>70.98</v>
      </c>
      <c r="AG29">
        <f t="shared" si="34"/>
        <v>0</v>
      </c>
      <c r="AH29">
        <f t="shared" si="35"/>
        <v>9.1</v>
      </c>
      <c r="AI29">
        <f t="shared" si="35"/>
        <v>0</v>
      </c>
      <c r="AJ29">
        <f t="shared" si="36"/>
        <v>0</v>
      </c>
      <c r="AK29">
        <v>71.180000000000007</v>
      </c>
      <c r="AL29">
        <v>0</v>
      </c>
      <c r="AM29">
        <v>0.2</v>
      </c>
      <c r="AN29">
        <v>0</v>
      </c>
      <c r="AO29">
        <v>70.98</v>
      </c>
      <c r="AP29">
        <v>0</v>
      </c>
      <c r="AQ29">
        <v>9.1</v>
      </c>
      <c r="AR29">
        <v>0</v>
      </c>
      <c r="AS29">
        <v>0</v>
      </c>
      <c r="AT29">
        <v>83</v>
      </c>
      <c r="AU29">
        <v>65</v>
      </c>
      <c r="AV29">
        <v>1</v>
      </c>
      <c r="AW29">
        <v>1</v>
      </c>
      <c r="AZ29">
        <v>7.04</v>
      </c>
      <c r="BA29">
        <v>7.04</v>
      </c>
      <c r="BB29">
        <v>7.04</v>
      </c>
      <c r="BC29">
        <v>7.04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28</v>
      </c>
      <c r="BM29">
        <v>58001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7.04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83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7"/>
        <v>149.92999999999998</v>
      </c>
      <c r="CQ29">
        <f t="shared" si="38"/>
        <v>0</v>
      </c>
      <c r="CR29">
        <f t="shared" si="39"/>
        <v>1.4080000000000001</v>
      </c>
      <c r="CS29">
        <f t="shared" si="40"/>
        <v>0</v>
      </c>
      <c r="CT29">
        <f t="shared" si="41"/>
        <v>499.69920000000002</v>
      </c>
      <c r="CU29">
        <f t="shared" si="42"/>
        <v>0</v>
      </c>
      <c r="CV29">
        <f t="shared" si="43"/>
        <v>9.1</v>
      </c>
      <c r="CW29">
        <f t="shared" si="44"/>
        <v>0</v>
      </c>
      <c r="CX29">
        <f t="shared" si="45"/>
        <v>0</v>
      </c>
      <c r="CY29">
        <f t="shared" si="46"/>
        <v>124.0933</v>
      </c>
      <c r="CZ29">
        <f t="shared" si="47"/>
        <v>97.1815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27</v>
      </c>
      <c r="DW29" t="s">
        <v>27</v>
      </c>
      <c r="DX29">
        <v>100</v>
      </c>
      <c r="EE29">
        <v>16609183</v>
      </c>
      <c r="EF29">
        <v>6</v>
      </c>
      <c r="EG29" t="s">
        <v>29</v>
      </c>
      <c r="EH29">
        <v>0</v>
      </c>
      <c r="EI29" t="s">
        <v>6</v>
      </c>
      <c r="EJ29">
        <v>1</v>
      </c>
      <c r="EK29">
        <v>58001</v>
      </c>
      <c r="EL29" t="s">
        <v>30</v>
      </c>
      <c r="EM29" t="s">
        <v>31</v>
      </c>
      <c r="EO29" t="s">
        <v>6</v>
      </c>
      <c r="EQ29">
        <v>131072</v>
      </c>
      <c r="ER29">
        <v>71.180000000000007</v>
      </c>
      <c r="ES29">
        <v>0</v>
      </c>
      <c r="ET29">
        <v>0.2</v>
      </c>
      <c r="EU29">
        <v>0</v>
      </c>
      <c r="EV29">
        <v>70.98</v>
      </c>
      <c r="EW29">
        <v>9.1</v>
      </c>
      <c r="EX29">
        <v>0</v>
      </c>
      <c r="EY29">
        <v>0</v>
      </c>
      <c r="FQ29">
        <v>0</v>
      </c>
      <c r="FR29">
        <f t="shared" si="48"/>
        <v>0</v>
      </c>
      <c r="FS29">
        <v>0</v>
      </c>
      <c r="FX29">
        <v>83</v>
      </c>
      <c r="FY29">
        <v>65</v>
      </c>
      <c r="GA29" t="s">
        <v>6</v>
      </c>
      <c r="GD29">
        <v>0</v>
      </c>
      <c r="GF29">
        <v>-1944869968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9"/>
        <v>0</v>
      </c>
      <c r="GM29">
        <f t="shared" si="50"/>
        <v>371.2</v>
      </c>
      <c r="GN29">
        <f t="shared" si="51"/>
        <v>371.2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6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ROW(SmtRes!A8)</f>
        <v>8</v>
      </c>
      <c r="D30">
        <f>ROW(EtalonRes!A9)</f>
        <v>9</v>
      </c>
      <c r="E30" t="s">
        <v>32</v>
      </c>
      <c r="F30" t="s">
        <v>33</v>
      </c>
      <c r="G30" t="s">
        <v>34</v>
      </c>
      <c r="H30" t="s">
        <v>18</v>
      </c>
      <c r="I30">
        <f>ROUND(119.64/100,9)</f>
        <v>1.1963999999999999</v>
      </c>
      <c r="J30">
        <v>0</v>
      </c>
      <c r="O30">
        <f t="shared" si="21"/>
        <v>9118.2000000000007</v>
      </c>
      <c r="P30">
        <f t="shared" si="22"/>
        <v>0</v>
      </c>
      <c r="Q30">
        <f t="shared" si="23"/>
        <v>2037.86</v>
      </c>
      <c r="R30">
        <f t="shared" si="24"/>
        <v>880.08</v>
      </c>
      <c r="S30">
        <f t="shared" si="25"/>
        <v>7080.34</v>
      </c>
      <c r="T30">
        <f t="shared" si="26"/>
        <v>0</v>
      </c>
      <c r="U30">
        <f t="shared" si="27"/>
        <v>124.31792399999999</v>
      </c>
      <c r="V30">
        <f t="shared" si="28"/>
        <v>9.2601359999999993</v>
      </c>
      <c r="W30">
        <f t="shared" si="29"/>
        <v>0</v>
      </c>
      <c r="X30">
        <f t="shared" si="30"/>
        <v>7880.82</v>
      </c>
      <c r="Y30">
        <f t="shared" si="31"/>
        <v>4776.25</v>
      </c>
      <c r="AA30">
        <v>16612262</v>
      </c>
      <c r="AB30">
        <f t="shared" si="32"/>
        <v>1082.58</v>
      </c>
      <c r="AC30">
        <f>ROUND((ES30),2)</f>
        <v>0</v>
      </c>
      <c r="AD30">
        <f>ROUND((((ET30)-(EU30))+AE30),2)</f>
        <v>241.95</v>
      </c>
      <c r="AE30">
        <f t="shared" si="33"/>
        <v>104.49</v>
      </c>
      <c r="AF30">
        <f t="shared" si="33"/>
        <v>840.63</v>
      </c>
      <c r="AG30">
        <f t="shared" si="34"/>
        <v>0</v>
      </c>
      <c r="AH30">
        <f t="shared" si="35"/>
        <v>103.91</v>
      </c>
      <c r="AI30">
        <f t="shared" si="35"/>
        <v>7.74</v>
      </c>
      <c r="AJ30">
        <f t="shared" si="36"/>
        <v>0</v>
      </c>
      <c r="AK30">
        <v>1082.58</v>
      </c>
      <c r="AL30">
        <v>0</v>
      </c>
      <c r="AM30">
        <v>241.95</v>
      </c>
      <c r="AN30">
        <v>104.49</v>
      </c>
      <c r="AO30">
        <v>840.63</v>
      </c>
      <c r="AP30">
        <v>0</v>
      </c>
      <c r="AQ30">
        <v>103.91</v>
      </c>
      <c r="AR30">
        <v>7.74</v>
      </c>
      <c r="AS30">
        <v>0</v>
      </c>
      <c r="AT30">
        <v>99</v>
      </c>
      <c r="AU30">
        <v>60</v>
      </c>
      <c r="AV30">
        <v>1</v>
      </c>
      <c r="AW30">
        <v>1</v>
      </c>
      <c r="AZ30">
        <v>7.04</v>
      </c>
      <c r="BA30">
        <v>7.04</v>
      </c>
      <c r="BB30">
        <v>7.04</v>
      </c>
      <c r="BC30">
        <v>7.04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35</v>
      </c>
      <c r="BM30">
        <v>46001</v>
      </c>
      <c r="BN30">
        <v>0</v>
      </c>
      <c r="BO30" t="s">
        <v>6</v>
      </c>
      <c r="BP30">
        <v>0</v>
      </c>
      <c r="BQ30">
        <v>2</v>
      </c>
      <c r="BR30">
        <v>0</v>
      </c>
      <c r="BS30">
        <v>7.04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110</v>
      </c>
      <c r="CA30">
        <v>70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37"/>
        <v>9118.2000000000007</v>
      </c>
      <c r="CQ30">
        <f t="shared" si="38"/>
        <v>0</v>
      </c>
      <c r="CR30">
        <f t="shared" si="39"/>
        <v>1703.328</v>
      </c>
      <c r="CS30">
        <f t="shared" si="40"/>
        <v>735.6096</v>
      </c>
      <c r="CT30">
        <f t="shared" si="41"/>
        <v>5918.0352000000003</v>
      </c>
      <c r="CU30">
        <f t="shared" si="42"/>
        <v>0</v>
      </c>
      <c r="CV30">
        <f t="shared" si="43"/>
        <v>103.91</v>
      </c>
      <c r="CW30">
        <f t="shared" si="44"/>
        <v>7.74</v>
      </c>
      <c r="CX30">
        <f t="shared" si="45"/>
        <v>0</v>
      </c>
      <c r="CY30">
        <f t="shared" si="46"/>
        <v>7880.8157999999994</v>
      </c>
      <c r="CZ30">
        <f t="shared" si="47"/>
        <v>4776.2520000000004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18</v>
      </c>
      <c r="DW30" t="s">
        <v>18</v>
      </c>
      <c r="DX30">
        <v>100</v>
      </c>
      <c r="EE30">
        <v>16609168</v>
      </c>
      <c r="EF30">
        <v>2</v>
      </c>
      <c r="EG30" t="s">
        <v>14</v>
      </c>
      <c r="EH30">
        <v>0</v>
      </c>
      <c r="EI30" t="s">
        <v>6</v>
      </c>
      <c r="EJ30">
        <v>1</v>
      </c>
      <c r="EK30">
        <v>46001</v>
      </c>
      <c r="EL30" t="s">
        <v>20</v>
      </c>
      <c r="EM30" t="s">
        <v>21</v>
      </c>
      <c r="EO30" t="s">
        <v>6</v>
      </c>
      <c r="EQ30">
        <v>131072</v>
      </c>
      <c r="ER30">
        <v>1082.58</v>
      </c>
      <c r="ES30">
        <v>0</v>
      </c>
      <c r="ET30">
        <v>241.95</v>
      </c>
      <c r="EU30">
        <v>104.49</v>
      </c>
      <c r="EV30">
        <v>840.63</v>
      </c>
      <c r="EW30">
        <v>103.91</v>
      </c>
      <c r="EX30">
        <v>7.74</v>
      </c>
      <c r="EY30">
        <v>0</v>
      </c>
      <c r="FQ30">
        <v>0</v>
      </c>
      <c r="FR30">
        <f t="shared" si="48"/>
        <v>0</v>
      </c>
      <c r="FS30">
        <v>0</v>
      </c>
      <c r="FT30" t="s">
        <v>22</v>
      </c>
      <c r="FU30" t="s">
        <v>23</v>
      </c>
      <c r="FX30">
        <v>99</v>
      </c>
      <c r="FY30">
        <v>59.5</v>
      </c>
      <c r="GA30" t="s">
        <v>6</v>
      </c>
      <c r="GD30">
        <v>0</v>
      </c>
      <c r="GF30">
        <v>309229644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9"/>
        <v>0</v>
      </c>
      <c r="GM30">
        <f t="shared" si="50"/>
        <v>21775.27</v>
      </c>
      <c r="GN30">
        <f t="shared" si="51"/>
        <v>21775.27</v>
      </c>
      <c r="GO30">
        <f t="shared" si="52"/>
        <v>0</v>
      </c>
      <c r="GP30">
        <f t="shared" si="53"/>
        <v>0</v>
      </c>
      <c r="GR30">
        <v>0</v>
      </c>
      <c r="GS30">
        <v>3</v>
      </c>
      <c r="GT30">
        <v>0</v>
      </c>
      <c r="GU30" t="s">
        <v>6</v>
      </c>
      <c r="GV30">
        <f t="shared" si="54"/>
        <v>0</v>
      </c>
      <c r="GW30">
        <v>1</v>
      </c>
      <c r="GX30">
        <f t="shared" si="55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ROW(SmtRes!A15)</f>
        <v>15</v>
      </c>
      <c r="D31">
        <f>ROW(EtalonRes!A17)</f>
        <v>17</v>
      </c>
      <c r="E31" t="s">
        <v>36</v>
      </c>
      <c r="F31" t="s">
        <v>37</v>
      </c>
      <c r="G31" t="s">
        <v>38</v>
      </c>
      <c r="H31" t="s">
        <v>39</v>
      </c>
      <c r="I31">
        <f>ROUND(4/100,9)</f>
        <v>0.04</v>
      </c>
      <c r="J31">
        <v>0</v>
      </c>
      <c r="O31">
        <f t="shared" si="21"/>
        <v>184.53</v>
      </c>
      <c r="P31">
        <f t="shared" si="22"/>
        <v>0</v>
      </c>
      <c r="Q31">
        <f t="shared" si="23"/>
        <v>48.75</v>
      </c>
      <c r="R31">
        <f t="shared" si="24"/>
        <v>11.72</v>
      </c>
      <c r="S31">
        <f t="shared" si="25"/>
        <v>135.78</v>
      </c>
      <c r="T31">
        <f t="shared" si="26"/>
        <v>0</v>
      </c>
      <c r="U31">
        <f t="shared" si="27"/>
        <v>2.4048000000000003</v>
      </c>
      <c r="V31">
        <f t="shared" si="28"/>
        <v>0.13440000000000002</v>
      </c>
      <c r="W31">
        <f t="shared" si="29"/>
        <v>0</v>
      </c>
      <c r="X31">
        <f t="shared" si="30"/>
        <v>156.35</v>
      </c>
      <c r="Y31">
        <f t="shared" si="31"/>
        <v>79.650000000000006</v>
      </c>
      <c r="AA31">
        <v>16612262</v>
      </c>
      <c r="AB31">
        <f t="shared" si="32"/>
        <v>655.27</v>
      </c>
      <c r="AC31">
        <f>ROUND(((ES31*0)),2)</f>
        <v>0</v>
      </c>
      <c r="AD31">
        <f>ROUND(((((ET31*0.8))-((EU31*0.8)))+AE31),2)</f>
        <v>173.11</v>
      </c>
      <c r="AE31">
        <f>ROUND(((EU31*0.8)),2)</f>
        <v>41.61</v>
      </c>
      <c r="AF31">
        <f>ROUND(((EV31*0.8)),2)</f>
        <v>482.16</v>
      </c>
      <c r="AG31">
        <f t="shared" si="34"/>
        <v>0</v>
      </c>
      <c r="AH31">
        <f>((EW31*0.8))</f>
        <v>60.120000000000005</v>
      </c>
      <c r="AI31">
        <f>((EX31*0.8))</f>
        <v>3.3600000000000003</v>
      </c>
      <c r="AJ31">
        <f t="shared" si="36"/>
        <v>0</v>
      </c>
      <c r="AK31">
        <v>2452.44</v>
      </c>
      <c r="AL31">
        <v>1633.36</v>
      </c>
      <c r="AM31">
        <v>216.38</v>
      </c>
      <c r="AN31">
        <v>52.01</v>
      </c>
      <c r="AO31">
        <v>602.70000000000005</v>
      </c>
      <c r="AP31">
        <v>0</v>
      </c>
      <c r="AQ31">
        <v>75.150000000000006</v>
      </c>
      <c r="AR31">
        <v>4.2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7.04</v>
      </c>
      <c r="BA31">
        <v>7.04</v>
      </c>
      <c r="BB31">
        <v>7.04</v>
      </c>
      <c r="BC31">
        <v>7.04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40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7.04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41</v>
      </c>
      <c r="CO31">
        <v>0</v>
      </c>
      <c r="CP31">
        <f t="shared" si="37"/>
        <v>184.53</v>
      </c>
      <c r="CQ31">
        <f t="shared" si="38"/>
        <v>0</v>
      </c>
      <c r="CR31">
        <f t="shared" si="39"/>
        <v>1218.6944000000001</v>
      </c>
      <c r="CS31">
        <f t="shared" si="40"/>
        <v>292.93439999999998</v>
      </c>
      <c r="CT31">
        <f t="shared" si="41"/>
        <v>3394.4064000000003</v>
      </c>
      <c r="CU31">
        <f t="shared" si="42"/>
        <v>0</v>
      </c>
      <c r="CV31">
        <f t="shared" si="43"/>
        <v>60.120000000000005</v>
      </c>
      <c r="CW31">
        <f t="shared" si="44"/>
        <v>3.3600000000000003</v>
      </c>
      <c r="CX31">
        <f t="shared" si="45"/>
        <v>0</v>
      </c>
      <c r="CY31">
        <f t="shared" si="46"/>
        <v>156.35</v>
      </c>
      <c r="CZ31">
        <f t="shared" si="47"/>
        <v>79.650000000000006</v>
      </c>
      <c r="DC31" t="s">
        <v>6</v>
      </c>
      <c r="DD31" t="s">
        <v>42</v>
      </c>
      <c r="DE31" t="s">
        <v>43</v>
      </c>
      <c r="DF31" t="s">
        <v>43</v>
      </c>
      <c r="DG31" t="s">
        <v>43</v>
      </c>
      <c r="DH31" t="s">
        <v>6</v>
      </c>
      <c r="DI31" t="s">
        <v>43</v>
      </c>
      <c r="DJ31" t="s">
        <v>43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39</v>
      </c>
      <c r="DW31" t="s">
        <v>39</v>
      </c>
      <c r="DX31">
        <v>1</v>
      </c>
      <c r="EE31">
        <v>16609107</v>
      </c>
      <c r="EF31">
        <v>2</v>
      </c>
      <c r="EG31" t="s">
        <v>14</v>
      </c>
      <c r="EH31">
        <v>0</v>
      </c>
      <c r="EI31" t="s">
        <v>6</v>
      </c>
      <c r="EJ31">
        <v>1</v>
      </c>
      <c r="EK31">
        <v>10001</v>
      </c>
      <c r="EL31" t="s">
        <v>44</v>
      </c>
      <c r="EM31" t="s">
        <v>45</v>
      </c>
      <c r="EO31" t="s">
        <v>46</v>
      </c>
      <c r="EQ31">
        <v>131072</v>
      </c>
      <c r="ER31">
        <v>2452.44</v>
      </c>
      <c r="ES31">
        <v>1633.36</v>
      </c>
      <c r="ET31">
        <v>216.38</v>
      </c>
      <c r="EU31">
        <v>52.01</v>
      </c>
      <c r="EV31">
        <v>602.70000000000005</v>
      </c>
      <c r="EW31">
        <v>75.150000000000006</v>
      </c>
      <c r="EX31">
        <v>4.2</v>
      </c>
      <c r="EY31">
        <v>0</v>
      </c>
      <c r="FQ31">
        <v>0</v>
      </c>
      <c r="FR31">
        <f t="shared" si="48"/>
        <v>0</v>
      </c>
      <c r="FS31">
        <v>0</v>
      </c>
      <c r="FT31" t="s">
        <v>22</v>
      </c>
      <c r="FU31" t="s">
        <v>23</v>
      </c>
      <c r="FX31">
        <v>106.2</v>
      </c>
      <c r="FY31">
        <v>53.55</v>
      </c>
      <c r="GA31" t="s">
        <v>6</v>
      </c>
      <c r="GD31">
        <v>0</v>
      </c>
      <c r="GF31">
        <v>-742076266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9"/>
        <v>0</v>
      </c>
      <c r="GM31">
        <f t="shared" si="50"/>
        <v>420.53</v>
      </c>
      <c r="GN31">
        <f t="shared" si="51"/>
        <v>420.53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6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ROW(SmtRes!A16)</f>
        <v>16</v>
      </c>
      <c r="D32">
        <f>ROW(EtalonRes!A19)</f>
        <v>19</v>
      </c>
      <c r="E32" t="s">
        <v>47</v>
      </c>
      <c r="F32" t="s">
        <v>48</v>
      </c>
      <c r="G32" t="s">
        <v>49</v>
      </c>
      <c r="H32" t="s">
        <v>18</v>
      </c>
      <c r="I32">
        <f>ROUND(11.9/100,9)</f>
        <v>0.11899999999999999</v>
      </c>
      <c r="J32">
        <v>0</v>
      </c>
      <c r="O32">
        <f t="shared" si="21"/>
        <v>50.12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50.12</v>
      </c>
      <c r="T32">
        <f t="shared" si="26"/>
        <v>0</v>
      </c>
      <c r="U32">
        <f t="shared" si="27"/>
        <v>0.91272999999999993</v>
      </c>
      <c r="V32">
        <f t="shared" si="28"/>
        <v>0</v>
      </c>
      <c r="W32">
        <f t="shared" si="29"/>
        <v>0</v>
      </c>
      <c r="X32">
        <f t="shared" si="30"/>
        <v>40.1</v>
      </c>
      <c r="Y32">
        <f t="shared" si="31"/>
        <v>34.08</v>
      </c>
      <c r="AA32">
        <v>16612262</v>
      </c>
      <c r="AB32">
        <f t="shared" si="32"/>
        <v>59.83</v>
      </c>
      <c r="AC32">
        <f t="shared" ref="AC32:AC63" si="56">ROUND((ES32),2)</f>
        <v>0</v>
      </c>
      <c r="AD32">
        <f t="shared" ref="AD32:AD40" si="57">ROUND((((ET32)-(EU32))+AE32),2)</f>
        <v>0</v>
      </c>
      <c r="AE32">
        <f t="shared" ref="AE32:AE40" si="58">ROUND((EU32),2)</f>
        <v>0</v>
      </c>
      <c r="AF32">
        <f t="shared" ref="AF32:AF40" si="59">ROUND((EV32),2)</f>
        <v>59.83</v>
      </c>
      <c r="AG32">
        <f t="shared" si="34"/>
        <v>0</v>
      </c>
      <c r="AH32">
        <f t="shared" ref="AH32:AH40" si="60">(EW32)</f>
        <v>7.67</v>
      </c>
      <c r="AI32">
        <f t="shared" ref="AI32:AI40" si="61">(EX32)</f>
        <v>0</v>
      </c>
      <c r="AJ32">
        <f t="shared" si="36"/>
        <v>0</v>
      </c>
      <c r="AK32">
        <v>59.83</v>
      </c>
      <c r="AL32">
        <v>0</v>
      </c>
      <c r="AM32">
        <v>0</v>
      </c>
      <c r="AN32">
        <v>0</v>
      </c>
      <c r="AO32">
        <v>59.83</v>
      </c>
      <c r="AP32">
        <v>0</v>
      </c>
      <c r="AQ32">
        <v>7.67</v>
      </c>
      <c r="AR32">
        <v>0</v>
      </c>
      <c r="AS32">
        <v>0</v>
      </c>
      <c r="AT32">
        <v>80</v>
      </c>
      <c r="AU32">
        <v>68</v>
      </c>
      <c r="AV32">
        <v>1</v>
      </c>
      <c r="AW32">
        <v>1</v>
      </c>
      <c r="AZ32">
        <v>7.04</v>
      </c>
      <c r="BA32">
        <v>7.04</v>
      </c>
      <c r="BB32">
        <v>7.04</v>
      </c>
      <c r="BC32">
        <v>7.04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50</v>
      </c>
      <c r="BM32">
        <v>57001</v>
      </c>
      <c r="BN32">
        <v>0</v>
      </c>
      <c r="BO32" t="s">
        <v>6</v>
      </c>
      <c r="BP32">
        <v>0</v>
      </c>
      <c r="BQ32">
        <v>6</v>
      </c>
      <c r="BR32">
        <v>0</v>
      </c>
      <c r="BS32">
        <v>7.04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80</v>
      </c>
      <c r="CA32">
        <v>68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37"/>
        <v>50.12</v>
      </c>
      <c r="CQ32">
        <f t="shared" si="38"/>
        <v>0</v>
      </c>
      <c r="CR32">
        <f t="shared" si="39"/>
        <v>0</v>
      </c>
      <c r="CS32">
        <f t="shared" si="40"/>
        <v>0</v>
      </c>
      <c r="CT32">
        <f t="shared" si="41"/>
        <v>421.20319999999998</v>
      </c>
      <c r="CU32">
        <f t="shared" si="42"/>
        <v>0</v>
      </c>
      <c r="CV32">
        <f t="shared" si="43"/>
        <v>7.67</v>
      </c>
      <c r="CW32">
        <f t="shared" si="44"/>
        <v>0</v>
      </c>
      <c r="CX32">
        <f t="shared" si="45"/>
        <v>0</v>
      </c>
      <c r="CY32">
        <f t="shared" si="46"/>
        <v>40.095999999999997</v>
      </c>
      <c r="CZ32">
        <f t="shared" si="47"/>
        <v>34.081600000000002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18</v>
      </c>
      <c r="DW32" t="s">
        <v>18</v>
      </c>
      <c r="DX32">
        <v>100</v>
      </c>
      <c r="EE32">
        <v>16609182</v>
      </c>
      <c r="EF32">
        <v>6</v>
      </c>
      <c r="EG32" t="s">
        <v>29</v>
      </c>
      <c r="EH32">
        <v>0</v>
      </c>
      <c r="EI32" t="s">
        <v>6</v>
      </c>
      <c r="EJ32">
        <v>1</v>
      </c>
      <c r="EK32">
        <v>57001</v>
      </c>
      <c r="EL32" t="s">
        <v>51</v>
      </c>
      <c r="EM32" t="s">
        <v>52</v>
      </c>
      <c r="EO32" t="s">
        <v>6</v>
      </c>
      <c r="EQ32">
        <v>131072</v>
      </c>
      <c r="ER32">
        <v>59.83</v>
      </c>
      <c r="ES32">
        <v>0</v>
      </c>
      <c r="ET32">
        <v>0</v>
      </c>
      <c r="EU32">
        <v>0</v>
      </c>
      <c r="EV32">
        <v>59.83</v>
      </c>
      <c r="EW32">
        <v>7.67</v>
      </c>
      <c r="EX32">
        <v>0</v>
      </c>
      <c r="EY32">
        <v>0</v>
      </c>
      <c r="FQ32">
        <v>0</v>
      </c>
      <c r="FR32">
        <f t="shared" si="48"/>
        <v>0</v>
      </c>
      <c r="FS32">
        <v>0</v>
      </c>
      <c r="FX32">
        <v>80</v>
      </c>
      <c r="FY32">
        <v>68</v>
      </c>
      <c r="GA32" t="s">
        <v>6</v>
      </c>
      <c r="GD32">
        <v>0</v>
      </c>
      <c r="GF32">
        <v>540249539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9"/>
        <v>0</v>
      </c>
      <c r="GM32">
        <f t="shared" si="50"/>
        <v>124.3</v>
      </c>
      <c r="GN32">
        <f t="shared" si="51"/>
        <v>124.3</v>
      </c>
      <c r="GO32">
        <f t="shared" si="52"/>
        <v>0</v>
      </c>
      <c r="GP32">
        <f t="shared" si="53"/>
        <v>0</v>
      </c>
      <c r="GR32">
        <v>0</v>
      </c>
      <c r="GS32">
        <v>3</v>
      </c>
      <c r="GT32">
        <v>0</v>
      </c>
      <c r="GU32" t="s">
        <v>6</v>
      </c>
      <c r="GV32">
        <f t="shared" si="54"/>
        <v>0</v>
      </c>
      <c r="GW32">
        <v>1</v>
      </c>
      <c r="GX32">
        <f t="shared" si="55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ROW(SmtRes!A19)</f>
        <v>19</v>
      </c>
      <c r="D33">
        <f>ROW(EtalonRes!A23)</f>
        <v>23</v>
      </c>
      <c r="E33" t="s">
        <v>53</v>
      </c>
      <c r="F33" t="s">
        <v>54</v>
      </c>
      <c r="G33" t="s">
        <v>55</v>
      </c>
      <c r="H33" t="s">
        <v>18</v>
      </c>
      <c r="I33">
        <f>ROUND(376.4/100,9)</f>
        <v>3.7639999999999998</v>
      </c>
      <c r="J33">
        <v>0</v>
      </c>
      <c r="O33">
        <f t="shared" si="21"/>
        <v>2461.71</v>
      </c>
      <c r="P33">
        <f t="shared" si="22"/>
        <v>0</v>
      </c>
      <c r="Q33">
        <f t="shared" si="23"/>
        <v>107.58</v>
      </c>
      <c r="R33">
        <f t="shared" si="24"/>
        <v>46.64</v>
      </c>
      <c r="S33">
        <f t="shared" si="25"/>
        <v>2354.13</v>
      </c>
      <c r="T33">
        <f t="shared" si="26"/>
        <v>0</v>
      </c>
      <c r="U33">
        <f t="shared" si="27"/>
        <v>42.871960000000001</v>
      </c>
      <c r="V33">
        <f t="shared" si="28"/>
        <v>0.48931999999999998</v>
      </c>
      <c r="W33">
        <f t="shared" si="29"/>
        <v>0</v>
      </c>
      <c r="X33">
        <f t="shared" si="30"/>
        <v>1920.62</v>
      </c>
      <c r="Y33">
        <f t="shared" si="31"/>
        <v>1632.52</v>
      </c>
      <c r="AA33">
        <v>16612262</v>
      </c>
      <c r="AB33">
        <f t="shared" si="32"/>
        <v>92.9</v>
      </c>
      <c r="AC33">
        <f t="shared" si="56"/>
        <v>0</v>
      </c>
      <c r="AD33">
        <f t="shared" si="57"/>
        <v>4.0599999999999996</v>
      </c>
      <c r="AE33">
        <f t="shared" si="58"/>
        <v>1.76</v>
      </c>
      <c r="AF33">
        <f t="shared" si="59"/>
        <v>88.84</v>
      </c>
      <c r="AG33">
        <f t="shared" si="34"/>
        <v>0</v>
      </c>
      <c r="AH33">
        <f t="shared" si="60"/>
        <v>11.39</v>
      </c>
      <c r="AI33">
        <f t="shared" si="61"/>
        <v>0.13</v>
      </c>
      <c r="AJ33">
        <f t="shared" si="36"/>
        <v>0</v>
      </c>
      <c r="AK33">
        <v>92.9</v>
      </c>
      <c r="AL33">
        <v>0</v>
      </c>
      <c r="AM33">
        <v>4.0599999999999996</v>
      </c>
      <c r="AN33">
        <v>1.76</v>
      </c>
      <c r="AO33">
        <v>88.84</v>
      </c>
      <c r="AP33">
        <v>0</v>
      </c>
      <c r="AQ33">
        <v>11.39</v>
      </c>
      <c r="AR33">
        <v>0.13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7.04</v>
      </c>
      <c r="BA33">
        <v>7.04</v>
      </c>
      <c r="BB33">
        <v>7.04</v>
      </c>
      <c r="BC33">
        <v>7.04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56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7.04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7"/>
        <v>2461.71</v>
      </c>
      <c r="CQ33">
        <f t="shared" si="38"/>
        <v>0</v>
      </c>
      <c r="CR33">
        <f t="shared" si="39"/>
        <v>28.582399999999996</v>
      </c>
      <c r="CS33">
        <f t="shared" si="40"/>
        <v>12.3904</v>
      </c>
      <c r="CT33">
        <f t="shared" si="41"/>
        <v>625.43360000000007</v>
      </c>
      <c r="CU33">
        <f t="shared" si="42"/>
        <v>0</v>
      </c>
      <c r="CV33">
        <f t="shared" si="43"/>
        <v>11.39</v>
      </c>
      <c r="CW33">
        <f t="shared" si="44"/>
        <v>0.13</v>
      </c>
      <c r="CX33">
        <f t="shared" si="45"/>
        <v>0</v>
      </c>
      <c r="CY33">
        <f t="shared" si="46"/>
        <v>1920.616</v>
      </c>
      <c r="CZ33">
        <f t="shared" si="47"/>
        <v>1632.5235999999998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18</v>
      </c>
      <c r="DW33" t="s">
        <v>18</v>
      </c>
      <c r="DX33">
        <v>100</v>
      </c>
      <c r="EE33">
        <v>16609182</v>
      </c>
      <c r="EF33">
        <v>6</v>
      </c>
      <c r="EG33" t="s">
        <v>29</v>
      </c>
      <c r="EH33">
        <v>0</v>
      </c>
      <c r="EI33" t="s">
        <v>6</v>
      </c>
      <c r="EJ33">
        <v>1</v>
      </c>
      <c r="EK33">
        <v>57001</v>
      </c>
      <c r="EL33" t="s">
        <v>51</v>
      </c>
      <c r="EM33" t="s">
        <v>52</v>
      </c>
      <c r="EO33" t="s">
        <v>6</v>
      </c>
      <c r="EQ33">
        <v>131072</v>
      </c>
      <c r="ER33">
        <v>92.9</v>
      </c>
      <c r="ES33">
        <v>0</v>
      </c>
      <c r="ET33">
        <v>4.0599999999999996</v>
      </c>
      <c r="EU33">
        <v>1.76</v>
      </c>
      <c r="EV33">
        <v>88.84</v>
      </c>
      <c r="EW33">
        <v>11.39</v>
      </c>
      <c r="EX33">
        <v>0.13</v>
      </c>
      <c r="EY33">
        <v>0</v>
      </c>
      <c r="FQ33">
        <v>0</v>
      </c>
      <c r="FR33">
        <f t="shared" si="48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-1228944231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9"/>
        <v>0</v>
      </c>
      <c r="GM33">
        <f t="shared" si="50"/>
        <v>6014.85</v>
      </c>
      <c r="GN33">
        <f t="shared" si="51"/>
        <v>6014.85</v>
      </c>
      <c r="GO33">
        <f t="shared" si="52"/>
        <v>0</v>
      </c>
      <c r="GP33">
        <f t="shared" si="53"/>
        <v>0</v>
      </c>
      <c r="GR33">
        <v>0</v>
      </c>
      <c r="GS33">
        <v>3</v>
      </c>
      <c r="GT33">
        <v>0</v>
      </c>
      <c r="GU33" t="s">
        <v>6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ROW(SmtRes!A22)</f>
        <v>22</v>
      </c>
      <c r="D34">
        <f>ROW(EtalonRes!A27)</f>
        <v>27</v>
      </c>
      <c r="E34" t="s">
        <v>57</v>
      </c>
      <c r="F34" t="s">
        <v>58</v>
      </c>
      <c r="G34" t="s">
        <v>59</v>
      </c>
      <c r="H34" t="s">
        <v>18</v>
      </c>
      <c r="I34">
        <f>ROUND(49.7/100,9)</f>
        <v>0.497</v>
      </c>
      <c r="J34">
        <v>0</v>
      </c>
      <c r="O34">
        <f t="shared" si="21"/>
        <v>2242.7800000000002</v>
      </c>
      <c r="P34">
        <f t="shared" si="22"/>
        <v>0</v>
      </c>
      <c r="Q34">
        <f t="shared" si="23"/>
        <v>157.47999999999999</v>
      </c>
      <c r="R34">
        <f t="shared" si="24"/>
        <v>68.02</v>
      </c>
      <c r="S34">
        <f t="shared" si="25"/>
        <v>2085.3000000000002</v>
      </c>
      <c r="T34">
        <f t="shared" si="26"/>
        <v>0</v>
      </c>
      <c r="U34">
        <f t="shared" si="27"/>
        <v>34.725390000000004</v>
      </c>
      <c r="V34">
        <f t="shared" si="28"/>
        <v>0.71567999999999998</v>
      </c>
      <c r="W34">
        <f t="shared" si="29"/>
        <v>0</v>
      </c>
      <c r="X34">
        <f t="shared" si="30"/>
        <v>1722.66</v>
      </c>
      <c r="Y34">
        <f t="shared" si="31"/>
        <v>1464.26</v>
      </c>
      <c r="AA34">
        <v>16612262</v>
      </c>
      <c r="AB34">
        <f t="shared" si="32"/>
        <v>641</v>
      </c>
      <c r="AC34">
        <f t="shared" si="56"/>
        <v>0</v>
      </c>
      <c r="AD34">
        <f t="shared" si="57"/>
        <v>45.01</v>
      </c>
      <c r="AE34">
        <f t="shared" si="58"/>
        <v>19.440000000000001</v>
      </c>
      <c r="AF34">
        <f t="shared" si="59"/>
        <v>595.99</v>
      </c>
      <c r="AG34">
        <f t="shared" si="34"/>
        <v>0</v>
      </c>
      <c r="AH34">
        <f t="shared" si="60"/>
        <v>69.87</v>
      </c>
      <c r="AI34">
        <f t="shared" si="61"/>
        <v>1.44</v>
      </c>
      <c r="AJ34">
        <f t="shared" si="36"/>
        <v>0</v>
      </c>
      <c r="AK34">
        <v>641</v>
      </c>
      <c r="AL34">
        <v>0</v>
      </c>
      <c r="AM34">
        <v>45.01</v>
      </c>
      <c r="AN34">
        <v>19.440000000000001</v>
      </c>
      <c r="AO34">
        <v>595.99</v>
      </c>
      <c r="AP34">
        <v>0</v>
      </c>
      <c r="AQ34">
        <v>69.87</v>
      </c>
      <c r="AR34">
        <v>1.44</v>
      </c>
      <c r="AS34">
        <v>0</v>
      </c>
      <c r="AT34">
        <v>80</v>
      </c>
      <c r="AU34">
        <v>68</v>
      </c>
      <c r="AV34">
        <v>1</v>
      </c>
      <c r="AW34">
        <v>1</v>
      </c>
      <c r="AZ34">
        <v>7.04</v>
      </c>
      <c r="BA34">
        <v>7.04</v>
      </c>
      <c r="BB34">
        <v>7.04</v>
      </c>
      <c r="BC34">
        <v>7.04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1</v>
      </c>
      <c r="BJ34" t="s">
        <v>60</v>
      </c>
      <c r="BM34">
        <v>57001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7.04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80</v>
      </c>
      <c r="CA34">
        <v>68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37"/>
        <v>2242.7800000000002</v>
      </c>
      <c r="CQ34">
        <f t="shared" si="38"/>
        <v>0</v>
      </c>
      <c r="CR34">
        <f t="shared" si="39"/>
        <v>316.87039999999996</v>
      </c>
      <c r="CS34">
        <f t="shared" si="40"/>
        <v>136.85760000000002</v>
      </c>
      <c r="CT34">
        <f t="shared" si="41"/>
        <v>4195.7696000000005</v>
      </c>
      <c r="CU34">
        <f t="shared" si="42"/>
        <v>0</v>
      </c>
      <c r="CV34">
        <f t="shared" si="43"/>
        <v>69.87</v>
      </c>
      <c r="CW34">
        <f t="shared" si="44"/>
        <v>1.44</v>
      </c>
      <c r="CX34">
        <f t="shared" si="45"/>
        <v>0</v>
      </c>
      <c r="CY34">
        <f t="shared" si="46"/>
        <v>1722.6559999999999</v>
      </c>
      <c r="CZ34">
        <f t="shared" si="47"/>
        <v>1464.2576000000001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18</v>
      </c>
      <c r="DW34" t="s">
        <v>18</v>
      </c>
      <c r="DX34">
        <v>100</v>
      </c>
      <c r="EE34">
        <v>16609182</v>
      </c>
      <c r="EF34">
        <v>6</v>
      </c>
      <c r="EG34" t="s">
        <v>29</v>
      </c>
      <c r="EH34">
        <v>0</v>
      </c>
      <c r="EI34" t="s">
        <v>6</v>
      </c>
      <c r="EJ34">
        <v>1</v>
      </c>
      <c r="EK34">
        <v>57001</v>
      </c>
      <c r="EL34" t="s">
        <v>51</v>
      </c>
      <c r="EM34" t="s">
        <v>52</v>
      </c>
      <c r="EO34" t="s">
        <v>6</v>
      </c>
      <c r="EQ34">
        <v>131072</v>
      </c>
      <c r="ER34">
        <v>641</v>
      </c>
      <c r="ES34">
        <v>0</v>
      </c>
      <c r="ET34">
        <v>45.01</v>
      </c>
      <c r="EU34">
        <v>19.440000000000001</v>
      </c>
      <c r="EV34">
        <v>595.99</v>
      </c>
      <c r="EW34">
        <v>69.87</v>
      </c>
      <c r="EX34">
        <v>1.44</v>
      </c>
      <c r="EY34">
        <v>0</v>
      </c>
      <c r="FQ34">
        <v>0</v>
      </c>
      <c r="FR34">
        <f t="shared" si="48"/>
        <v>0</v>
      </c>
      <c r="FS34">
        <v>0</v>
      </c>
      <c r="FX34">
        <v>80</v>
      </c>
      <c r="FY34">
        <v>68</v>
      </c>
      <c r="GA34" t="s">
        <v>6</v>
      </c>
      <c r="GD34">
        <v>0</v>
      </c>
      <c r="GF34">
        <v>1406297217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9"/>
        <v>0</v>
      </c>
      <c r="GM34">
        <f t="shared" si="50"/>
        <v>5429.7</v>
      </c>
      <c r="GN34">
        <f t="shared" si="51"/>
        <v>5429.7</v>
      </c>
      <c r="GO34">
        <f t="shared" si="52"/>
        <v>0</v>
      </c>
      <c r="GP34">
        <f t="shared" si="53"/>
        <v>0</v>
      </c>
      <c r="GR34">
        <v>0</v>
      </c>
      <c r="GS34">
        <v>3</v>
      </c>
      <c r="GT34">
        <v>0</v>
      </c>
      <c r="GU34" t="s">
        <v>6</v>
      </c>
      <c r="GV34">
        <f t="shared" si="54"/>
        <v>0</v>
      </c>
      <c r="GW34">
        <v>1</v>
      </c>
      <c r="GX34">
        <f t="shared" si="55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ROW(SmtRes!A27)</f>
        <v>27</v>
      </c>
      <c r="D35">
        <f>ROW(EtalonRes!A33)</f>
        <v>33</v>
      </c>
      <c r="E35" t="s">
        <v>61</v>
      </c>
      <c r="F35" t="s">
        <v>62</v>
      </c>
      <c r="G35" t="s">
        <v>63</v>
      </c>
      <c r="H35" t="s">
        <v>18</v>
      </c>
      <c r="I35">
        <f>ROUND(49.7/100,9)</f>
        <v>0.497</v>
      </c>
      <c r="J35">
        <v>0</v>
      </c>
      <c r="O35">
        <f t="shared" si="21"/>
        <v>5904.57</v>
      </c>
      <c r="P35">
        <f t="shared" si="22"/>
        <v>0</v>
      </c>
      <c r="Q35">
        <f t="shared" si="23"/>
        <v>2585.7399999999998</v>
      </c>
      <c r="R35">
        <f t="shared" si="24"/>
        <v>85.02</v>
      </c>
      <c r="S35">
        <f t="shared" si="25"/>
        <v>3318.83</v>
      </c>
      <c r="T35">
        <f t="shared" si="26"/>
        <v>0</v>
      </c>
      <c r="U35">
        <f t="shared" si="27"/>
        <v>55.266400000000004</v>
      </c>
      <c r="V35">
        <f t="shared" si="28"/>
        <v>0.89460000000000006</v>
      </c>
      <c r="W35">
        <f t="shared" si="29"/>
        <v>0</v>
      </c>
      <c r="X35">
        <f t="shared" si="30"/>
        <v>2723.08</v>
      </c>
      <c r="Y35">
        <f t="shared" si="31"/>
        <v>2314.62</v>
      </c>
      <c r="AA35">
        <v>16612262</v>
      </c>
      <c r="AB35">
        <f t="shared" si="32"/>
        <v>1687.56</v>
      </c>
      <c r="AC35">
        <f t="shared" si="56"/>
        <v>0</v>
      </c>
      <c r="AD35">
        <f t="shared" si="57"/>
        <v>739.02</v>
      </c>
      <c r="AE35">
        <f t="shared" si="58"/>
        <v>24.3</v>
      </c>
      <c r="AF35">
        <f t="shared" si="59"/>
        <v>948.54</v>
      </c>
      <c r="AG35">
        <f t="shared" si="34"/>
        <v>0</v>
      </c>
      <c r="AH35">
        <f t="shared" si="60"/>
        <v>111.2</v>
      </c>
      <c r="AI35">
        <f t="shared" si="61"/>
        <v>1.8</v>
      </c>
      <c r="AJ35">
        <f t="shared" si="36"/>
        <v>0</v>
      </c>
      <c r="AK35">
        <v>1687.56</v>
      </c>
      <c r="AL35">
        <v>0</v>
      </c>
      <c r="AM35">
        <v>739.02</v>
      </c>
      <c r="AN35">
        <v>24.3</v>
      </c>
      <c r="AO35">
        <v>948.54</v>
      </c>
      <c r="AP35">
        <v>0</v>
      </c>
      <c r="AQ35">
        <v>111.2</v>
      </c>
      <c r="AR35">
        <v>1.8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7.04</v>
      </c>
      <c r="BA35">
        <v>7.04</v>
      </c>
      <c r="BB35">
        <v>7.04</v>
      </c>
      <c r="BC35">
        <v>7.04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64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7.04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7"/>
        <v>5904.57</v>
      </c>
      <c r="CQ35">
        <f t="shared" si="38"/>
        <v>0</v>
      </c>
      <c r="CR35">
        <f t="shared" si="39"/>
        <v>5202.7007999999996</v>
      </c>
      <c r="CS35">
        <f t="shared" si="40"/>
        <v>171.072</v>
      </c>
      <c r="CT35">
        <f t="shared" si="41"/>
        <v>6677.7215999999999</v>
      </c>
      <c r="CU35">
        <f t="shared" si="42"/>
        <v>0</v>
      </c>
      <c r="CV35">
        <f t="shared" si="43"/>
        <v>111.2</v>
      </c>
      <c r="CW35">
        <f t="shared" si="44"/>
        <v>1.8</v>
      </c>
      <c r="CX35">
        <f t="shared" si="45"/>
        <v>0</v>
      </c>
      <c r="CY35">
        <f t="shared" si="46"/>
        <v>2723.08</v>
      </c>
      <c r="CZ35">
        <f t="shared" si="47"/>
        <v>2314.6179999999999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16609182</v>
      </c>
      <c r="EF35">
        <v>6</v>
      </c>
      <c r="EG35" t="s">
        <v>29</v>
      </c>
      <c r="EH35">
        <v>0</v>
      </c>
      <c r="EI35" t="s">
        <v>6</v>
      </c>
      <c r="EJ35">
        <v>1</v>
      </c>
      <c r="EK35">
        <v>57001</v>
      </c>
      <c r="EL35" t="s">
        <v>51</v>
      </c>
      <c r="EM35" t="s">
        <v>52</v>
      </c>
      <c r="EO35" t="s">
        <v>6</v>
      </c>
      <c r="EQ35">
        <v>131072</v>
      </c>
      <c r="ER35">
        <v>1687.56</v>
      </c>
      <c r="ES35">
        <v>0</v>
      </c>
      <c r="ET35">
        <v>739.02</v>
      </c>
      <c r="EU35">
        <v>24.3</v>
      </c>
      <c r="EV35">
        <v>948.54</v>
      </c>
      <c r="EW35">
        <v>111.2</v>
      </c>
      <c r="EX35">
        <v>1.8</v>
      </c>
      <c r="EY35">
        <v>0</v>
      </c>
      <c r="FQ35">
        <v>0</v>
      </c>
      <c r="FR35">
        <f t="shared" si="48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212126470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9"/>
        <v>0</v>
      </c>
      <c r="GM35">
        <f t="shared" si="50"/>
        <v>10942.27</v>
      </c>
      <c r="GN35">
        <f t="shared" si="51"/>
        <v>10942.27</v>
      </c>
      <c r="GO35">
        <f t="shared" si="52"/>
        <v>0</v>
      </c>
      <c r="GP35">
        <f t="shared" si="53"/>
        <v>0</v>
      </c>
      <c r="GR35">
        <v>0</v>
      </c>
      <c r="GS35">
        <v>3</v>
      </c>
      <c r="GT35">
        <v>0</v>
      </c>
      <c r="GU35" t="s">
        <v>6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ROW(SmtRes!A28)</f>
        <v>28</v>
      </c>
      <c r="D36">
        <f>ROW(EtalonRes!A35)</f>
        <v>35</v>
      </c>
      <c r="E36" t="s">
        <v>65</v>
      </c>
      <c r="F36" t="s">
        <v>66</v>
      </c>
      <c r="G36" t="s">
        <v>67</v>
      </c>
      <c r="H36" t="s">
        <v>27</v>
      </c>
      <c r="I36">
        <f>ROUND(87.09/100,9)</f>
        <v>0.87090000000000001</v>
      </c>
      <c r="J36">
        <v>0</v>
      </c>
      <c r="O36">
        <f t="shared" si="21"/>
        <v>682.89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682.89</v>
      </c>
      <c r="T36">
        <f t="shared" si="26"/>
        <v>0</v>
      </c>
      <c r="U36">
        <f t="shared" si="27"/>
        <v>12.436451999999999</v>
      </c>
      <c r="V36">
        <f t="shared" si="28"/>
        <v>0</v>
      </c>
      <c r="W36">
        <f t="shared" si="29"/>
        <v>0</v>
      </c>
      <c r="X36">
        <f t="shared" si="30"/>
        <v>546.30999999999995</v>
      </c>
      <c r="Y36">
        <f t="shared" si="31"/>
        <v>464.37</v>
      </c>
      <c r="AA36">
        <v>16612262</v>
      </c>
      <c r="AB36">
        <f t="shared" si="32"/>
        <v>111.38</v>
      </c>
      <c r="AC36">
        <f t="shared" si="56"/>
        <v>0</v>
      </c>
      <c r="AD36">
        <f t="shared" si="57"/>
        <v>0</v>
      </c>
      <c r="AE36">
        <f t="shared" si="58"/>
        <v>0</v>
      </c>
      <c r="AF36">
        <f t="shared" si="59"/>
        <v>111.38</v>
      </c>
      <c r="AG36">
        <f t="shared" si="34"/>
        <v>0</v>
      </c>
      <c r="AH36">
        <f t="shared" si="60"/>
        <v>14.28</v>
      </c>
      <c r="AI36">
        <f t="shared" si="61"/>
        <v>0</v>
      </c>
      <c r="AJ36">
        <f t="shared" si="36"/>
        <v>0</v>
      </c>
      <c r="AK36">
        <v>111.38</v>
      </c>
      <c r="AL36">
        <v>0</v>
      </c>
      <c r="AM36">
        <v>0</v>
      </c>
      <c r="AN36">
        <v>0</v>
      </c>
      <c r="AO36">
        <v>111.38</v>
      </c>
      <c r="AP36">
        <v>0</v>
      </c>
      <c r="AQ36">
        <v>14.28</v>
      </c>
      <c r="AR36">
        <v>0</v>
      </c>
      <c r="AS36">
        <v>0</v>
      </c>
      <c r="AT36">
        <v>80</v>
      </c>
      <c r="AU36">
        <v>68</v>
      </c>
      <c r="AV36">
        <v>1</v>
      </c>
      <c r="AW36">
        <v>1</v>
      </c>
      <c r="AZ36">
        <v>7.04</v>
      </c>
      <c r="BA36">
        <v>7.04</v>
      </c>
      <c r="BB36">
        <v>7.04</v>
      </c>
      <c r="BC36">
        <v>7.04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68</v>
      </c>
      <c r="BM36">
        <v>57001</v>
      </c>
      <c r="BN36">
        <v>0</v>
      </c>
      <c r="BO36" t="s">
        <v>6</v>
      </c>
      <c r="BP36">
        <v>0</v>
      </c>
      <c r="BQ36">
        <v>6</v>
      </c>
      <c r="BR36">
        <v>0</v>
      </c>
      <c r="BS36">
        <v>7.04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80</v>
      </c>
      <c r="CA36">
        <v>68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 t="shared" si="37"/>
        <v>682.89</v>
      </c>
      <c r="CQ36">
        <f t="shared" si="38"/>
        <v>0</v>
      </c>
      <c r="CR36">
        <f t="shared" si="39"/>
        <v>0</v>
      </c>
      <c r="CS36">
        <f t="shared" si="40"/>
        <v>0</v>
      </c>
      <c r="CT36">
        <f t="shared" si="41"/>
        <v>784.11519999999996</v>
      </c>
      <c r="CU36">
        <f t="shared" si="42"/>
        <v>0</v>
      </c>
      <c r="CV36">
        <f t="shared" si="43"/>
        <v>14.28</v>
      </c>
      <c r="CW36">
        <f t="shared" si="44"/>
        <v>0</v>
      </c>
      <c r="CX36">
        <f t="shared" si="45"/>
        <v>0</v>
      </c>
      <c r="CY36">
        <f t="shared" si="46"/>
        <v>546.31200000000001</v>
      </c>
      <c r="CZ36">
        <f t="shared" si="47"/>
        <v>464.36519999999996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1003</v>
      </c>
      <c r="DV36" t="s">
        <v>27</v>
      </c>
      <c r="DW36" t="s">
        <v>27</v>
      </c>
      <c r="DX36">
        <v>100</v>
      </c>
      <c r="EE36">
        <v>16609182</v>
      </c>
      <c r="EF36">
        <v>6</v>
      </c>
      <c r="EG36" t="s">
        <v>29</v>
      </c>
      <c r="EH36">
        <v>0</v>
      </c>
      <c r="EI36" t="s">
        <v>6</v>
      </c>
      <c r="EJ36">
        <v>1</v>
      </c>
      <c r="EK36">
        <v>57001</v>
      </c>
      <c r="EL36" t="s">
        <v>51</v>
      </c>
      <c r="EM36" t="s">
        <v>52</v>
      </c>
      <c r="EO36" t="s">
        <v>6</v>
      </c>
      <c r="EQ36">
        <v>131072</v>
      </c>
      <c r="ER36">
        <v>111.38</v>
      </c>
      <c r="ES36">
        <v>0</v>
      </c>
      <c r="ET36">
        <v>0</v>
      </c>
      <c r="EU36">
        <v>0</v>
      </c>
      <c r="EV36">
        <v>111.38</v>
      </c>
      <c r="EW36">
        <v>14.28</v>
      </c>
      <c r="EX36">
        <v>0</v>
      </c>
      <c r="EY36">
        <v>0</v>
      </c>
      <c r="FQ36">
        <v>0</v>
      </c>
      <c r="FR36">
        <f t="shared" si="48"/>
        <v>0</v>
      </c>
      <c r="FS36">
        <v>0</v>
      </c>
      <c r="FX36">
        <v>80</v>
      </c>
      <c r="FY36">
        <v>68</v>
      </c>
      <c r="GA36" t="s">
        <v>6</v>
      </c>
      <c r="GD36">
        <v>0</v>
      </c>
      <c r="GF36">
        <v>-1480636884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9"/>
        <v>0</v>
      </c>
      <c r="GM36">
        <f t="shared" si="50"/>
        <v>1693.57</v>
      </c>
      <c r="GN36">
        <f t="shared" si="51"/>
        <v>1693.57</v>
      </c>
      <c r="GO36">
        <f t="shared" si="52"/>
        <v>0</v>
      </c>
      <c r="GP36">
        <f t="shared" si="53"/>
        <v>0</v>
      </c>
      <c r="GR36">
        <v>0</v>
      </c>
      <c r="GS36">
        <v>3</v>
      </c>
      <c r="GT36">
        <v>0</v>
      </c>
      <c r="GU36" t="s">
        <v>6</v>
      </c>
      <c r="GV36">
        <f t="shared" si="54"/>
        <v>0</v>
      </c>
      <c r="GW36">
        <v>1</v>
      </c>
      <c r="GX36">
        <f t="shared" si="55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ROW(SmtRes!A29)</f>
        <v>29</v>
      </c>
      <c r="D37">
        <f>ROW(EtalonRes!A37)</f>
        <v>37</v>
      </c>
      <c r="E37" t="s">
        <v>69</v>
      </c>
      <c r="F37" t="s">
        <v>70</v>
      </c>
      <c r="G37" t="s">
        <v>71</v>
      </c>
      <c r="H37" t="s">
        <v>27</v>
      </c>
      <c r="I37">
        <f>ROUND(336.74/100,9)</f>
        <v>3.3673999999999999</v>
      </c>
      <c r="J37">
        <v>0</v>
      </c>
      <c r="O37">
        <f t="shared" si="21"/>
        <v>697.21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697.21</v>
      </c>
      <c r="T37">
        <f t="shared" si="26"/>
        <v>0</v>
      </c>
      <c r="U37">
        <f t="shared" si="27"/>
        <v>12.695098</v>
      </c>
      <c r="V37">
        <f t="shared" si="28"/>
        <v>0</v>
      </c>
      <c r="W37">
        <f t="shared" si="29"/>
        <v>0</v>
      </c>
      <c r="X37">
        <f t="shared" si="30"/>
        <v>557.77</v>
      </c>
      <c r="Y37">
        <f t="shared" si="31"/>
        <v>474.1</v>
      </c>
      <c r="AA37">
        <v>16612262</v>
      </c>
      <c r="AB37">
        <f t="shared" si="32"/>
        <v>29.41</v>
      </c>
      <c r="AC37">
        <f t="shared" si="56"/>
        <v>0</v>
      </c>
      <c r="AD37">
        <f t="shared" si="57"/>
        <v>0</v>
      </c>
      <c r="AE37">
        <f t="shared" si="58"/>
        <v>0</v>
      </c>
      <c r="AF37">
        <f t="shared" si="59"/>
        <v>29.41</v>
      </c>
      <c r="AG37">
        <f t="shared" si="34"/>
        <v>0</v>
      </c>
      <c r="AH37">
        <f t="shared" si="60"/>
        <v>3.77</v>
      </c>
      <c r="AI37">
        <f t="shared" si="61"/>
        <v>0</v>
      </c>
      <c r="AJ37">
        <f t="shared" si="36"/>
        <v>0</v>
      </c>
      <c r="AK37">
        <v>29.41</v>
      </c>
      <c r="AL37">
        <v>0</v>
      </c>
      <c r="AM37">
        <v>0</v>
      </c>
      <c r="AN37">
        <v>0</v>
      </c>
      <c r="AO37">
        <v>29.41</v>
      </c>
      <c r="AP37">
        <v>0</v>
      </c>
      <c r="AQ37">
        <v>3.77</v>
      </c>
      <c r="AR37">
        <v>0</v>
      </c>
      <c r="AS37">
        <v>0</v>
      </c>
      <c r="AT37">
        <v>80</v>
      </c>
      <c r="AU37">
        <v>68</v>
      </c>
      <c r="AV37">
        <v>1</v>
      </c>
      <c r="AW37">
        <v>1</v>
      </c>
      <c r="AZ37">
        <v>7.04</v>
      </c>
      <c r="BA37">
        <v>7.04</v>
      </c>
      <c r="BB37">
        <v>7.04</v>
      </c>
      <c r="BC37">
        <v>7.04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72</v>
      </c>
      <c r="BM37">
        <v>57001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7.04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80</v>
      </c>
      <c r="CA37">
        <v>68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7"/>
        <v>697.21</v>
      </c>
      <c r="CQ37">
        <f t="shared" si="38"/>
        <v>0</v>
      </c>
      <c r="CR37">
        <f t="shared" si="39"/>
        <v>0</v>
      </c>
      <c r="CS37">
        <f t="shared" si="40"/>
        <v>0</v>
      </c>
      <c r="CT37">
        <f t="shared" si="41"/>
        <v>207.04640000000001</v>
      </c>
      <c r="CU37">
        <f t="shared" si="42"/>
        <v>0</v>
      </c>
      <c r="CV37">
        <f t="shared" si="43"/>
        <v>3.77</v>
      </c>
      <c r="CW37">
        <f t="shared" si="44"/>
        <v>0</v>
      </c>
      <c r="CX37">
        <f t="shared" si="45"/>
        <v>0</v>
      </c>
      <c r="CY37">
        <f t="shared" si="46"/>
        <v>557.76800000000003</v>
      </c>
      <c r="CZ37">
        <f t="shared" si="47"/>
        <v>474.1028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27</v>
      </c>
      <c r="DW37" t="s">
        <v>27</v>
      </c>
      <c r="DX37">
        <v>100</v>
      </c>
      <c r="EE37">
        <v>16609182</v>
      </c>
      <c r="EF37">
        <v>6</v>
      </c>
      <c r="EG37" t="s">
        <v>29</v>
      </c>
      <c r="EH37">
        <v>0</v>
      </c>
      <c r="EI37" t="s">
        <v>6</v>
      </c>
      <c r="EJ37">
        <v>1</v>
      </c>
      <c r="EK37">
        <v>57001</v>
      </c>
      <c r="EL37" t="s">
        <v>51</v>
      </c>
      <c r="EM37" t="s">
        <v>52</v>
      </c>
      <c r="EO37" t="s">
        <v>6</v>
      </c>
      <c r="EQ37">
        <v>131072</v>
      </c>
      <c r="ER37">
        <v>29.41</v>
      </c>
      <c r="ES37">
        <v>0</v>
      </c>
      <c r="ET37">
        <v>0</v>
      </c>
      <c r="EU37">
        <v>0</v>
      </c>
      <c r="EV37">
        <v>29.41</v>
      </c>
      <c r="EW37">
        <v>3.77</v>
      </c>
      <c r="EX37">
        <v>0</v>
      </c>
      <c r="EY37">
        <v>0</v>
      </c>
      <c r="FQ37">
        <v>0</v>
      </c>
      <c r="FR37">
        <f t="shared" si="48"/>
        <v>0</v>
      </c>
      <c r="FS37">
        <v>0</v>
      </c>
      <c r="FX37">
        <v>80</v>
      </c>
      <c r="FY37">
        <v>68</v>
      </c>
      <c r="GA37" t="s">
        <v>6</v>
      </c>
      <c r="GD37">
        <v>0</v>
      </c>
      <c r="GF37">
        <v>-1431764135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9"/>
        <v>0</v>
      </c>
      <c r="GM37">
        <f t="shared" si="50"/>
        <v>1729.08</v>
      </c>
      <c r="GN37">
        <f t="shared" si="51"/>
        <v>1729.08</v>
      </c>
      <c r="GO37">
        <f t="shared" si="52"/>
        <v>0</v>
      </c>
      <c r="GP37">
        <f t="shared" si="53"/>
        <v>0</v>
      </c>
      <c r="GR37">
        <v>0</v>
      </c>
      <c r="GS37">
        <v>3</v>
      </c>
      <c r="GT37">
        <v>0</v>
      </c>
      <c r="GU37" t="s">
        <v>6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ROW(SmtRes!A34)</f>
        <v>34</v>
      </c>
      <c r="D38">
        <f>ROW(EtalonRes!A42)</f>
        <v>42</v>
      </c>
      <c r="E38" t="s">
        <v>73</v>
      </c>
      <c r="F38" t="s">
        <v>74</v>
      </c>
      <c r="G38" t="s">
        <v>75</v>
      </c>
      <c r="H38" t="s">
        <v>18</v>
      </c>
      <c r="I38">
        <f>ROUND(116.69/100,9)</f>
        <v>1.1669</v>
      </c>
      <c r="J38">
        <v>0</v>
      </c>
      <c r="O38">
        <f t="shared" si="21"/>
        <v>5372.6</v>
      </c>
      <c r="P38">
        <f t="shared" si="22"/>
        <v>0</v>
      </c>
      <c r="Q38">
        <f t="shared" si="23"/>
        <v>568.97</v>
      </c>
      <c r="R38">
        <f t="shared" si="24"/>
        <v>38.86</v>
      </c>
      <c r="S38">
        <f t="shared" si="25"/>
        <v>4803.63</v>
      </c>
      <c r="T38">
        <f t="shared" si="26"/>
        <v>0</v>
      </c>
      <c r="U38">
        <f t="shared" si="27"/>
        <v>86.700670000000002</v>
      </c>
      <c r="V38">
        <f t="shared" si="28"/>
        <v>0.40841499999999997</v>
      </c>
      <c r="W38">
        <f t="shared" si="29"/>
        <v>0</v>
      </c>
      <c r="X38">
        <f t="shared" si="30"/>
        <v>3728.72</v>
      </c>
      <c r="Y38">
        <f t="shared" si="31"/>
        <v>2421.25</v>
      </c>
      <c r="AA38">
        <v>16612262</v>
      </c>
      <c r="AB38">
        <f t="shared" si="32"/>
        <v>654</v>
      </c>
      <c r="AC38">
        <f t="shared" si="56"/>
        <v>0</v>
      </c>
      <c r="AD38">
        <f t="shared" si="57"/>
        <v>69.260000000000005</v>
      </c>
      <c r="AE38">
        <f t="shared" si="58"/>
        <v>4.7300000000000004</v>
      </c>
      <c r="AF38">
        <f t="shared" si="59"/>
        <v>584.74</v>
      </c>
      <c r="AG38">
        <f t="shared" si="34"/>
        <v>0</v>
      </c>
      <c r="AH38">
        <f t="shared" si="60"/>
        <v>74.3</v>
      </c>
      <c r="AI38">
        <f t="shared" si="61"/>
        <v>0.35</v>
      </c>
      <c r="AJ38">
        <f t="shared" si="36"/>
        <v>0</v>
      </c>
      <c r="AK38">
        <v>654</v>
      </c>
      <c r="AL38">
        <v>0</v>
      </c>
      <c r="AM38">
        <v>69.260000000000005</v>
      </c>
      <c r="AN38">
        <v>4.7300000000000004</v>
      </c>
      <c r="AO38">
        <v>584.74</v>
      </c>
      <c r="AP38">
        <v>0</v>
      </c>
      <c r="AQ38">
        <v>74.3</v>
      </c>
      <c r="AR38">
        <v>0.35</v>
      </c>
      <c r="AS38">
        <v>0</v>
      </c>
      <c r="AT38">
        <v>77</v>
      </c>
      <c r="AU38">
        <v>50</v>
      </c>
      <c r="AV38">
        <v>1</v>
      </c>
      <c r="AW38">
        <v>1</v>
      </c>
      <c r="AZ38">
        <v>7.04</v>
      </c>
      <c r="BA38">
        <v>7.04</v>
      </c>
      <c r="BB38">
        <v>7.04</v>
      </c>
      <c r="BC38">
        <v>7.04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76</v>
      </c>
      <c r="BM38">
        <v>63001</v>
      </c>
      <c r="BN38">
        <v>0</v>
      </c>
      <c r="BO38" t="s">
        <v>6</v>
      </c>
      <c r="BP38">
        <v>0</v>
      </c>
      <c r="BQ38">
        <v>6</v>
      </c>
      <c r="BR38">
        <v>0</v>
      </c>
      <c r="BS38">
        <v>7.04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77</v>
      </c>
      <c r="CA38">
        <v>50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37"/>
        <v>5372.6</v>
      </c>
      <c r="CQ38">
        <f t="shared" si="38"/>
        <v>0</v>
      </c>
      <c r="CR38">
        <f t="shared" si="39"/>
        <v>487.59040000000005</v>
      </c>
      <c r="CS38">
        <f t="shared" si="40"/>
        <v>33.299200000000006</v>
      </c>
      <c r="CT38">
        <f t="shared" si="41"/>
        <v>4116.5695999999998</v>
      </c>
      <c r="CU38">
        <f t="shared" si="42"/>
        <v>0</v>
      </c>
      <c r="CV38">
        <f t="shared" si="43"/>
        <v>74.3</v>
      </c>
      <c r="CW38">
        <f t="shared" si="44"/>
        <v>0.35</v>
      </c>
      <c r="CX38">
        <f t="shared" si="45"/>
        <v>0</v>
      </c>
      <c r="CY38">
        <f t="shared" si="46"/>
        <v>3728.7172999999998</v>
      </c>
      <c r="CZ38">
        <f t="shared" si="47"/>
        <v>2421.2449999999999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1005</v>
      </c>
      <c r="DV38" t="s">
        <v>18</v>
      </c>
      <c r="DW38" t="s">
        <v>18</v>
      </c>
      <c r="DX38">
        <v>100</v>
      </c>
      <c r="EE38">
        <v>16609188</v>
      </c>
      <c r="EF38">
        <v>6</v>
      </c>
      <c r="EG38" t="s">
        <v>29</v>
      </c>
      <c r="EH38">
        <v>0</v>
      </c>
      <c r="EI38" t="s">
        <v>6</v>
      </c>
      <c r="EJ38">
        <v>1</v>
      </c>
      <c r="EK38">
        <v>63001</v>
      </c>
      <c r="EL38" t="s">
        <v>77</v>
      </c>
      <c r="EM38" t="s">
        <v>78</v>
      </c>
      <c r="EO38" t="s">
        <v>6</v>
      </c>
      <c r="EQ38">
        <v>131072</v>
      </c>
      <c r="ER38">
        <v>654</v>
      </c>
      <c r="ES38">
        <v>0</v>
      </c>
      <c r="ET38">
        <v>69.260000000000005</v>
      </c>
      <c r="EU38">
        <v>4.7300000000000004</v>
      </c>
      <c r="EV38">
        <v>584.74</v>
      </c>
      <c r="EW38">
        <v>74.3</v>
      </c>
      <c r="EX38">
        <v>0.35</v>
      </c>
      <c r="EY38">
        <v>0</v>
      </c>
      <c r="FQ38">
        <v>0</v>
      </c>
      <c r="FR38">
        <f t="shared" si="48"/>
        <v>0</v>
      </c>
      <c r="FS38">
        <v>0</v>
      </c>
      <c r="FX38">
        <v>77</v>
      </c>
      <c r="FY38">
        <v>50</v>
      </c>
      <c r="GA38" t="s">
        <v>6</v>
      </c>
      <c r="GD38">
        <v>0</v>
      </c>
      <c r="GF38">
        <v>-1765919460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9"/>
        <v>0</v>
      </c>
      <c r="GM38">
        <f t="shared" si="50"/>
        <v>11522.57</v>
      </c>
      <c r="GN38">
        <f t="shared" si="51"/>
        <v>11522.57</v>
      </c>
      <c r="GO38">
        <f t="shared" si="52"/>
        <v>0</v>
      </c>
      <c r="GP38">
        <f t="shared" si="53"/>
        <v>0</v>
      </c>
      <c r="GR38">
        <v>0</v>
      </c>
      <c r="GS38">
        <v>3</v>
      </c>
      <c r="GT38">
        <v>0</v>
      </c>
      <c r="GU38" t="s">
        <v>6</v>
      </c>
      <c r="GV38">
        <f t="shared" si="54"/>
        <v>0</v>
      </c>
      <c r="GW38">
        <v>1</v>
      </c>
      <c r="GX38">
        <f t="shared" si="55"/>
        <v>0</v>
      </c>
      <c r="HA38">
        <v>0</v>
      </c>
      <c r="HB38">
        <v>0</v>
      </c>
      <c r="IK38">
        <v>0</v>
      </c>
    </row>
    <row r="39" spans="1:245" x14ac:dyDescent="0.2">
      <c r="A39">
        <v>17</v>
      </c>
      <c r="B39">
        <v>1</v>
      </c>
      <c r="C39">
        <f>ROW(SmtRes!A35)</f>
        <v>35</v>
      </c>
      <c r="D39">
        <f>ROW(EtalonRes!A44)</f>
        <v>44</v>
      </c>
      <c r="E39" t="s">
        <v>79</v>
      </c>
      <c r="F39" t="s">
        <v>80</v>
      </c>
      <c r="G39" t="s">
        <v>81</v>
      </c>
      <c r="H39" t="s">
        <v>18</v>
      </c>
      <c r="I39">
        <f>ROUND(752.3/100,9)</f>
        <v>7.5229999999999997</v>
      </c>
      <c r="J39">
        <v>0</v>
      </c>
      <c r="O39">
        <f t="shared" si="21"/>
        <v>4296.2700000000004</v>
      </c>
      <c r="P39">
        <f t="shared" si="22"/>
        <v>0</v>
      </c>
      <c r="Q39">
        <f t="shared" si="23"/>
        <v>0</v>
      </c>
      <c r="R39">
        <f t="shared" si="24"/>
        <v>0</v>
      </c>
      <c r="S39">
        <f t="shared" si="25"/>
        <v>4296.2700000000004</v>
      </c>
      <c r="T39">
        <f t="shared" si="26"/>
        <v>0</v>
      </c>
      <c r="U39">
        <f t="shared" si="27"/>
        <v>78.239199999999997</v>
      </c>
      <c r="V39">
        <f t="shared" si="28"/>
        <v>0</v>
      </c>
      <c r="W39">
        <f t="shared" si="29"/>
        <v>0</v>
      </c>
      <c r="X39">
        <f t="shared" si="30"/>
        <v>3308.13</v>
      </c>
      <c r="Y39">
        <f t="shared" si="31"/>
        <v>2148.14</v>
      </c>
      <c r="AA39">
        <v>16612262</v>
      </c>
      <c r="AB39">
        <f t="shared" si="32"/>
        <v>81.12</v>
      </c>
      <c r="AC39">
        <f t="shared" si="56"/>
        <v>0</v>
      </c>
      <c r="AD39">
        <f t="shared" si="57"/>
        <v>0</v>
      </c>
      <c r="AE39">
        <f t="shared" si="58"/>
        <v>0</v>
      </c>
      <c r="AF39">
        <f t="shared" si="59"/>
        <v>81.12</v>
      </c>
      <c r="AG39">
        <f t="shared" si="34"/>
        <v>0</v>
      </c>
      <c r="AH39">
        <f t="shared" si="60"/>
        <v>10.4</v>
      </c>
      <c r="AI39">
        <f t="shared" si="61"/>
        <v>0</v>
      </c>
      <c r="AJ39">
        <f t="shared" si="36"/>
        <v>0</v>
      </c>
      <c r="AK39">
        <v>81.12</v>
      </c>
      <c r="AL39">
        <v>0</v>
      </c>
      <c r="AM39">
        <v>0</v>
      </c>
      <c r="AN39">
        <v>0</v>
      </c>
      <c r="AO39">
        <v>81.12</v>
      </c>
      <c r="AP39">
        <v>0</v>
      </c>
      <c r="AQ39">
        <v>10.4</v>
      </c>
      <c r="AR39">
        <v>0</v>
      </c>
      <c r="AS39">
        <v>0</v>
      </c>
      <c r="AT39">
        <v>77</v>
      </c>
      <c r="AU39">
        <v>50</v>
      </c>
      <c r="AV39">
        <v>1</v>
      </c>
      <c r="AW39">
        <v>1</v>
      </c>
      <c r="AZ39">
        <v>7.04</v>
      </c>
      <c r="BA39">
        <v>7.04</v>
      </c>
      <c r="BB39">
        <v>7.04</v>
      </c>
      <c r="BC39">
        <v>7.04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82</v>
      </c>
      <c r="BM39">
        <v>63001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7.04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77</v>
      </c>
      <c r="CA39">
        <v>50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7"/>
        <v>4296.2700000000004</v>
      </c>
      <c r="CQ39">
        <f t="shared" si="38"/>
        <v>0</v>
      </c>
      <c r="CR39">
        <f t="shared" si="39"/>
        <v>0</v>
      </c>
      <c r="CS39">
        <f t="shared" si="40"/>
        <v>0</v>
      </c>
      <c r="CT39">
        <f t="shared" si="41"/>
        <v>571.08480000000009</v>
      </c>
      <c r="CU39">
        <f t="shared" si="42"/>
        <v>0</v>
      </c>
      <c r="CV39">
        <f t="shared" si="43"/>
        <v>10.4</v>
      </c>
      <c r="CW39">
        <f t="shared" si="44"/>
        <v>0</v>
      </c>
      <c r="CX39">
        <f t="shared" si="45"/>
        <v>0</v>
      </c>
      <c r="CY39">
        <f t="shared" si="46"/>
        <v>3308.1279000000004</v>
      </c>
      <c r="CZ39">
        <f t="shared" si="47"/>
        <v>2148.1350000000002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18</v>
      </c>
      <c r="DW39" t="s">
        <v>18</v>
      </c>
      <c r="DX39">
        <v>100</v>
      </c>
      <c r="EE39">
        <v>16609188</v>
      </c>
      <c r="EF39">
        <v>6</v>
      </c>
      <c r="EG39" t="s">
        <v>29</v>
      </c>
      <c r="EH39">
        <v>0</v>
      </c>
      <c r="EI39" t="s">
        <v>6</v>
      </c>
      <c r="EJ39">
        <v>1</v>
      </c>
      <c r="EK39">
        <v>63001</v>
      </c>
      <c r="EL39" t="s">
        <v>77</v>
      </c>
      <c r="EM39" t="s">
        <v>78</v>
      </c>
      <c r="EO39" t="s">
        <v>6</v>
      </c>
      <c r="EQ39">
        <v>0</v>
      </c>
      <c r="ER39">
        <v>81.12</v>
      </c>
      <c r="ES39">
        <v>0</v>
      </c>
      <c r="ET39">
        <v>0</v>
      </c>
      <c r="EU39">
        <v>0</v>
      </c>
      <c r="EV39">
        <v>81.12</v>
      </c>
      <c r="EW39">
        <v>10.4</v>
      </c>
      <c r="EX39">
        <v>0</v>
      </c>
      <c r="EY39">
        <v>0</v>
      </c>
      <c r="FQ39">
        <v>0</v>
      </c>
      <c r="FR39">
        <f t="shared" si="48"/>
        <v>0</v>
      </c>
      <c r="FS39">
        <v>0</v>
      </c>
      <c r="FX39">
        <v>77</v>
      </c>
      <c r="FY39">
        <v>50</v>
      </c>
      <c r="GA39" t="s">
        <v>6</v>
      </c>
      <c r="GD39">
        <v>0</v>
      </c>
      <c r="GF39">
        <v>857715586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9"/>
        <v>0</v>
      </c>
      <c r="GM39">
        <f t="shared" si="50"/>
        <v>9752.5400000000009</v>
      </c>
      <c r="GN39">
        <f t="shared" si="51"/>
        <v>9752.5400000000009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6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ROW(SmtRes!A36)</f>
        <v>36</v>
      </c>
      <c r="D40">
        <f>ROW(EtalonRes!A45)</f>
        <v>45</v>
      </c>
      <c r="E40" t="s">
        <v>83</v>
      </c>
      <c r="F40" t="s">
        <v>84</v>
      </c>
      <c r="G40" t="s">
        <v>85</v>
      </c>
      <c r="H40" t="s">
        <v>18</v>
      </c>
      <c r="I40">
        <f>ROUND(202.92/100,9)</f>
        <v>2.0291999999999999</v>
      </c>
      <c r="J40">
        <v>0</v>
      </c>
      <c r="O40">
        <f t="shared" si="21"/>
        <v>2542.83</v>
      </c>
      <c r="P40">
        <f t="shared" si="22"/>
        <v>0</v>
      </c>
      <c r="Q40">
        <f t="shared" si="23"/>
        <v>0</v>
      </c>
      <c r="R40">
        <f t="shared" si="24"/>
        <v>0</v>
      </c>
      <c r="S40">
        <f t="shared" si="25"/>
        <v>2542.83</v>
      </c>
      <c r="T40">
        <f t="shared" si="26"/>
        <v>0</v>
      </c>
      <c r="U40">
        <f t="shared" si="27"/>
        <v>46.306343999999996</v>
      </c>
      <c r="V40">
        <f t="shared" si="28"/>
        <v>0</v>
      </c>
      <c r="W40">
        <f t="shared" si="29"/>
        <v>0</v>
      </c>
      <c r="X40">
        <f t="shared" si="30"/>
        <v>2517.4</v>
      </c>
      <c r="Y40">
        <f t="shared" si="31"/>
        <v>1525.7</v>
      </c>
      <c r="AA40">
        <v>16612262</v>
      </c>
      <c r="AB40">
        <f t="shared" si="32"/>
        <v>178</v>
      </c>
      <c r="AC40">
        <f t="shared" si="56"/>
        <v>0</v>
      </c>
      <c r="AD40">
        <f t="shared" si="57"/>
        <v>0</v>
      </c>
      <c r="AE40">
        <f t="shared" si="58"/>
        <v>0</v>
      </c>
      <c r="AF40">
        <f t="shared" si="59"/>
        <v>178</v>
      </c>
      <c r="AG40">
        <f t="shared" si="34"/>
        <v>0</v>
      </c>
      <c r="AH40">
        <f t="shared" si="60"/>
        <v>22.82</v>
      </c>
      <c r="AI40">
        <f t="shared" si="61"/>
        <v>0</v>
      </c>
      <c r="AJ40">
        <f t="shared" si="36"/>
        <v>0</v>
      </c>
      <c r="AK40">
        <v>178</v>
      </c>
      <c r="AL40">
        <v>0</v>
      </c>
      <c r="AM40">
        <v>0</v>
      </c>
      <c r="AN40">
        <v>0</v>
      </c>
      <c r="AO40">
        <v>178</v>
      </c>
      <c r="AP40">
        <v>0</v>
      </c>
      <c r="AQ40">
        <v>22.82</v>
      </c>
      <c r="AR40">
        <v>0</v>
      </c>
      <c r="AS40">
        <v>0</v>
      </c>
      <c r="AT40">
        <v>99</v>
      </c>
      <c r="AU40">
        <v>60</v>
      </c>
      <c r="AV40">
        <v>1</v>
      </c>
      <c r="AW40">
        <v>1</v>
      </c>
      <c r="AZ40">
        <v>7.04</v>
      </c>
      <c r="BA40">
        <v>7.04</v>
      </c>
      <c r="BB40">
        <v>7.04</v>
      </c>
      <c r="BC40">
        <v>7.04</v>
      </c>
      <c r="BD40" t="s">
        <v>6</v>
      </c>
      <c r="BE40" t="s">
        <v>6</v>
      </c>
      <c r="BF40" t="s">
        <v>6</v>
      </c>
      <c r="BG40" t="s">
        <v>6</v>
      </c>
      <c r="BH40">
        <v>0</v>
      </c>
      <c r="BI40">
        <v>1</v>
      </c>
      <c r="BJ40" t="s">
        <v>86</v>
      </c>
      <c r="BM40">
        <v>46001</v>
      </c>
      <c r="BN40">
        <v>0</v>
      </c>
      <c r="BO40" t="s">
        <v>6</v>
      </c>
      <c r="BP40">
        <v>0</v>
      </c>
      <c r="BQ40">
        <v>2</v>
      </c>
      <c r="BR40">
        <v>0</v>
      </c>
      <c r="BS40">
        <v>7.04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110</v>
      </c>
      <c r="CA40">
        <v>70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37"/>
        <v>2542.83</v>
      </c>
      <c r="CQ40">
        <f t="shared" si="38"/>
        <v>0</v>
      </c>
      <c r="CR40">
        <f t="shared" si="39"/>
        <v>0</v>
      </c>
      <c r="CS40">
        <f t="shared" si="40"/>
        <v>0</v>
      </c>
      <c r="CT40">
        <f t="shared" si="41"/>
        <v>1253.1200000000001</v>
      </c>
      <c r="CU40">
        <f t="shared" si="42"/>
        <v>0</v>
      </c>
      <c r="CV40">
        <f t="shared" si="43"/>
        <v>22.82</v>
      </c>
      <c r="CW40">
        <f t="shared" si="44"/>
        <v>0</v>
      </c>
      <c r="CX40">
        <f t="shared" si="45"/>
        <v>0</v>
      </c>
      <c r="CY40">
        <f t="shared" si="46"/>
        <v>2517.4016999999999</v>
      </c>
      <c r="CZ40">
        <f t="shared" si="47"/>
        <v>1525.6979999999999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18</v>
      </c>
      <c r="DW40" t="s">
        <v>18</v>
      </c>
      <c r="DX40">
        <v>100</v>
      </c>
      <c r="EE40">
        <v>16609168</v>
      </c>
      <c r="EF40">
        <v>2</v>
      </c>
      <c r="EG40" t="s">
        <v>14</v>
      </c>
      <c r="EH40">
        <v>0</v>
      </c>
      <c r="EI40" t="s">
        <v>6</v>
      </c>
      <c r="EJ40">
        <v>1</v>
      </c>
      <c r="EK40">
        <v>46001</v>
      </c>
      <c r="EL40" t="s">
        <v>20</v>
      </c>
      <c r="EM40" t="s">
        <v>21</v>
      </c>
      <c r="EO40" t="s">
        <v>6</v>
      </c>
      <c r="EQ40">
        <v>131072</v>
      </c>
      <c r="ER40">
        <v>178</v>
      </c>
      <c r="ES40">
        <v>0</v>
      </c>
      <c r="ET40">
        <v>0</v>
      </c>
      <c r="EU40">
        <v>0</v>
      </c>
      <c r="EV40">
        <v>178</v>
      </c>
      <c r="EW40">
        <v>22.82</v>
      </c>
      <c r="EX40">
        <v>0</v>
      </c>
      <c r="EY40">
        <v>0</v>
      </c>
      <c r="FQ40">
        <v>0</v>
      </c>
      <c r="FR40">
        <f t="shared" si="48"/>
        <v>0</v>
      </c>
      <c r="FS40">
        <v>0</v>
      </c>
      <c r="FT40" t="s">
        <v>22</v>
      </c>
      <c r="FU40" t="s">
        <v>23</v>
      </c>
      <c r="FX40">
        <v>99</v>
      </c>
      <c r="FY40">
        <v>59.5</v>
      </c>
      <c r="GA40" t="s">
        <v>6</v>
      </c>
      <c r="GD40">
        <v>0</v>
      </c>
      <c r="GF40">
        <v>1716417608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9"/>
        <v>0</v>
      </c>
      <c r="GM40">
        <f t="shared" si="50"/>
        <v>6585.93</v>
      </c>
      <c r="GN40">
        <f t="shared" si="51"/>
        <v>6585.93</v>
      </c>
      <c r="GO40">
        <f t="shared" si="52"/>
        <v>0</v>
      </c>
      <c r="GP40">
        <f t="shared" si="53"/>
        <v>0</v>
      </c>
      <c r="GR40">
        <v>0</v>
      </c>
      <c r="GS40">
        <v>3</v>
      </c>
      <c r="GT40">
        <v>0</v>
      </c>
      <c r="GU40" t="s">
        <v>6</v>
      </c>
      <c r="GV40">
        <f t="shared" si="54"/>
        <v>0</v>
      </c>
      <c r="GW40">
        <v>1</v>
      </c>
      <c r="GX40">
        <f t="shared" si="55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ROW(SmtRes!A47)</f>
        <v>47</v>
      </c>
      <c r="D41">
        <f>ROW(EtalonRes!A56)</f>
        <v>56</v>
      </c>
      <c r="E41" t="s">
        <v>87</v>
      </c>
      <c r="F41" t="s">
        <v>88</v>
      </c>
      <c r="G41" t="s">
        <v>89</v>
      </c>
      <c r="H41" t="s">
        <v>18</v>
      </c>
      <c r="I41">
        <f>ROUND(6.5/100,9)</f>
        <v>6.5000000000000002E-2</v>
      </c>
      <c r="J41">
        <v>0</v>
      </c>
      <c r="O41">
        <f t="shared" si="21"/>
        <v>4381.29</v>
      </c>
      <c r="P41">
        <f t="shared" si="22"/>
        <v>3663.31</v>
      </c>
      <c r="Q41">
        <f t="shared" si="23"/>
        <v>143.47999999999999</v>
      </c>
      <c r="R41">
        <f t="shared" si="24"/>
        <v>27.7</v>
      </c>
      <c r="S41">
        <f t="shared" si="25"/>
        <v>574.5</v>
      </c>
      <c r="T41">
        <f t="shared" si="26"/>
        <v>0</v>
      </c>
      <c r="U41">
        <f t="shared" si="27"/>
        <v>9.337022499999998</v>
      </c>
      <c r="V41">
        <f t="shared" si="28"/>
        <v>0.33231250000000001</v>
      </c>
      <c r="W41">
        <f t="shared" si="29"/>
        <v>0</v>
      </c>
      <c r="X41">
        <f t="shared" si="30"/>
        <v>638.33000000000004</v>
      </c>
      <c r="Y41">
        <f t="shared" si="31"/>
        <v>325.19</v>
      </c>
      <c r="AA41">
        <v>16612262</v>
      </c>
      <c r="AB41">
        <f t="shared" si="32"/>
        <v>9574.5</v>
      </c>
      <c r="AC41">
        <f t="shared" si="56"/>
        <v>8005.48</v>
      </c>
      <c r="AD41">
        <f>ROUND(((((ET41*1.25))-((EU41*1.25)))+AE41),2)</f>
        <v>313.55</v>
      </c>
      <c r="AE41">
        <f>ROUND(((EU41*1.25)),2)</f>
        <v>60.54</v>
      </c>
      <c r="AF41">
        <f>ROUND(((EV41*1.15)),2)</f>
        <v>1255.47</v>
      </c>
      <c r="AG41">
        <f t="shared" si="34"/>
        <v>0</v>
      </c>
      <c r="AH41">
        <f>((EW41*1.15))</f>
        <v>143.64649999999997</v>
      </c>
      <c r="AI41">
        <f>((EX41*1.25))</f>
        <v>5.1124999999999998</v>
      </c>
      <c r="AJ41">
        <f t="shared" si="36"/>
        <v>0</v>
      </c>
      <c r="AK41">
        <v>9348.0300000000007</v>
      </c>
      <c r="AL41">
        <v>8005.48</v>
      </c>
      <c r="AM41">
        <v>250.84</v>
      </c>
      <c r="AN41">
        <v>48.43</v>
      </c>
      <c r="AO41">
        <v>1091.71</v>
      </c>
      <c r="AP41">
        <v>0</v>
      </c>
      <c r="AQ41">
        <v>124.91</v>
      </c>
      <c r="AR41">
        <v>4.09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7.04</v>
      </c>
      <c r="BA41">
        <v>7.04</v>
      </c>
      <c r="BB41">
        <v>7.04</v>
      </c>
      <c r="BC41">
        <v>7.04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90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7.04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1861</v>
      </c>
      <c r="CO41">
        <v>0</v>
      </c>
      <c r="CP41">
        <f t="shared" si="37"/>
        <v>4381.29</v>
      </c>
      <c r="CQ41">
        <f t="shared" si="38"/>
        <v>56358.5792</v>
      </c>
      <c r="CR41">
        <f t="shared" si="39"/>
        <v>2207.3920000000003</v>
      </c>
      <c r="CS41">
        <f t="shared" si="40"/>
        <v>426.20159999999998</v>
      </c>
      <c r="CT41">
        <f t="shared" si="41"/>
        <v>8838.5087999999996</v>
      </c>
      <c r="CU41">
        <f t="shared" si="42"/>
        <v>0</v>
      </c>
      <c r="CV41">
        <f t="shared" si="43"/>
        <v>143.64649999999997</v>
      </c>
      <c r="CW41">
        <f t="shared" si="44"/>
        <v>5.1124999999999998</v>
      </c>
      <c r="CX41">
        <f t="shared" si="45"/>
        <v>0</v>
      </c>
      <c r="CY41">
        <f t="shared" si="46"/>
        <v>638.33199999999999</v>
      </c>
      <c r="CZ41">
        <f t="shared" si="47"/>
        <v>325.18800000000005</v>
      </c>
      <c r="DC41" t="s">
        <v>6</v>
      </c>
      <c r="DD41" t="s">
        <v>6</v>
      </c>
      <c r="DE41" t="s">
        <v>91</v>
      </c>
      <c r="DF41" t="s">
        <v>91</v>
      </c>
      <c r="DG41" t="s">
        <v>92</v>
      </c>
      <c r="DH41" t="s">
        <v>6</v>
      </c>
      <c r="DI41" t="s">
        <v>92</v>
      </c>
      <c r="DJ41" t="s">
        <v>91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18</v>
      </c>
      <c r="DW41" t="s">
        <v>18</v>
      </c>
      <c r="DX41">
        <v>100</v>
      </c>
      <c r="EE41">
        <v>16609107</v>
      </c>
      <c r="EF41">
        <v>2</v>
      </c>
      <c r="EG41" t="s">
        <v>14</v>
      </c>
      <c r="EH41">
        <v>0</v>
      </c>
      <c r="EI41" t="s">
        <v>6</v>
      </c>
      <c r="EJ41">
        <v>1</v>
      </c>
      <c r="EK41">
        <v>10001</v>
      </c>
      <c r="EL41" t="s">
        <v>44</v>
      </c>
      <c r="EM41" t="s">
        <v>45</v>
      </c>
      <c r="EO41" t="s">
        <v>93</v>
      </c>
      <c r="EQ41">
        <v>131072</v>
      </c>
      <c r="ER41">
        <v>9348.0300000000007</v>
      </c>
      <c r="ES41">
        <v>8005.48</v>
      </c>
      <c r="ET41">
        <v>250.84</v>
      </c>
      <c r="EU41">
        <v>48.43</v>
      </c>
      <c r="EV41">
        <v>1091.71</v>
      </c>
      <c r="EW41">
        <v>124.91</v>
      </c>
      <c r="EX41">
        <v>4.09</v>
      </c>
      <c r="EY41">
        <v>0</v>
      </c>
      <c r="FQ41">
        <v>0</v>
      </c>
      <c r="FR41">
        <f t="shared" si="48"/>
        <v>0</v>
      </c>
      <c r="FS41">
        <v>0</v>
      </c>
      <c r="FT41" t="s">
        <v>22</v>
      </c>
      <c r="FU41" t="s">
        <v>23</v>
      </c>
      <c r="FX41">
        <v>106.2</v>
      </c>
      <c r="FY41">
        <v>53.55</v>
      </c>
      <c r="GA41" t="s">
        <v>6</v>
      </c>
      <c r="GD41">
        <v>0</v>
      </c>
      <c r="GF41">
        <v>617100110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9"/>
        <v>0</v>
      </c>
      <c r="GM41">
        <f t="shared" si="50"/>
        <v>5344.81</v>
      </c>
      <c r="GN41">
        <f t="shared" si="51"/>
        <v>5344.81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6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45</v>
      </c>
      <c r="E42" t="s">
        <v>94</v>
      </c>
      <c r="F42" t="s">
        <v>95</v>
      </c>
      <c r="G42" t="s">
        <v>96</v>
      </c>
      <c r="H42" t="s">
        <v>97</v>
      </c>
      <c r="I42">
        <f>I41*J42</f>
        <v>6.5</v>
      </c>
      <c r="J42">
        <v>100</v>
      </c>
      <c r="O42">
        <f t="shared" si="21"/>
        <v>65361.3</v>
      </c>
      <c r="P42">
        <f t="shared" si="22"/>
        <v>65361.3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16612262</v>
      </c>
      <c r="AB42">
        <f t="shared" si="32"/>
        <v>1428.35</v>
      </c>
      <c r="AC42">
        <f t="shared" si="56"/>
        <v>1428.35</v>
      </c>
      <c r="AD42">
        <f>ROUND((((ET42)-(EU42))+AE42),2)</f>
        <v>0</v>
      </c>
      <c r="AE42">
        <f t="shared" ref="AE42:AF45" si="62">ROUND((EU42),2)</f>
        <v>0</v>
      </c>
      <c r="AF42">
        <f t="shared" si="62"/>
        <v>0</v>
      </c>
      <c r="AG42">
        <f t="shared" si="34"/>
        <v>0</v>
      </c>
      <c r="AH42">
        <f t="shared" ref="AH42:AI45" si="63">(EW42)</f>
        <v>0</v>
      </c>
      <c r="AI42">
        <f t="shared" si="63"/>
        <v>0</v>
      </c>
      <c r="AJ42">
        <f t="shared" si="36"/>
        <v>0</v>
      </c>
      <c r="AK42">
        <v>1428.35</v>
      </c>
      <c r="AL42">
        <v>1428.35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106</v>
      </c>
      <c r="AU42">
        <v>54</v>
      </c>
      <c r="AV42">
        <v>1</v>
      </c>
      <c r="AW42">
        <v>1</v>
      </c>
      <c r="AZ42">
        <v>7.04</v>
      </c>
      <c r="BA42">
        <v>1</v>
      </c>
      <c r="BB42">
        <v>1</v>
      </c>
      <c r="BC42">
        <v>7.04</v>
      </c>
      <c r="BD42" t="s">
        <v>6</v>
      </c>
      <c r="BE42" t="s">
        <v>6</v>
      </c>
      <c r="BF42" t="s">
        <v>6</v>
      </c>
      <c r="BG42" t="s">
        <v>6</v>
      </c>
      <c r="BH42">
        <v>3</v>
      </c>
      <c r="BI42">
        <v>1</v>
      </c>
      <c r="BJ42" t="s">
        <v>98</v>
      </c>
      <c r="BM42">
        <v>10001</v>
      </c>
      <c r="BN42">
        <v>0</v>
      </c>
      <c r="BO42" t="s">
        <v>6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118</v>
      </c>
      <c r="CA42">
        <v>63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37"/>
        <v>65361.3</v>
      </c>
      <c r="CQ42">
        <f t="shared" si="38"/>
        <v>10055.583999999999</v>
      </c>
      <c r="CR42">
        <f t="shared" si="39"/>
        <v>0</v>
      </c>
      <c r="CS42">
        <f t="shared" si="40"/>
        <v>0</v>
      </c>
      <c r="CT42">
        <f t="shared" si="41"/>
        <v>0</v>
      </c>
      <c r="CU42">
        <f t="shared" si="42"/>
        <v>0</v>
      </c>
      <c r="CV42">
        <f t="shared" si="43"/>
        <v>0</v>
      </c>
      <c r="CW42">
        <f t="shared" si="44"/>
        <v>0</v>
      </c>
      <c r="CX42">
        <f t="shared" si="45"/>
        <v>0</v>
      </c>
      <c r="CY42">
        <f t="shared" si="46"/>
        <v>0</v>
      </c>
      <c r="CZ42">
        <f t="shared" si="47"/>
        <v>0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1005</v>
      </c>
      <c r="DV42" t="s">
        <v>97</v>
      </c>
      <c r="DW42" t="s">
        <v>97</v>
      </c>
      <c r="DX42">
        <v>1</v>
      </c>
      <c r="EE42">
        <v>16609107</v>
      </c>
      <c r="EF42">
        <v>2</v>
      </c>
      <c r="EG42" t="s">
        <v>14</v>
      </c>
      <c r="EH42">
        <v>0</v>
      </c>
      <c r="EI42" t="s">
        <v>6</v>
      </c>
      <c r="EJ42">
        <v>1</v>
      </c>
      <c r="EK42">
        <v>10001</v>
      </c>
      <c r="EL42" t="s">
        <v>44</v>
      </c>
      <c r="EM42" t="s">
        <v>45</v>
      </c>
      <c r="EO42" t="s">
        <v>6</v>
      </c>
      <c r="EQ42">
        <v>0</v>
      </c>
      <c r="ER42">
        <v>1428.35</v>
      </c>
      <c r="ES42">
        <v>1428.35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8"/>
        <v>0</v>
      </c>
      <c r="FS42">
        <v>0</v>
      </c>
      <c r="FT42" t="s">
        <v>22</v>
      </c>
      <c r="FU42" t="s">
        <v>23</v>
      </c>
      <c r="FX42">
        <v>106.2</v>
      </c>
      <c r="FY42">
        <v>53.55</v>
      </c>
      <c r="GA42" t="s">
        <v>6</v>
      </c>
      <c r="GD42">
        <v>0</v>
      </c>
      <c r="GF42">
        <v>-887076693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9"/>
        <v>0</v>
      </c>
      <c r="GM42">
        <f t="shared" si="50"/>
        <v>65361.3</v>
      </c>
      <c r="GN42">
        <f t="shared" si="51"/>
        <v>65361.3</v>
      </c>
      <c r="GO42">
        <f t="shared" si="52"/>
        <v>0</v>
      </c>
      <c r="GP42">
        <f t="shared" si="53"/>
        <v>0</v>
      </c>
      <c r="GR42">
        <v>0</v>
      </c>
      <c r="GS42">
        <v>3</v>
      </c>
      <c r="GT42">
        <v>0</v>
      </c>
      <c r="GU42" t="s">
        <v>6</v>
      </c>
      <c r="GV42">
        <f t="shared" si="54"/>
        <v>0</v>
      </c>
      <c r="GW42">
        <v>1</v>
      </c>
      <c r="GX42">
        <f t="shared" si="55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ROW(SmtRes!A59)</f>
        <v>59</v>
      </c>
      <c r="D43">
        <f>ROW(EtalonRes!A67)</f>
        <v>67</v>
      </c>
      <c r="E43" t="s">
        <v>99</v>
      </c>
      <c r="F43" t="s">
        <v>100</v>
      </c>
      <c r="G43" t="s">
        <v>101</v>
      </c>
      <c r="H43" t="s">
        <v>18</v>
      </c>
      <c r="I43">
        <f>ROUND(42.16/100,9)</f>
        <v>0.42159999999999997</v>
      </c>
      <c r="J43">
        <v>0</v>
      </c>
      <c r="O43">
        <f t="shared" si="21"/>
        <v>47866.62</v>
      </c>
      <c r="P43">
        <f t="shared" si="22"/>
        <v>41308.33</v>
      </c>
      <c r="Q43">
        <f t="shared" si="23"/>
        <v>850.26</v>
      </c>
      <c r="R43">
        <f t="shared" si="24"/>
        <v>189.42</v>
      </c>
      <c r="S43">
        <f t="shared" si="25"/>
        <v>5708.03</v>
      </c>
      <c r="T43">
        <f t="shared" si="26"/>
        <v>0</v>
      </c>
      <c r="U43">
        <f t="shared" si="27"/>
        <v>92.768863999999994</v>
      </c>
      <c r="V43">
        <f t="shared" si="28"/>
        <v>2.204968</v>
      </c>
      <c r="W43">
        <f t="shared" si="29"/>
        <v>0</v>
      </c>
      <c r="X43">
        <f t="shared" si="30"/>
        <v>6251.3</v>
      </c>
      <c r="Y43">
        <f t="shared" si="31"/>
        <v>3184.62</v>
      </c>
      <c r="AA43">
        <v>16612262</v>
      </c>
      <c r="AB43">
        <f t="shared" si="32"/>
        <v>16127.22</v>
      </c>
      <c r="AC43">
        <f t="shared" si="56"/>
        <v>13917.6</v>
      </c>
      <c r="AD43">
        <f>ROUND((((ET43)-(EU43))+AE43),2)</f>
        <v>286.47000000000003</v>
      </c>
      <c r="AE43">
        <f t="shared" si="62"/>
        <v>63.82</v>
      </c>
      <c r="AF43">
        <f t="shared" si="62"/>
        <v>1923.15</v>
      </c>
      <c r="AG43">
        <f t="shared" si="34"/>
        <v>0</v>
      </c>
      <c r="AH43">
        <f t="shared" si="63"/>
        <v>220.04</v>
      </c>
      <c r="AI43">
        <f t="shared" si="63"/>
        <v>5.23</v>
      </c>
      <c r="AJ43">
        <f t="shared" si="36"/>
        <v>0</v>
      </c>
      <c r="AK43">
        <v>16127.22</v>
      </c>
      <c r="AL43">
        <v>13917.6</v>
      </c>
      <c r="AM43">
        <v>286.47000000000003</v>
      </c>
      <c r="AN43">
        <v>63.82</v>
      </c>
      <c r="AO43">
        <v>1923.15</v>
      </c>
      <c r="AP43">
        <v>0</v>
      </c>
      <c r="AQ43">
        <v>220.04</v>
      </c>
      <c r="AR43">
        <v>5.23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7.04</v>
      </c>
      <c r="BA43">
        <v>7.04</v>
      </c>
      <c r="BB43">
        <v>7.04</v>
      </c>
      <c r="BC43">
        <v>7.04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102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7.04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7"/>
        <v>47866.62</v>
      </c>
      <c r="CQ43">
        <f t="shared" si="38"/>
        <v>97979.90400000001</v>
      </c>
      <c r="CR43">
        <f t="shared" si="39"/>
        <v>2016.7488000000003</v>
      </c>
      <c r="CS43">
        <f t="shared" si="40"/>
        <v>449.2928</v>
      </c>
      <c r="CT43">
        <f t="shared" si="41"/>
        <v>13538.976000000001</v>
      </c>
      <c r="CU43">
        <f t="shared" si="42"/>
        <v>0</v>
      </c>
      <c r="CV43">
        <f t="shared" si="43"/>
        <v>220.04</v>
      </c>
      <c r="CW43">
        <f t="shared" si="44"/>
        <v>5.23</v>
      </c>
      <c r="CX43">
        <f t="shared" si="45"/>
        <v>0</v>
      </c>
      <c r="CY43">
        <f t="shared" si="46"/>
        <v>6251.2969999999996</v>
      </c>
      <c r="CZ43">
        <f t="shared" si="47"/>
        <v>3184.623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18</v>
      </c>
      <c r="DW43" t="s">
        <v>18</v>
      </c>
      <c r="DX43">
        <v>100</v>
      </c>
      <c r="EE43">
        <v>16609107</v>
      </c>
      <c r="EF43">
        <v>2</v>
      </c>
      <c r="EG43" t="s">
        <v>14</v>
      </c>
      <c r="EH43">
        <v>0</v>
      </c>
      <c r="EI43" t="s">
        <v>6</v>
      </c>
      <c r="EJ43">
        <v>1</v>
      </c>
      <c r="EK43">
        <v>10001</v>
      </c>
      <c r="EL43" t="s">
        <v>44</v>
      </c>
      <c r="EM43" t="s">
        <v>45</v>
      </c>
      <c r="EO43" t="s">
        <v>6</v>
      </c>
      <c r="EQ43">
        <v>131072</v>
      </c>
      <c r="ER43">
        <v>16127.22</v>
      </c>
      <c r="ES43">
        <v>13917.6</v>
      </c>
      <c r="ET43">
        <v>286.47000000000003</v>
      </c>
      <c r="EU43">
        <v>63.82</v>
      </c>
      <c r="EV43">
        <v>1923.15</v>
      </c>
      <c r="EW43">
        <v>220.04</v>
      </c>
      <c r="EX43">
        <v>5.23</v>
      </c>
      <c r="EY43">
        <v>0</v>
      </c>
      <c r="FQ43">
        <v>0</v>
      </c>
      <c r="FR43">
        <f t="shared" si="48"/>
        <v>0</v>
      </c>
      <c r="FS43">
        <v>0</v>
      </c>
      <c r="FT43" t="s">
        <v>22</v>
      </c>
      <c r="FU43" t="s">
        <v>23</v>
      </c>
      <c r="FX43">
        <v>106.2</v>
      </c>
      <c r="FY43">
        <v>53.55</v>
      </c>
      <c r="GA43" t="s">
        <v>6</v>
      </c>
      <c r="GD43">
        <v>0</v>
      </c>
      <c r="GF43">
        <v>-958107770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9"/>
        <v>0</v>
      </c>
      <c r="GM43">
        <f t="shared" si="50"/>
        <v>57302.54</v>
      </c>
      <c r="GN43">
        <f t="shared" si="51"/>
        <v>57302.54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6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57</v>
      </c>
      <c r="E44" t="s">
        <v>103</v>
      </c>
      <c r="F44" t="s">
        <v>104</v>
      </c>
      <c r="G44" t="s">
        <v>105</v>
      </c>
      <c r="H44" t="s">
        <v>97</v>
      </c>
      <c r="I44">
        <f>I43*J44</f>
        <v>36</v>
      </c>
      <c r="J44">
        <v>85.388994307400381</v>
      </c>
      <c r="O44">
        <f t="shared" si="21"/>
        <v>254653.98</v>
      </c>
      <c r="P44">
        <f t="shared" si="22"/>
        <v>254653.98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16612262</v>
      </c>
      <c r="AB44">
        <f t="shared" si="32"/>
        <v>1004.79</v>
      </c>
      <c r="AC44">
        <f t="shared" si="56"/>
        <v>1004.79</v>
      </c>
      <c r="AD44">
        <f>ROUND((((ET44)-(EU44))+AE44),2)</f>
        <v>0</v>
      </c>
      <c r="AE44">
        <f t="shared" si="62"/>
        <v>0</v>
      </c>
      <c r="AF44">
        <f t="shared" si="62"/>
        <v>0</v>
      </c>
      <c r="AG44">
        <f t="shared" si="34"/>
        <v>0</v>
      </c>
      <c r="AH44">
        <f t="shared" si="63"/>
        <v>0</v>
      </c>
      <c r="AI44">
        <f t="shared" si="63"/>
        <v>0</v>
      </c>
      <c r="AJ44">
        <f t="shared" si="36"/>
        <v>0</v>
      </c>
      <c r="AK44">
        <v>1004.79</v>
      </c>
      <c r="AL44">
        <v>1004.79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106</v>
      </c>
      <c r="AU44">
        <v>54</v>
      </c>
      <c r="AV44">
        <v>1</v>
      </c>
      <c r="AW44">
        <v>1</v>
      </c>
      <c r="AZ44">
        <v>7.04</v>
      </c>
      <c r="BA44">
        <v>1</v>
      </c>
      <c r="BB44">
        <v>1</v>
      </c>
      <c r="BC44">
        <v>7.04</v>
      </c>
      <c r="BD44" t="s">
        <v>6</v>
      </c>
      <c r="BE44" t="s">
        <v>6</v>
      </c>
      <c r="BF44" t="s">
        <v>6</v>
      </c>
      <c r="BG44" t="s">
        <v>6</v>
      </c>
      <c r="BH44">
        <v>3</v>
      </c>
      <c r="BI44">
        <v>1</v>
      </c>
      <c r="BJ44" t="s">
        <v>106</v>
      </c>
      <c r="BM44">
        <v>10001</v>
      </c>
      <c r="BN44">
        <v>0</v>
      </c>
      <c r="BO44" t="s">
        <v>6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118</v>
      </c>
      <c r="CA44">
        <v>63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37"/>
        <v>254653.98</v>
      </c>
      <c r="CQ44">
        <f t="shared" si="38"/>
        <v>7073.7215999999999</v>
      </c>
      <c r="CR44">
        <f t="shared" si="39"/>
        <v>0</v>
      </c>
      <c r="CS44">
        <f t="shared" si="40"/>
        <v>0</v>
      </c>
      <c r="CT44">
        <f t="shared" si="41"/>
        <v>0</v>
      </c>
      <c r="CU44">
        <f t="shared" si="42"/>
        <v>0</v>
      </c>
      <c r="CV44">
        <f t="shared" si="43"/>
        <v>0</v>
      </c>
      <c r="CW44">
        <f t="shared" si="44"/>
        <v>0</v>
      </c>
      <c r="CX44">
        <f t="shared" si="45"/>
        <v>0</v>
      </c>
      <c r="CY44">
        <f t="shared" si="46"/>
        <v>0</v>
      </c>
      <c r="CZ44">
        <f t="shared" si="47"/>
        <v>0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1005</v>
      </c>
      <c r="DV44" t="s">
        <v>97</v>
      </c>
      <c r="DW44" t="s">
        <v>97</v>
      </c>
      <c r="DX44">
        <v>1</v>
      </c>
      <c r="EE44">
        <v>16609107</v>
      </c>
      <c r="EF44">
        <v>2</v>
      </c>
      <c r="EG44" t="s">
        <v>14</v>
      </c>
      <c r="EH44">
        <v>0</v>
      </c>
      <c r="EI44" t="s">
        <v>6</v>
      </c>
      <c r="EJ44">
        <v>1</v>
      </c>
      <c r="EK44">
        <v>10001</v>
      </c>
      <c r="EL44" t="s">
        <v>44</v>
      </c>
      <c r="EM44" t="s">
        <v>45</v>
      </c>
      <c r="EO44" t="s">
        <v>6</v>
      </c>
      <c r="EQ44">
        <v>0</v>
      </c>
      <c r="ER44">
        <v>1004.79</v>
      </c>
      <c r="ES44">
        <v>1004.79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8"/>
        <v>0</v>
      </c>
      <c r="FS44">
        <v>0</v>
      </c>
      <c r="FT44" t="s">
        <v>22</v>
      </c>
      <c r="FU44" t="s">
        <v>23</v>
      </c>
      <c r="FX44">
        <v>106.2</v>
      </c>
      <c r="FY44">
        <v>53.55</v>
      </c>
      <c r="GA44" t="s">
        <v>6</v>
      </c>
      <c r="GD44">
        <v>0</v>
      </c>
      <c r="GF44">
        <v>-1036501337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9"/>
        <v>0</v>
      </c>
      <c r="GM44">
        <f t="shared" si="50"/>
        <v>254653.98</v>
      </c>
      <c r="GN44">
        <f t="shared" si="51"/>
        <v>254653.98</v>
      </c>
      <c r="GO44">
        <f t="shared" si="52"/>
        <v>0</v>
      </c>
      <c r="GP44">
        <f t="shared" si="53"/>
        <v>0</v>
      </c>
      <c r="GR44">
        <v>0</v>
      </c>
      <c r="GS44">
        <v>3</v>
      </c>
      <c r="GT44">
        <v>0</v>
      </c>
      <c r="GU44" t="s">
        <v>6</v>
      </c>
      <c r="GV44">
        <f t="shared" si="54"/>
        <v>0</v>
      </c>
      <c r="GW44">
        <v>1</v>
      </c>
      <c r="GX44">
        <f t="shared" si="55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107</v>
      </c>
      <c r="F45" t="s">
        <v>108</v>
      </c>
      <c r="G45" t="s">
        <v>109</v>
      </c>
      <c r="H45" t="s">
        <v>110</v>
      </c>
      <c r="I45">
        <f>I43*J45</f>
        <v>4</v>
      </c>
      <c r="J45">
        <v>9.4876660341555983</v>
      </c>
      <c r="O45">
        <f t="shared" si="21"/>
        <v>79557.91</v>
      </c>
      <c r="P45">
        <f t="shared" si="22"/>
        <v>79557.91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16612262</v>
      </c>
      <c r="AB45">
        <f t="shared" si="32"/>
        <v>2825.21</v>
      </c>
      <c r="AC45">
        <f t="shared" si="56"/>
        <v>2825.21</v>
      </c>
      <c r="AD45">
        <f>ROUND((((ET45)-(EU45))+AE45),2)</f>
        <v>0</v>
      </c>
      <c r="AE45">
        <f t="shared" si="62"/>
        <v>0</v>
      </c>
      <c r="AF45">
        <f t="shared" si="62"/>
        <v>0</v>
      </c>
      <c r="AG45">
        <f t="shared" si="34"/>
        <v>0</v>
      </c>
      <c r="AH45">
        <f t="shared" si="63"/>
        <v>0</v>
      </c>
      <c r="AI45">
        <f t="shared" si="63"/>
        <v>0</v>
      </c>
      <c r="AJ45">
        <f t="shared" si="36"/>
        <v>0</v>
      </c>
      <c r="AK45">
        <v>2825.21</v>
      </c>
      <c r="AL45">
        <v>2825.21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7.04</v>
      </c>
      <c r="BA45">
        <v>1</v>
      </c>
      <c r="BB45">
        <v>1</v>
      </c>
      <c r="BC45">
        <v>7.04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111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7"/>
        <v>79557.91</v>
      </c>
      <c r="CQ45">
        <f t="shared" si="38"/>
        <v>19889.4784</v>
      </c>
      <c r="CR45">
        <f t="shared" si="39"/>
        <v>0</v>
      </c>
      <c r="CS45">
        <f t="shared" si="40"/>
        <v>0</v>
      </c>
      <c r="CT45">
        <f t="shared" si="41"/>
        <v>0</v>
      </c>
      <c r="CU45">
        <f t="shared" si="42"/>
        <v>0</v>
      </c>
      <c r="CV45">
        <f t="shared" si="43"/>
        <v>0</v>
      </c>
      <c r="CW45">
        <f t="shared" si="44"/>
        <v>0</v>
      </c>
      <c r="CX45">
        <f t="shared" si="45"/>
        <v>0</v>
      </c>
      <c r="CY45">
        <f t="shared" si="46"/>
        <v>0</v>
      </c>
      <c r="CZ45">
        <f t="shared" si="47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1010</v>
      </c>
      <c r="DV45" t="s">
        <v>110</v>
      </c>
      <c r="DW45" t="s">
        <v>110</v>
      </c>
      <c r="DX45">
        <v>1</v>
      </c>
      <c r="EE45">
        <v>16609107</v>
      </c>
      <c r="EF45">
        <v>2</v>
      </c>
      <c r="EG45" t="s">
        <v>14</v>
      </c>
      <c r="EH45">
        <v>0</v>
      </c>
      <c r="EI45" t="s">
        <v>6</v>
      </c>
      <c r="EJ45">
        <v>1</v>
      </c>
      <c r="EK45">
        <v>10001</v>
      </c>
      <c r="EL45" t="s">
        <v>44</v>
      </c>
      <c r="EM45" t="s">
        <v>45</v>
      </c>
      <c r="EO45" t="s">
        <v>6</v>
      </c>
      <c r="EQ45">
        <v>0</v>
      </c>
      <c r="ER45">
        <v>2825.21</v>
      </c>
      <c r="ES45">
        <v>2825.21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8"/>
        <v>0</v>
      </c>
      <c r="FS45">
        <v>0</v>
      </c>
      <c r="FT45" t="s">
        <v>22</v>
      </c>
      <c r="FU45" t="s">
        <v>23</v>
      </c>
      <c r="FX45">
        <v>106.2</v>
      </c>
      <c r="FY45">
        <v>53.55</v>
      </c>
      <c r="GA45" t="s">
        <v>6</v>
      </c>
      <c r="GD45">
        <v>0</v>
      </c>
      <c r="GF45">
        <v>870170025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9"/>
        <v>0</v>
      </c>
      <c r="GM45">
        <f t="shared" si="50"/>
        <v>79557.91</v>
      </c>
      <c r="GN45">
        <f t="shared" si="51"/>
        <v>79557.91</v>
      </c>
      <c r="GO45">
        <f t="shared" si="52"/>
        <v>0</v>
      </c>
      <c r="GP45">
        <f t="shared" si="53"/>
        <v>0</v>
      </c>
      <c r="GR45">
        <v>0</v>
      </c>
      <c r="GS45">
        <v>3</v>
      </c>
      <c r="GT45">
        <v>0</v>
      </c>
      <c r="GU45" t="s">
        <v>6</v>
      </c>
      <c r="GV45">
        <f t="shared" si="54"/>
        <v>0</v>
      </c>
      <c r="GW45">
        <v>1</v>
      </c>
      <c r="GX45">
        <f t="shared" si="55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ROW(SmtRes!A70)</f>
        <v>70</v>
      </c>
      <c r="D46">
        <f>ROW(EtalonRes!A78)</f>
        <v>78</v>
      </c>
      <c r="E46" t="s">
        <v>112</v>
      </c>
      <c r="F46" t="s">
        <v>113</v>
      </c>
      <c r="G46" t="s">
        <v>114</v>
      </c>
      <c r="H46" t="s">
        <v>18</v>
      </c>
      <c r="I46">
        <f>ROUND(8.96/100,9)</f>
        <v>8.9599999999999999E-2</v>
      </c>
      <c r="J46">
        <v>0</v>
      </c>
      <c r="O46">
        <f t="shared" si="21"/>
        <v>6030.06</v>
      </c>
      <c r="P46">
        <f t="shared" si="22"/>
        <v>4957.5200000000004</v>
      </c>
      <c r="Q46">
        <f t="shared" si="23"/>
        <v>201.23</v>
      </c>
      <c r="R46">
        <f t="shared" si="24"/>
        <v>39.68</v>
      </c>
      <c r="S46">
        <f t="shared" si="25"/>
        <v>871.31</v>
      </c>
      <c r="T46">
        <f t="shared" si="26"/>
        <v>0</v>
      </c>
      <c r="U46">
        <f t="shared" si="27"/>
        <v>14.1607872</v>
      </c>
      <c r="V46">
        <f t="shared" si="28"/>
        <v>0.47376000000000007</v>
      </c>
      <c r="W46">
        <f t="shared" si="29"/>
        <v>0</v>
      </c>
      <c r="X46">
        <f t="shared" si="30"/>
        <v>965.65</v>
      </c>
      <c r="Y46">
        <f t="shared" si="31"/>
        <v>491.93</v>
      </c>
      <c r="AA46">
        <v>16612262</v>
      </c>
      <c r="AB46">
        <f t="shared" si="32"/>
        <v>9559.6200000000008</v>
      </c>
      <c r="AC46">
        <f t="shared" si="56"/>
        <v>7859.3</v>
      </c>
      <c r="AD46">
        <f>ROUND(((((ET46*1.25))-((EU46*1.25)))+AE46),2)</f>
        <v>319.01</v>
      </c>
      <c r="AE46">
        <f>ROUND(((EU46*1.25)),2)</f>
        <v>62.9</v>
      </c>
      <c r="AF46">
        <f>ROUND(((EV46*1.15)),2)</f>
        <v>1381.31</v>
      </c>
      <c r="AG46">
        <f t="shared" si="34"/>
        <v>0</v>
      </c>
      <c r="AH46">
        <f>((EW46*1.15))</f>
        <v>158.0445</v>
      </c>
      <c r="AI46">
        <f>((EX46*1.25))</f>
        <v>5.2875000000000005</v>
      </c>
      <c r="AJ46">
        <f t="shared" si="36"/>
        <v>0</v>
      </c>
      <c r="AK46">
        <v>9315.65</v>
      </c>
      <c r="AL46">
        <v>7859.3</v>
      </c>
      <c r="AM46">
        <v>255.21</v>
      </c>
      <c r="AN46">
        <v>50.32</v>
      </c>
      <c r="AO46">
        <v>1201.1400000000001</v>
      </c>
      <c r="AP46">
        <v>0</v>
      </c>
      <c r="AQ46">
        <v>137.43</v>
      </c>
      <c r="AR46">
        <v>4.2300000000000004</v>
      </c>
      <c r="AS46">
        <v>0</v>
      </c>
      <c r="AT46">
        <v>106</v>
      </c>
      <c r="AU46">
        <v>54</v>
      </c>
      <c r="AV46">
        <v>1</v>
      </c>
      <c r="AW46">
        <v>1</v>
      </c>
      <c r="AZ46">
        <v>7.04</v>
      </c>
      <c r="BA46">
        <v>7.04</v>
      </c>
      <c r="BB46">
        <v>7.04</v>
      </c>
      <c r="BC46">
        <v>7.04</v>
      </c>
      <c r="BD46" t="s">
        <v>6</v>
      </c>
      <c r="BE46" t="s">
        <v>6</v>
      </c>
      <c r="BF46" t="s">
        <v>6</v>
      </c>
      <c r="BG46" t="s">
        <v>6</v>
      </c>
      <c r="BH46">
        <v>0</v>
      </c>
      <c r="BI46">
        <v>1</v>
      </c>
      <c r="BJ46" t="s">
        <v>115</v>
      </c>
      <c r="BM46">
        <v>10001</v>
      </c>
      <c r="BN46">
        <v>0</v>
      </c>
      <c r="BO46" t="s">
        <v>6</v>
      </c>
      <c r="BP46">
        <v>0</v>
      </c>
      <c r="BQ46">
        <v>2</v>
      </c>
      <c r="BR46">
        <v>0</v>
      </c>
      <c r="BS46">
        <v>7.04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118</v>
      </c>
      <c r="CA46">
        <v>63</v>
      </c>
      <c r="CF46">
        <v>0</v>
      </c>
      <c r="CG46">
        <v>0</v>
      </c>
      <c r="CM46">
        <v>0</v>
      </c>
      <c r="CN46" t="s">
        <v>1861</v>
      </c>
      <c r="CO46">
        <v>0</v>
      </c>
      <c r="CP46">
        <f t="shared" si="37"/>
        <v>6030.0599999999995</v>
      </c>
      <c r="CQ46">
        <f t="shared" si="38"/>
        <v>55329.472000000002</v>
      </c>
      <c r="CR46">
        <f t="shared" si="39"/>
        <v>2245.8303999999998</v>
      </c>
      <c r="CS46">
        <f t="shared" si="40"/>
        <v>442.81599999999997</v>
      </c>
      <c r="CT46">
        <f t="shared" si="41"/>
        <v>9724.4223999999995</v>
      </c>
      <c r="CU46">
        <f t="shared" si="42"/>
        <v>0</v>
      </c>
      <c r="CV46">
        <f t="shared" si="43"/>
        <v>158.0445</v>
      </c>
      <c r="CW46">
        <f t="shared" si="44"/>
        <v>5.2875000000000005</v>
      </c>
      <c r="CX46">
        <f t="shared" si="45"/>
        <v>0</v>
      </c>
      <c r="CY46">
        <f t="shared" si="46"/>
        <v>965.6493999999999</v>
      </c>
      <c r="CZ46">
        <f t="shared" si="47"/>
        <v>491.93459999999993</v>
      </c>
      <c r="DC46" t="s">
        <v>6</v>
      </c>
      <c r="DD46" t="s">
        <v>6</v>
      </c>
      <c r="DE46" t="s">
        <v>91</v>
      </c>
      <c r="DF46" t="s">
        <v>91</v>
      </c>
      <c r="DG46" t="s">
        <v>92</v>
      </c>
      <c r="DH46" t="s">
        <v>6</v>
      </c>
      <c r="DI46" t="s">
        <v>92</v>
      </c>
      <c r="DJ46" t="s">
        <v>91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18</v>
      </c>
      <c r="DW46" t="s">
        <v>18</v>
      </c>
      <c r="DX46">
        <v>100</v>
      </c>
      <c r="EE46">
        <v>16609107</v>
      </c>
      <c r="EF46">
        <v>2</v>
      </c>
      <c r="EG46" t="s">
        <v>14</v>
      </c>
      <c r="EH46">
        <v>0</v>
      </c>
      <c r="EI46" t="s">
        <v>6</v>
      </c>
      <c r="EJ46">
        <v>1</v>
      </c>
      <c r="EK46">
        <v>10001</v>
      </c>
      <c r="EL46" t="s">
        <v>44</v>
      </c>
      <c r="EM46" t="s">
        <v>45</v>
      </c>
      <c r="EO46" t="s">
        <v>93</v>
      </c>
      <c r="EQ46">
        <v>131072</v>
      </c>
      <c r="ER46">
        <v>9315.65</v>
      </c>
      <c r="ES46">
        <v>7859.3</v>
      </c>
      <c r="ET46">
        <v>255.21</v>
      </c>
      <c r="EU46">
        <v>50.32</v>
      </c>
      <c r="EV46">
        <v>1201.1400000000001</v>
      </c>
      <c r="EW46">
        <v>137.43</v>
      </c>
      <c r="EX46">
        <v>4.2300000000000004</v>
      </c>
      <c r="EY46">
        <v>0</v>
      </c>
      <c r="FQ46">
        <v>0</v>
      </c>
      <c r="FR46">
        <f t="shared" si="48"/>
        <v>0</v>
      </c>
      <c r="FS46">
        <v>0</v>
      </c>
      <c r="FT46" t="s">
        <v>22</v>
      </c>
      <c r="FU46" t="s">
        <v>23</v>
      </c>
      <c r="FX46">
        <v>106.2</v>
      </c>
      <c r="FY46">
        <v>53.55</v>
      </c>
      <c r="GA46" t="s">
        <v>6</v>
      </c>
      <c r="GD46">
        <v>0</v>
      </c>
      <c r="GF46">
        <v>-160637062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9"/>
        <v>0</v>
      </c>
      <c r="GM46">
        <f t="shared" si="50"/>
        <v>7487.64</v>
      </c>
      <c r="GN46">
        <f t="shared" si="51"/>
        <v>7487.64</v>
      </c>
      <c r="GO46">
        <f t="shared" si="52"/>
        <v>0</v>
      </c>
      <c r="GP46">
        <f t="shared" si="53"/>
        <v>0</v>
      </c>
      <c r="GR46">
        <v>0</v>
      </c>
      <c r="GS46">
        <v>3</v>
      </c>
      <c r="GT46">
        <v>0</v>
      </c>
      <c r="GU46" t="s">
        <v>6</v>
      </c>
      <c r="GV46">
        <f t="shared" si="54"/>
        <v>0</v>
      </c>
      <c r="GW46">
        <v>1</v>
      </c>
      <c r="GX46">
        <f t="shared" si="55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68</v>
      </c>
      <c r="E47" t="s">
        <v>116</v>
      </c>
      <c r="F47" t="s">
        <v>117</v>
      </c>
      <c r="G47" t="s">
        <v>118</v>
      </c>
      <c r="H47" t="s">
        <v>97</v>
      </c>
      <c r="I47">
        <f>I46*J47</f>
        <v>8.9600000000000009</v>
      </c>
      <c r="J47">
        <v>100.00000000000001</v>
      </c>
      <c r="O47">
        <f t="shared" si="21"/>
        <v>104088.19</v>
      </c>
      <c r="P47">
        <f t="shared" si="22"/>
        <v>104088.19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16612262</v>
      </c>
      <c r="AB47">
        <f t="shared" si="32"/>
        <v>1650.14</v>
      </c>
      <c r="AC47">
        <f t="shared" si="56"/>
        <v>1650.14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 t="shared" si="34"/>
        <v>0</v>
      </c>
      <c r="AH47">
        <f>(EW47)</f>
        <v>0</v>
      </c>
      <c r="AI47">
        <f>(EX47)</f>
        <v>0</v>
      </c>
      <c r="AJ47">
        <f t="shared" si="36"/>
        <v>0</v>
      </c>
      <c r="AK47">
        <v>1650.14</v>
      </c>
      <c r="AL47">
        <v>1650.14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7.04</v>
      </c>
      <c r="BA47">
        <v>1</v>
      </c>
      <c r="BB47">
        <v>1</v>
      </c>
      <c r="BC47">
        <v>7.04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119</v>
      </c>
      <c r="BM47">
        <v>10001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7"/>
        <v>104088.19</v>
      </c>
      <c r="CQ47">
        <f t="shared" si="38"/>
        <v>11616.9856</v>
      </c>
      <c r="CR47">
        <f t="shared" si="39"/>
        <v>0</v>
      </c>
      <c r="CS47">
        <f t="shared" si="40"/>
        <v>0</v>
      </c>
      <c r="CT47">
        <f t="shared" si="41"/>
        <v>0</v>
      </c>
      <c r="CU47">
        <f t="shared" si="42"/>
        <v>0</v>
      </c>
      <c r="CV47">
        <f t="shared" si="43"/>
        <v>0</v>
      </c>
      <c r="CW47">
        <f t="shared" si="44"/>
        <v>0</v>
      </c>
      <c r="CX47">
        <f t="shared" si="45"/>
        <v>0</v>
      </c>
      <c r="CY47">
        <f t="shared" si="46"/>
        <v>0</v>
      </c>
      <c r="CZ47">
        <f t="shared" si="47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97</v>
      </c>
      <c r="DW47" t="s">
        <v>97</v>
      </c>
      <c r="DX47">
        <v>1</v>
      </c>
      <c r="EE47">
        <v>16609107</v>
      </c>
      <c r="EF47">
        <v>2</v>
      </c>
      <c r="EG47" t="s">
        <v>14</v>
      </c>
      <c r="EH47">
        <v>0</v>
      </c>
      <c r="EI47" t="s">
        <v>6</v>
      </c>
      <c r="EJ47">
        <v>1</v>
      </c>
      <c r="EK47">
        <v>10001</v>
      </c>
      <c r="EL47" t="s">
        <v>44</v>
      </c>
      <c r="EM47" t="s">
        <v>45</v>
      </c>
      <c r="EO47" t="s">
        <v>6</v>
      </c>
      <c r="EQ47">
        <v>0</v>
      </c>
      <c r="ER47">
        <v>1650.14</v>
      </c>
      <c r="ES47">
        <v>1650.14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8"/>
        <v>0</v>
      </c>
      <c r="FS47">
        <v>0</v>
      </c>
      <c r="FT47" t="s">
        <v>22</v>
      </c>
      <c r="FU47" t="s">
        <v>23</v>
      </c>
      <c r="FX47">
        <v>106.2</v>
      </c>
      <c r="FY47">
        <v>53.55</v>
      </c>
      <c r="GA47" t="s">
        <v>6</v>
      </c>
      <c r="GD47">
        <v>0</v>
      </c>
      <c r="GF47">
        <v>-2113639014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9"/>
        <v>0</v>
      </c>
      <c r="GM47">
        <f t="shared" si="50"/>
        <v>104088.19</v>
      </c>
      <c r="GN47">
        <f t="shared" si="51"/>
        <v>104088.19</v>
      </c>
      <c r="GO47">
        <f t="shared" si="52"/>
        <v>0</v>
      </c>
      <c r="GP47">
        <f t="shared" si="53"/>
        <v>0</v>
      </c>
      <c r="GR47">
        <v>0</v>
      </c>
      <c r="GS47">
        <v>3</v>
      </c>
      <c r="GT47">
        <v>0</v>
      </c>
      <c r="GU47" t="s">
        <v>6</v>
      </c>
      <c r="GV47">
        <f t="shared" si="54"/>
        <v>0</v>
      </c>
      <c r="GW47">
        <v>1</v>
      </c>
      <c r="GX47">
        <f t="shared" si="55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ROW(SmtRes!A81)</f>
        <v>81</v>
      </c>
      <c r="D48">
        <f>ROW(EtalonRes!A89)</f>
        <v>89</v>
      </c>
      <c r="E48" t="s">
        <v>120</v>
      </c>
      <c r="F48" t="s">
        <v>121</v>
      </c>
      <c r="G48" t="s">
        <v>122</v>
      </c>
      <c r="H48" t="s">
        <v>18</v>
      </c>
      <c r="I48">
        <f>ROUND(17.12/100,9)</f>
        <v>0.17119999999999999</v>
      </c>
      <c r="J48">
        <v>0</v>
      </c>
      <c r="O48">
        <f t="shared" si="21"/>
        <v>12151.3</v>
      </c>
      <c r="P48">
        <f t="shared" si="22"/>
        <v>10001.57</v>
      </c>
      <c r="Q48">
        <f t="shared" si="23"/>
        <v>384.49</v>
      </c>
      <c r="R48">
        <f t="shared" si="24"/>
        <v>75.81</v>
      </c>
      <c r="S48">
        <f t="shared" si="25"/>
        <v>1765.24</v>
      </c>
      <c r="T48">
        <f t="shared" si="26"/>
        <v>0</v>
      </c>
      <c r="U48">
        <f t="shared" si="27"/>
        <v>28.689353599999993</v>
      </c>
      <c r="V48">
        <f t="shared" si="28"/>
        <v>0.90522000000000002</v>
      </c>
      <c r="W48">
        <f t="shared" si="29"/>
        <v>0</v>
      </c>
      <c r="X48">
        <f t="shared" si="30"/>
        <v>1951.51</v>
      </c>
      <c r="Y48">
        <f t="shared" si="31"/>
        <v>994.17</v>
      </c>
      <c r="AA48">
        <v>16612262</v>
      </c>
      <c r="AB48">
        <f t="shared" si="32"/>
        <v>10081.99</v>
      </c>
      <c r="AC48">
        <f t="shared" si="56"/>
        <v>8298.35</v>
      </c>
      <c r="AD48">
        <f>ROUND(((((ET48*1.25))-((EU48*1.25)))+AE48),2)</f>
        <v>319.01</v>
      </c>
      <c r="AE48">
        <f>ROUND(((EU48*1.25)),2)</f>
        <v>62.9</v>
      </c>
      <c r="AF48">
        <f>ROUND(((EV48*1.15)),2)</f>
        <v>1464.63</v>
      </c>
      <c r="AG48">
        <f t="shared" si="34"/>
        <v>0</v>
      </c>
      <c r="AH48">
        <f>((EW48*1.15))</f>
        <v>167.57799999999997</v>
      </c>
      <c r="AI48">
        <f>((EX48*1.25))</f>
        <v>5.2875000000000005</v>
      </c>
      <c r="AJ48">
        <f t="shared" si="36"/>
        <v>0</v>
      </c>
      <c r="AK48">
        <v>9827.15</v>
      </c>
      <c r="AL48">
        <v>8298.35</v>
      </c>
      <c r="AM48">
        <v>255.21</v>
      </c>
      <c r="AN48">
        <v>50.32</v>
      </c>
      <c r="AO48">
        <v>1273.5899999999999</v>
      </c>
      <c r="AP48">
        <v>0</v>
      </c>
      <c r="AQ48">
        <v>145.72</v>
      </c>
      <c r="AR48">
        <v>4.2300000000000004</v>
      </c>
      <c r="AS48">
        <v>0</v>
      </c>
      <c r="AT48">
        <v>106</v>
      </c>
      <c r="AU48">
        <v>54</v>
      </c>
      <c r="AV48">
        <v>1</v>
      </c>
      <c r="AW48">
        <v>1</v>
      </c>
      <c r="AZ48">
        <v>7.04</v>
      </c>
      <c r="BA48">
        <v>7.04</v>
      </c>
      <c r="BB48">
        <v>7.04</v>
      </c>
      <c r="BC48">
        <v>7.04</v>
      </c>
      <c r="BD48" t="s">
        <v>6</v>
      </c>
      <c r="BE48" t="s">
        <v>6</v>
      </c>
      <c r="BF48" t="s">
        <v>6</v>
      </c>
      <c r="BG48" t="s">
        <v>6</v>
      </c>
      <c r="BH48">
        <v>0</v>
      </c>
      <c r="BI48">
        <v>1</v>
      </c>
      <c r="BJ48" t="s">
        <v>123</v>
      </c>
      <c r="BM48">
        <v>10001</v>
      </c>
      <c r="BN48">
        <v>0</v>
      </c>
      <c r="BO48" t="s">
        <v>6</v>
      </c>
      <c r="BP48">
        <v>0</v>
      </c>
      <c r="BQ48">
        <v>2</v>
      </c>
      <c r="BR48">
        <v>0</v>
      </c>
      <c r="BS48">
        <v>7.04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118</v>
      </c>
      <c r="CA48">
        <v>63</v>
      </c>
      <c r="CF48">
        <v>0</v>
      </c>
      <c r="CG48">
        <v>0</v>
      </c>
      <c r="CM48">
        <v>0</v>
      </c>
      <c r="CN48" t="s">
        <v>1861</v>
      </c>
      <c r="CO48">
        <v>0</v>
      </c>
      <c r="CP48">
        <f t="shared" si="37"/>
        <v>12151.3</v>
      </c>
      <c r="CQ48">
        <f t="shared" si="38"/>
        <v>58420.384000000005</v>
      </c>
      <c r="CR48">
        <f t="shared" si="39"/>
        <v>2245.8303999999998</v>
      </c>
      <c r="CS48">
        <f t="shared" si="40"/>
        <v>442.81599999999997</v>
      </c>
      <c r="CT48">
        <f t="shared" si="41"/>
        <v>10310.995200000001</v>
      </c>
      <c r="CU48">
        <f t="shared" si="42"/>
        <v>0</v>
      </c>
      <c r="CV48">
        <f t="shared" si="43"/>
        <v>167.57799999999997</v>
      </c>
      <c r="CW48">
        <f t="shared" si="44"/>
        <v>5.2875000000000005</v>
      </c>
      <c r="CX48">
        <f t="shared" si="45"/>
        <v>0</v>
      </c>
      <c r="CY48">
        <f t="shared" si="46"/>
        <v>1951.5129999999999</v>
      </c>
      <c r="CZ48">
        <f t="shared" si="47"/>
        <v>994.16699999999992</v>
      </c>
      <c r="DC48" t="s">
        <v>6</v>
      </c>
      <c r="DD48" t="s">
        <v>6</v>
      </c>
      <c r="DE48" t="s">
        <v>91</v>
      </c>
      <c r="DF48" t="s">
        <v>91</v>
      </c>
      <c r="DG48" t="s">
        <v>92</v>
      </c>
      <c r="DH48" t="s">
        <v>6</v>
      </c>
      <c r="DI48" t="s">
        <v>92</v>
      </c>
      <c r="DJ48" t="s">
        <v>91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18</v>
      </c>
      <c r="DW48" t="s">
        <v>18</v>
      </c>
      <c r="DX48">
        <v>100</v>
      </c>
      <c r="EE48">
        <v>16609107</v>
      </c>
      <c r="EF48">
        <v>2</v>
      </c>
      <c r="EG48" t="s">
        <v>14</v>
      </c>
      <c r="EH48">
        <v>0</v>
      </c>
      <c r="EI48" t="s">
        <v>6</v>
      </c>
      <c r="EJ48">
        <v>1</v>
      </c>
      <c r="EK48">
        <v>10001</v>
      </c>
      <c r="EL48" t="s">
        <v>44</v>
      </c>
      <c r="EM48" t="s">
        <v>45</v>
      </c>
      <c r="EO48" t="s">
        <v>93</v>
      </c>
      <c r="EQ48">
        <v>131072</v>
      </c>
      <c r="ER48">
        <v>9827.15</v>
      </c>
      <c r="ES48">
        <v>8298.35</v>
      </c>
      <c r="ET48">
        <v>255.21</v>
      </c>
      <c r="EU48">
        <v>50.32</v>
      </c>
      <c r="EV48">
        <v>1273.5899999999999</v>
      </c>
      <c r="EW48">
        <v>145.72</v>
      </c>
      <c r="EX48">
        <v>4.2300000000000004</v>
      </c>
      <c r="EY48">
        <v>0</v>
      </c>
      <c r="FQ48">
        <v>0</v>
      </c>
      <c r="FR48">
        <f t="shared" si="48"/>
        <v>0</v>
      </c>
      <c r="FS48">
        <v>0</v>
      </c>
      <c r="FT48" t="s">
        <v>22</v>
      </c>
      <c r="FU48" t="s">
        <v>23</v>
      </c>
      <c r="FX48">
        <v>106.2</v>
      </c>
      <c r="FY48">
        <v>53.55</v>
      </c>
      <c r="GA48" t="s">
        <v>6</v>
      </c>
      <c r="GD48">
        <v>0</v>
      </c>
      <c r="GF48">
        <v>1452579699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9"/>
        <v>0</v>
      </c>
      <c r="GM48">
        <f t="shared" si="50"/>
        <v>15096.98</v>
      </c>
      <c r="GN48">
        <f t="shared" si="51"/>
        <v>15096.98</v>
      </c>
      <c r="GO48">
        <f t="shared" si="52"/>
        <v>0</v>
      </c>
      <c r="GP48">
        <f t="shared" si="53"/>
        <v>0</v>
      </c>
      <c r="GR48">
        <v>0</v>
      </c>
      <c r="GS48">
        <v>3</v>
      </c>
      <c r="GT48">
        <v>0</v>
      </c>
      <c r="GU48" t="s">
        <v>6</v>
      </c>
      <c r="GV48">
        <f t="shared" si="54"/>
        <v>0</v>
      </c>
      <c r="GW48">
        <v>1</v>
      </c>
      <c r="GX48">
        <f t="shared" si="55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79</v>
      </c>
      <c r="E49" t="s">
        <v>124</v>
      </c>
      <c r="F49" t="s">
        <v>125</v>
      </c>
      <c r="G49" t="s">
        <v>126</v>
      </c>
      <c r="H49" t="s">
        <v>97</v>
      </c>
      <c r="I49">
        <f>I48*J49</f>
        <v>17.12</v>
      </c>
      <c r="J49">
        <v>100.00000000000001</v>
      </c>
      <c r="O49">
        <f t="shared" si="21"/>
        <v>355345.68</v>
      </c>
      <c r="P49">
        <f t="shared" si="22"/>
        <v>355345.68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16612262</v>
      </c>
      <c r="AB49">
        <f t="shared" si="32"/>
        <v>2948.32</v>
      </c>
      <c r="AC49">
        <f t="shared" si="56"/>
        <v>2948.32</v>
      </c>
      <c r="AD49">
        <f>ROUND((((ET49)-(EU49))+AE49),2)</f>
        <v>0</v>
      </c>
      <c r="AE49">
        <f>ROUND((EU49),2)</f>
        <v>0</v>
      </c>
      <c r="AF49">
        <f>ROUND((EV49),2)</f>
        <v>0</v>
      </c>
      <c r="AG49">
        <f t="shared" si="34"/>
        <v>0</v>
      </c>
      <c r="AH49">
        <f>(EW49)</f>
        <v>0</v>
      </c>
      <c r="AI49">
        <f>(EX49)</f>
        <v>0</v>
      </c>
      <c r="AJ49">
        <f t="shared" si="36"/>
        <v>0</v>
      </c>
      <c r="AK49">
        <v>2948.32</v>
      </c>
      <c r="AL49">
        <v>2948.32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7.04</v>
      </c>
      <c r="BA49">
        <v>1</v>
      </c>
      <c r="BB49">
        <v>1</v>
      </c>
      <c r="BC49">
        <v>7.04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127</v>
      </c>
      <c r="BM49">
        <v>10001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7"/>
        <v>355345.68</v>
      </c>
      <c r="CQ49">
        <f t="shared" si="38"/>
        <v>20756.1728</v>
      </c>
      <c r="CR49">
        <f t="shared" si="39"/>
        <v>0</v>
      </c>
      <c r="CS49">
        <f t="shared" si="40"/>
        <v>0</v>
      </c>
      <c r="CT49">
        <f t="shared" si="41"/>
        <v>0</v>
      </c>
      <c r="CU49">
        <f t="shared" si="42"/>
        <v>0</v>
      </c>
      <c r="CV49">
        <f t="shared" si="43"/>
        <v>0</v>
      </c>
      <c r="CW49">
        <f t="shared" si="44"/>
        <v>0</v>
      </c>
      <c r="CX49">
        <f t="shared" si="45"/>
        <v>0</v>
      </c>
      <c r="CY49">
        <f t="shared" si="46"/>
        <v>0</v>
      </c>
      <c r="CZ49">
        <f t="shared" si="47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97</v>
      </c>
      <c r="DW49" t="s">
        <v>97</v>
      </c>
      <c r="DX49">
        <v>1</v>
      </c>
      <c r="EE49">
        <v>16609107</v>
      </c>
      <c r="EF49">
        <v>2</v>
      </c>
      <c r="EG49" t="s">
        <v>14</v>
      </c>
      <c r="EH49">
        <v>0</v>
      </c>
      <c r="EI49" t="s">
        <v>6</v>
      </c>
      <c r="EJ49">
        <v>1</v>
      </c>
      <c r="EK49">
        <v>10001</v>
      </c>
      <c r="EL49" t="s">
        <v>44</v>
      </c>
      <c r="EM49" t="s">
        <v>45</v>
      </c>
      <c r="EO49" t="s">
        <v>6</v>
      </c>
      <c r="EQ49">
        <v>0</v>
      </c>
      <c r="ER49">
        <v>2948.32</v>
      </c>
      <c r="ES49">
        <v>2948.32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8"/>
        <v>0</v>
      </c>
      <c r="FS49">
        <v>0</v>
      </c>
      <c r="FT49" t="s">
        <v>22</v>
      </c>
      <c r="FU49" t="s">
        <v>23</v>
      </c>
      <c r="FX49">
        <v>106.2</v>
      </c>
      <c r="FY49">
        <v>53.55</v>
      </c>
      <c r="GA49" t="s">
        <v>6</v>
      </c>
      <c r="GD49">
        <v>0</v>
      </c>
      <c r="GF49">
        <v>-1553317174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9"/>
        <v>0</v>
      </c>
      <c r="GM49">
        <f t="shared" si="50"/>
        <v>355345.68</v>
      </c>
      <c r="GN49">
        <f t="shared" si="51"/>
        <v>355345.68</v>
      </c>
      <c r="GO49">
        <f t="shared" si="52"/>
        <v>0</v>
      </c>
      <c r="GP49">
        <f t="shared" si="53"/>
        <v>0</v>
      </c>
      <c r="GR49">
        <v>0</v>
      </c>
      <c r="GS49">
        <v>3</v>
      </c>
      <c r="GT49">
        <v>0</v>
      </c>
      <c r="GU49" t="s">
        <v>6</v>
      </c>
      <c r="GV49">
        <f t="shared" si="54"/>
        <v>0</v>
      </c>
      <c r="GW49">
        <v>1</v>
      </c>
      <c r="GX49">
        <f t="shared" si="55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ROW(SmtRes!A88)</f>
        <v>88</v>
      </c>
      <c r="D50">
        <f>ROW(EtalonRes!A96)</f>
        <v>96</v>
      </c>
      <c r="E50" t="s">
        <v>128</v>
      </c>
      <c r="F50" t="s">
        <v>129</v>
      </c>
      <c r="G50" t="s">
        <v>130</v>
      </c>
      <c r="H50" t="s">
        <v>27</v>
      </c>
      <c r="I50">
        <f>ROUND(17.52/100,9)</f>
        <v>0.17519999999999999</v>
      </c>
      <c r="J50">
        <v>0</v>
      </c>
      <c r="O50">
        <f t="shared" si="21"/>
        <v>5197.5200000000004</v>
      </c>
      <c r="P50">
        <f t="shared" si="22"/>
        <v>4924.01</v>
      </c>
      <c r="Q50">
        <f t="shared" si="23"/>
        <v>17.13</v>
      </c>
      <c r="R50">
        <f t="shared" si="24"/>
        <v>3.52</v>
      </c>
      <c r="S50">
        <f t="shared" si="25"/>
        <v>256.38</v>
      </c>
      <c r="T50">
        <f t="shared" si="26"/>
        <v>0</v>
      </c>
      <c r="U50">
        <f t="shared" si="27"/>
        <v>4.2693611999999996</v>
      </c>
      <c r="V50">
        <f t="shared" si="28"/>
        <v>4.1609999999999994E-2</v>
      </c>
      <c r="W50">
        <f t="shared" si="29"/>
        <v>0</v>
      </c>
      <c r="X50">
        <f t="shared" si="30"/>
        <v>275.49</v>
      </c>
      <c r="Y50">
        <f t="shared" si="31"/>
        <v>140.35</v>
      </c>
      <c r="AA50">
        <v>16612262</v>
      </c>
      <c r="AB50">
        <f t="shared" si="32"/>
        <v>4213.95</v>
      </c>
      <c r="AC50">
        <f t="shared" si="56"/>
        <v>3992.2</v>
      </c>
      <c r="AD50">
        <f>ROUND(((((ET50*1.25))-((EU50*1.25)))+AE50),2)</f>
        <v>13.89</v>
      </c>
      <c r="AE50">
        <f>ROUND(((EU50*1.25)),2)</f>
        <v>2.85</v>
      </c>
      <c r="AF50">
        <f>ROUND(((EV50*1.15)),2)</f>
        <v>207.86</v>
      </c>
      <c r="AG50">
        <f t="shared" si="34"/>
        <v>0</v>
      </c>
      <c r="AH50">
        <f>((EW50*1.15))</f>
        <v>24.368500000000001</v>
      </c>
      <c r="AI50">
        <f>((EX50*1.25))</f>
        <v>0.23749999999999999</v>
      </c>
      <c r="AJ50">
        <f t="shared" si="36"/>
        <v>0</v>
      </c>
      <c r="AK50">
        <v>4184.0600000000004</v>
      </c>
      <c r="AL50">
        <v>3992.2</v>
      </c>
      <c r="AM50">
        <v>11.11</v>
      </c>
      <c r="AN50">
        <v>2.2799999999999998</v>
      </c>
      <c r="AO50">
        <v>180.75</v>
      </c>
      <c r="AP50">
        <v>0</v>
      </c>
      <c r="AQ50">
        <v>21.19</v>
      </c>
      <c r="AR50">
        <v>0.19</v>
      </c>
      <c r="AS50">
        <v>0</v>
      </c>
      <c r="AT50">
        <v>106</v>
      </c>
      <c r="AU50">
        <v>54</v>
      </c>
      <c r="AV50">
        <v>1</v>
      </c>
      <c r="AW50">
        <v>1</v>
      </c>
      <c r="AZ50">
        <v>7.04</v>
      </c>
      <c r="BA50">
        <v>7.04</v>
      </c>
      <c r="BB50">
        <v>7.04</v>
      </c>
      <c r="BC50">
        <v>7.04</v>
      </c>
      <c r="BD50" t="s">
        <v>6</v>
      </c>
      <c r="BE50" t="s">
        <v>6</v>
      </c>
      <c r="BF50" t="s">
        <v>6</v>
      </c>
      <c r="BG50" t="s">
        <v>6</v>
      </c>
      <c r="BH50">
        <v>0</v>
      </c>
      <c r="BI50">
        <v>1</v>
      </c>
      <c r="BJ50" t="s">
        <v>131</v>
      </c>
      <c r="BM50">
        <v>10001</v>
      </c>
      <c r="BN50">
        <v>0</v>
      </c>
      <c r="BO50" t="s">
        <v>6</v>
      </c>
      <c r="BP50">
        <v>0</v>
      </c>
      <c r="BQ50">
        <v>2</v>
      </c>
      <c r="BR50">
        <v>0</v>
      </c>
      <c r="BS50">
        <v>7.04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</v>
      </c>
      <c r="BZ50">
        <v>118</v>
      </c>
      <c r="CA50">
        <v>63</v>
      </c>
      <c r="CF50">
        <v>0</v>
      </c>
      <c r="CG50">
        <v>0</v>
      </c>
      <c r="CM50">
        <v>0</v>
      </c>
      <c r="CN50" t="s">
        <v>1861</v>
      </c>
      <c r="CO50">
        <v>0</v>
      </c>
      <c r="CP50">
        <f t="shared" si="37"/>
        <v>5197.5200000000004</v>
      </c>
      <c r="CQ50">
        <f t="shared" si="38"/>
        <v>28105.088</v>
      </c>
      <c r="CR50">
        <f t="shared" si="39"/>
        <v>97.785600000000002</v>
      </c>
      <c r="CS50">
        <f t="shared" si="40"/>
        <v>20.064</v>
      </c>
      <c r="CT50">
        <f t="shared" si="41"/>
        <v>1463.3344000000002</v>
      </c>
      <c r="CU50">
        <f t="shared" si="42"/>
        <v>0</v>
      </c>
      <c r="CV50">
        <f t="shared" si="43"/>
        <v>24.368500000000001</v>
      </c>
      <c r="CW50">
        <f t="shared" si="44"/>
        <v>0.23749999999999999</v>
      </c>
      <c r="CX50">
        <f t="shared" si="45"/>
        <v>0</v>
      </c>
      <c r="CY50">
        <f t="shared" si="46"/>
        <v>275.49399999999997</v>
      </c>
      <c r="CZ50">
        <f t="shared" si="47"/>
        <v>140.34599999999998</v>
      </c>
      <c r="DC50" t="s">
        <v>6</v>
      </c>
      <c r="DD50" t="s">
        <v>6</v>
      </c>
      <c r="DE50" t="s">
        <v>91</v>
      </c>
      <c r="DF50" t="s">
        <v>91</v>
      </c>
      <c r="DG50" t="s">
        <v>92</v>
      </c>
      <c r="DH50" t="s">
        <v>6</v>
      </c>
      <c r="DI50" t="s">
        <v>92</v>
      </c>
      <c r="DJ50" t="s">
        <v>91</v>
      </c>
      <c r="DK50" t="s">
        <v>6</v>
      </c>
      <c r="DL50" t="s">
        <v>6</v>
      </c>
      <c r="DM50" t="s">
        <v>6</v>
      </c>
      <c r="DN50">
        <v>0</v>
      </c>
      <c r="DO50">
        <v>0</v>
      </c>
      <c r="DP50">
        <v>1</v>
      </c>
      <c r="DQ50">
        <v>1</v>
      </c>
      <c r="DU50">
        <v>1003</v>
      </c>
      <c r="DV50" t="s">
        <v>27</v>
      </c>
      <c r="DW50" t="s">
        <v>27</v>
      </c>
      <c r="DX50">
        <v>100</v>
      </c>
      <c r="EE50">
        <v>16609107</v>
      </c>
      <c r="EF50">
        <v>2</v>
      </c>
      <c r="EG50" t="s">
        <v>14</v>
      </c>
      <c r="EH50">
        <v>0</v>
      </c>
      <c r="EI50" t="s">
        <v>6</v>
      </c>
      <c r="EJ50">
        <v>1</v>
      </c>
      <c r="EK50">
        <v>10001</v>
      </c>
      <c r="EL50" t="s">
        <v>44</v>
      </c>
      <c r="EM50" t="s">
        <v>45</v>
      </c>
      <c r="EO50" t="s">
        <v>93</v>
      </c>
      <c r="EQ50">
        <v>131072</v>
      </c>
      <c r="ER50">
        <v>4184.0600000000004</v>
      </c>
      <c r="ES50">
        <v>3992.2</v>
      </c>
      <c r="ET50">
        <v>11.11</v>
      </c>
      <c r="EU50">
        <v>2.2799999999999998</v>
      </c>
      <c r="EV50">
        <v>180.75</v>
      </c>
      <c r="EW50">
        <v>21.19</v>
      </c>
      <c r="EX50">
        <v>0.19</v>
      </c>
      <c r="EY50">
        <v>0</v>
      </c>
      <c r="FQ50">
        <v>0</v>
      </c>
      <c r="FR50">
        <f t="shared" si="48"/>
        <v>0</v>
      </c>
      <c r="FS50">
        <v>0</v>
      </c>
      <c r="FT50" t="s">
        <v>22</v>
      </c>
      <c r="FU50" t="s">
        <v>23</v>
      </c>
      <c r="FX50">
        <v>106.2</v>
      </c>
      <c r="FY50">
        <v>53.55</v>
      </c>
      <c r="GA50" t="s">
        <v>6</v>
      </c>
      <c r="GD50">
        <v>0</v>
      </c>
      <c r="GF50">
        <v>756108961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9"/>
        <v>0</v>
      </c>
      <c r="GM50">
        <f t="shared" si="50"/>
        <v>5613.36</v>
      </c>
      <c r="GN50">
        <f t="shared" si="51"/>
        <v>5613.36</v>
      </c>
      <c r="GO50">
        <f t="shared" si="52"/>
        <v>0</v>
      </c>
      <c r="GP50">
        <f t="shared" si="53"/>
        <v>0</v>
      </c>
      <c r="GR50">
        <v>0</v>
      </c>
      <c r="GS50">
        <v>3</v>
      </c>
      <c r="GT50">
        <v>0</v>
      </c>
      <c r="GU50" t="s">
        <v>6</v>
      </c>
      <c r="GV50">
        <f t="shared" si="54"/>
        <v>0</v>
      </c>
      <c r="GW50">
        <v>1</v>
      </c>
      <c r="GX50">
        <f t="shared" si="55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86</v>
      </c>
      <c r="E51" t="s">
        <v>132</v>
      </c>
      <c r="F51" t="s">
        <v>133</v>
      </c>
      <c r="G51" t="s">
        <v>134</v>
      </c>
      <c r="H51" t="s">
        <v>135</v>
      </c>
      <c r="I51">
        <f>I50*J51</f>
        <v>17.52</v>
      </c>
      <c r="J51">
        <v>100</v>
      </c>
      <c r="O51">
        <f t="shared" si="21"/>
        <v>5748.91</v>
      </c>
      <c r="P51">
        <f t="shared" si="22"/>
        <v>5748.91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16612262</v>
      </c>
      <c r="AB51">
        <f t="shared" si="32"/>
        <v>46.61</v>
      </c>
      <c r="AC51">
        <f t="shared" si="56"/>
        <v>46.61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4"/>
        <v>0</v>
      </c>
      <c r="AH51">
        <f>(EW51)</f>
        <v>0</v>
      </c>
      <c r="AI51">
        <f>(EX51)</f>
        <v>0</v>
      </c>
      <c r="AJ51">
        <f t="shared" si="36"/>
        <v>0</v>
      </c>
      <c r="AK51">
        <v>46.61</v>
      </c>
      <c r="AL51">
        <v>46.61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7.04</v>
      </c>
      <c r="BA51">
        <v>1</v>
      </c>
      <c r="BB51">
        <v>1</v>
      </c>
      <c r="BC51">
        <v>7.04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136</v>
      </c>
      <c r="BM51">
        <v>10001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7"/>
        <v>5748.91</v>
      </c>
      <c r="CQ51">
        <f t="shared" si="38"/>
        <v>328.13439999999997</v>
      </c>
      <c r="CR51">
        <f t="shared" si="39"/>
        <v>0</v>
      </c>
      <c r="CS51">
        <f t="shared" si="40"/>
        <v>0</v>
      </c>
      <c r="CT51">
        <f t="shared" si="41"/>
        <v>0</v>
      </c>
      <c r="CU51">
        <f t="shared" si="42"/>
        <v>0</v>
      </c>
      <c r="CV51">
        <f t="shared" si="43"/>
        <v>0</v>
      </c>
      <c r="CW51">
        <f t="shared" si="44"/>
        <v>0</v>
      </c>
      <c r="CX51">
        <f t="shared" si="45"/>
        <v>0</v>
      </c>
      <c r="CY51">
        <f t="shared" si="46"/>
        <v>0</v>
      </c>
      <c r="CZ51">
        <f t="shared" si="47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135</v>
      </c>
      <c r="DW51" t="s">
        <v>135</v>
      </c>
      <c r="DX51">
        <v>1</v>
      </c>
      <c r="EE51">
        <v>16609107</v>
      </c>
      <c r="EF51">
        <v>2</v>
      </c>
      <c r="EG51" t="s">
        <v>14</v>
      </c>
      <c r="EH51">
        <v>0</v>
      </c>
      <c r="EI51" t="s">
        <v>6</v>
      </c>
      <c r="EJ51">
        <v>1</v>
      </c>
      <c r="EK51">
        <v>10001</v>
      </c>
      <c r="EL51" t="s">
        <v>44</v>
      </c>
      <c r="EM51" t="s">
        <v>45</v>
      </c>
      <c r="EO51" t="s">
        <v>6</v>
      </c>
      <c r="EQ51">
        <v>0</v>
      </c>
      <c r="ER51">
        <v>46.61</v>
      </c>
      <c r="ES51">
        <v>46.61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8"/>
        <v>0</v>
      </c>
      <c r="FS51">
        <v>0</v>
      </c>
      <c r="FT51" t="s">
        <v>22</v>
      </c>
      <c r="FU51" t="s">
        <v>23</v>
      </c>
      <c r="FX51">
        <v>106.2</v>
      </c>
      <c r="FY51">
        <v>53.55</v>
      </c>
      <c r="GA51" t="s">
        <v>6</v>
      </c>
      <c r="GD51">
        <v>0</v>
      </c>
      <c r="GF51">
        <v>1729479844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9"/>
        <v>0</v>
      </c>
      <c r="GM51">
        <f t="shared" si="50"/>
        <v>5748.91</v>
      </c>
      <c r="GN51">
        <f t="shared" si="51"/>
        <v>5748.91</v>
      </c>
      <c r="GO51">
        <f t="shared" si="52"/>
        <v>0</v>
      </c>
      <c r="GP51">
        <f t="shared" si="53"/>
        <v>0</v>
      </c>
      <c r="GR51">
        <v>0</v>
      </c>
      <c r="GS51">
        <v>3</v>
      </c>
      <c r="GT51">
        <v>0</v>
      </c>
      <c r="GU51" t="s">
        <v>6</v>
      </c>
      <c r="GV51">
        <f t="shared" si="54"/>
        <v>0</v>
      </c>
      <c r="GW51">
        <v>1</v>
      </c>
      <c r="GX51">
        <f t="shared" si="55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ROW(SmtRes!A95)</f>
        <v>95</v>
      </c>
      <c r="D52">
        <f>ROW(EtalonRes!A103)</f>
        <v>103</v>
      </c>
      <c r="E52" t="s">
        <v>137</v>
      </c>
      <c r="F52" t="s">
        <v>138</v>
      </c>
      <c r="G52" t="s">
        <v>139</v>
      </c>
      <c r="H52" t="s">
        <v>18</v>
      </c>
      <c r="I52">
        <f>ROUND(7.3/100,9)</f>
        <v>7.2999999999999995E-2</v>
      </c>
      <c r="J52">
        <v>0</v>
      </c>
      <c r="O52">
        <f t="shared" si="21"/>
        <v>5151.5200000000004</v>
      </c>
      <c r="P52">
        <f t="shared" si="22"/>
        <v>4569.05</v>
      </c>
      <c r="Q52">
        <f t="shared" si="23"/>
        <v>14.06</v>
      </c>
      <c r="R52">
        <f t="shared" si="24"/>
        <v>2.2599999999999998</v>
      </c>
      <c r="S52">
        <f t="shared" si="25"/>
        <v>568.41</v>
      </c>
      <c r="T52">
        <f t="shared" si="26"/>
        <v>0</v>
      </c>
      <c r="U52">
        <f t="shared" si="27"/>
        <v>9.4653624999999995</v>
      </c>
      <c r="V52">
        <f t="shared" si="28"/>
        <v>2.46375E-2</v>
      </c>
      <c r="W52">
        <f t="shared" si="29"/>
        <v>0</v>
      </c>
      <c r="X52">
        <f t="shared" si="30"/>
        <v>616.32000000000005</v>
      </c>
      <c r="Y52">
        <f t="shared" si="31"/>
        <v>313.87</v>
      </c>
      <c r="AA52">
        <v>16612262</v>
      </c>
      <c r="AB52">
        <f t="shared" si="32"/>
        <v>10023.950000000001</v>
      </c>
      <c r="AC52">
        <f t="shared" si="56"/>
        <v>8890.58</v>
      </c>
      <c r="AD52">
        <f>ROUND(((((ET52*1.25))-((EU52*1.25)))+AE52),2)</f>
        <v>27.35</v>
      </c>
      <c r="AE52">
        <f>ROUND(((EU52*1.25)),2)</f>
        <v>4.3899999999999997</v>
      </c>
      <c r="AF52">
        <f>ROUND(((EV52*1.15)),2)</f>
        <v>1106.02</v>
      </c>
      <c r="AG52">
        <f t="shared" si="34"/>
        <v>0</v>
      </c>
      <c r="AH52">
        <f>((EW52*1.15))</f>
        <v>129.66249999999999</v>
      </c>
      <c r="AI52">
        <f>((EX52*1.25))</f>
        <v>0.33750000000000002</v>
      </c>
      <c r="AJ52">
        <f t="shared" si="36"/>
        <v>0</v>
      </c>
      <c r="AK52">
        <v>9874.2199999999993</v>
      </c>
      <c r="AL52">
        <v>8890.58</v>
      </c>
      <c r="AM52">
        <v>21.88</v>
      </c>
      <c r="AN52">
        <v>3.51</v>
      </c>
      <c r="AO52">
        <v>961.76</v>
      </c>
      <c r="AP52">
        <v>0</v>
      </c>
      <c r="AQ52">
        <v>112.75</v>
      </c>
      <c r="AR52">
        <v>0.27</v>
      </c>
      <c r="AS52">
        <v>0</v>
      </c>
      <c r="AT52">
        <v>108</v>
      </c>
      <c r="AU52">
        <v>55</v>
      </c>
      <c r="AV52">
        <v>1</v>
      </c>
      <c r="AW52">
        <v>1</v>
      </c>
      <c r="AZ52">
        <v>7.04</v>
      </c>
      <c r="BA52">
        <v>7.04</v>
      </c>
      <c r="BB52">
        <v>7.04</v>
      </c>
      <c r="BC52">
        <v>7.04</v>
      </c>
      <c r="BD52" t="s">
        <v>6</v>
      </c>
      <c r="BE52" t="s">
        <v>6</v>
      </c>
      <c r="BF52" t="s">
        <v>6</v>
      </c>
      <c r="BG52" t="s">
        <v>6</v>
      </c>
      <c r="BH52">
        <v>0</v>
      </c>
      <c r="BI52">
        <v>1</v>
      </c>
      <c r="BJ52" t="s">
        <v>140</v>
      </c>
      <c r="BM52">
        <v>12001</v>
      </c>
      <c r="BN52">
        <v>0</v>
      </c>
      <c r="BO52" t="s">
        <v>6</v>
      </c>
      <c r="BP52">
        <v>0</v>
      </c>
      <c r="BQ52">
        <v>2</v>
      </c>
      <c r="BR52">
        <v>0</v>
      </c>
      <c r="BS52">
        <v>7.04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6</v>
      </c>
      <c r="BZ52">
        <v>120</v>
      </c>
      <c r="CA52">
        <v>65</v>
      </c>
      <c r="CF52">
        <v>0</v>
      </c>
      <c r="CG52">
        <v>0</v>
      </c>
      <c r="CM52">
        <v>0</v>
      </c>
      <c r="CN52" t="s">
        <v>1861</v>
      </c>
      <c r="CO52">
        <v>0</v>
      </c>
      <c r="CP52">
        <f t="shared" si="37"/>
        <v>5151.5200000000004</v>
      </c>
      <c r="CQ52">
        <f t="shared" si="38"/>
        <v>62589.683199999999</v>
      </c>
      <c r="CR52">
        <f t="shared" si="39"/>
        <v>192.54400000000001</v>
      </c>
      <c r="CS52">
        <f t="shared" si="40"/>
        <v>30.905599999999996</v>
      </c>
      <c r="CT52">
        <f t="shared" si="41"/>
        <v>7786.3807999999999</v>
      </c>
      <c r="CU52">
        <f t="shared" si="42"/>
        <v>0</v>
      </c>
      <c r="CV52">
        <f t="shared" si="43"/>
        <v>129.66249999999999</v>
      </c>
      <c r="CW52">
        <f t="shared" si="44"/>
        <v>0.33750000000000002</v>
      </c>
      <c r="CX52">
        <f t="shared" si="45"/>
        <v>0</v>
      </c>
      <c r="CY52">
        <f t="shared" si="46"/>
        <v>616.32359999999994</v>
      </c>
      <c r="CZ52">
        <f t="shared" si="47"/>
        <v>313.86849999999998</v>
      </c>
      <c r="DC52" t="s">
        <v>6</v>
      </c>
      <c r="DD52" t="s">
        <v>6</v>
      </c>
      <c r="DE52" t="s">
        <v>91</v>
      </c>
      <c r="DF52" t="s">
        <v>91</v>
      </c>
      <c r="DG52" t="s">
        <v>92</v>
      </c>
      <c r="DH52" t="s">
        <v>6</v>
      </c>
      <c r="DI52" t="s">
        <v>92</v>
      </c>
      <c r="DJ52" t="s">
        <v>91</v>
      </c>
      <c r="DK52" t="s">
        <v>6</v>
      </c>
      <c r="DL52" t="s">
        <v>6</v>
      </c>
      <c r="DM52" t="s">
        <v>6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18</v>
      </c>
      <c r="DW52" t="s">
        <v>18</v>
      </c>
      <c r="DX52">
        <v>100</v>
      </c>
      <c r="EE52">
        <v>16609109</v>
      </c>
      <c r="EF52">
        <v>2</v>
      </c>
      <c r="EG52" t="s">
        <v>14</v>
      </c>
      <c r="EH52">
        <v>0</v>
      </c>
      <c r="EI52" t="s">
        <v>6</v>
      </c>
      <c r="EJ52">
        <v>1</v>
      </c>
      <c r="EK52">
        <v>12001</v>
      </c>
      <c r="EL52" t="s">
        <v>141</v>
      </c>
      <c r="EM52" t="s">
        <v>142</v>
      </c>
      <c r="EO52" t="s">
        <v>93</v>
      </c>
      <c r="EQ52">
        <v>131072</v>
      </c>
      <c r="ER52">
        <v>9874.2199999999993</v>
      </c>
      <c r="ES52">
        <v>8890.58</v>
      </c>
      <c r="ET52">
        <v>21.88</v>
      </c>
      <c r="EU52">
        <v>3.51</v>
      </c>
      <c r="EV52">
        <v>961.76</v>
      </c>
      <c r="EW52">
        <v>112.75</v>
      </c>
      <c r="EX52">
        <v>0.27</v>
      </c>
      <c r="EY52">
        <v>0</v>
      </c>
      <c r="FQ52">
        <v>0</v>
      </c>
      <c r="FR52">
        <f t="shared" si="48"/>
        <v>0</v>
      </c>
      <c r="FS52">
        <v>0</v>
      </c>
      <c r="FT52" t="s">
        <v>22</v>
      </c>
      <c r="FU52" t="s">
        <v>23</v>
      </c>
      <c r="FX52">
        <v>108</v>
      </c>
      <c r="FY52">
        <v>55.25</v>
      </c>
      <c r="GA52" t="s">
        <v>6</v>
      </c>
      <c r="GD52">
        <v>0</v>
      </c>
      <c r="GF52">
        <v>-1197977700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9"/>
        <v>0</v>
      </c>
      <c r="GM52">
        <f t="shared" si="50"/>
        <v>6081.71</v>
      </c>
      <c r="GN52">
        <f t="shared" si="51"/>
        <v>6081.71</v>
      </c>
      <c r="GO52">
        <f t="shared" si="52"/>
        <v>0</v>
      </c>
      <c r="GP52">
        <f t="shared" si="53"/>
        <v>0</v>
      </c>
      <c r="GR52">
        <v>0</v>
      </c>
      <c r="GS52">
        <v>3</v>
      </c>
      <c r="GT52">
        <v>0</v>
      </c>
      <c r="GU52" t="s">
        <v>6</v>
      </c>
      <c r="GV52">
        <f t="shared" si="54"/>
        <v>0</v>
      </c>
      <c r="GW52">
        <v>1</v>
      </c>
      <c r="GX52">
        <f t="shared" si="55"/>
        <v>0</v>
      </c>
      <c r="HA52">
        <v>0</v>
      </c>
      <c r="HB52">
        <v>0</v>
      </c>
      <c r="IK52">
        <v>0</v>
      </c>
    </row>
    <row r="53" spans="1:245" x14ac:dyDescent="0.2">
      <c r="A53">
        <v>17</v>
      </c>
      <c r="B53">
        <v>1</v>
      </c>
      <c r="C53">
        <f>ROW(SmtRes!A100)</f>
        <v>100</v>
      </c>
      <c r="D53">
        <f>ROW(EtalonRes!A109)</f>
        <v>109</v>
      </c>
      <c r="E53" t="s">
        <v>143</v>
      </c>
      <c r="F53" t="s">
        <v>144</v>
      </c>
      <c r="G53" t="s">
        <v>145</v>
      </c>
      <c r="H53" t="s">
        <v>18</v>
      </c>
      <c r="I53">
        <f>ROUND(8.6/100,9)</f>
        <v>8.5999999999999993E-2</v>
      </c>
      <c r="J53">
        <v>0</v>
      </c>
      <c r="O53">
        <f t="shared" si="21"/>
        <v>3482.46</v>
      </c>
      <c r="P53">
        <f t="shared" si="22"/>
        <v>1380.19</v>
      </c>
      <c r="Q53">
        <f t="shared" si="23"/>
        <v>21.95</v>
      </c>
      <c r="R53">
        <f t="shared" si="24"/>
        <v>9.48</v>
      </c>
      <c r="S53">
        <f t="shared" si="25"/>
        <v>2080.3200000000002</v>
      </c>
      <c r="T53">
        <f t="shared" si="26"/>
        <v>0</v>
      </c>
      <c r="U53">
        <f t="shared" si="27"/>
        <v>32.943159999999999</v>
      </c>
      <c r="V53">
        <f t="shared" si="28"/>
        <v>9.9759999999999988E-2</v>
      </c>
      <c r="W53">
        <f t="shared" si="29"/>
        <v>0</v>
      </c>
      <c r="X53">
        <f t="shared" si="30"/>
        <v>1650.94</v>
      </c>
      <c r="Y53">
        <f t="shared" si="31"/>
        <v>1044.9000000000001</v>
      </c>
      <c r="AA53">
        <v>16612262</v>
      </c>
      <c r="AB53">
        <f t="shared" si="32"/>
        <v>5751.96</v>
      </c>
      <c r="AC53">
        <f t="shared" si="56"/>
        <v>2279.65</v>
      </c>
      <c r="AD53">
        <f>ROUND((((ET53)-(EU53))+AE53),2)</f>
        <v>36.26</v>
      </c>
      <c r="AE53">
        <f>ROUND((EU53),2)</f>
        <v>15.66</v>
      </c>
      <c r="AF53">
        <f>ROUND((EV53),2)</f>
        <v>3436.05</v>
      </c>
      <c r="AG53">
        <f t="shared" si="34"/>
        <v>0</v>
      </c>
      <c r="AH53">
        <f>(EW53)</f>
        <v>383.06</v>
      </c>
      <c r="AI53">
        <f>(EX53)</f>
        <v>1.1599999999999999</v>
      </c>
      <c r="AJ53">
        <f t="shared" si="36"/>
        <v>0</v>
      </c>
      <c r="AK53">
        <v>5751.96</v>
      </c>
      <c r="AL53">
        <v>2279.65</v>
      </c>
      <c r="AM53">
        <v>36.26</v>
      </c>
      <c r="AN53">
        <v>15.66</v>
      </c>
      <c r="AO53">
        <v>3436.05</v>
      </c>
      <c r="AP53">
        <v>0</v>
      </c>
      <c r="AQ53">
        <v>383.06</v>
      </c>
      <c r="AR53">
        <v>1.1599999999999999</v>
      </c>
      <c r="AS53">
        <v>0</v>
      </c>
      <c r="AT53">
        <v>79</v>
      </c>
      <c r="AU53">
        <v>50</v>
      </c>
      <c r="AV53">
        <v>1</v>
      </c>
      <c r="AW53">
        <v>1</v>
      </c>
      <c r="AZ53">
        <v>7.04</v>
      </c>
      <c r="BA53">
        <v>7.04</v>
      </c>
      <c r="BB53">
        <v>7.04</v>
      </c>
      <c r="BC53">
        <v>7.04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146</v>
      </c>
      <c r="BM53">
        <v>61001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7.04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79</v>
      </c>
      <c r="CA53">
        <v>50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37"/>
        <v>3482.46</v>
      </c>
      <c r="CQ53">
        <f t="shared" si="38"/>
        <v>16048.736000000001</v>
      </c>
      <c r="CR53">
        <f t="shared" si="39"/>
        <v>255.2704</v>
      </c>
      <c r="CS53">
        <f t="shared" si="40"/>
        <v>110.24640000000001</v>
      </c>
      <c r="CT53">
        <f t="shared" si="41"/>
        <v>24189.792000000001</v>
      </c>
      <c r="CU53">
        <f t="shared" si="42"/>
        <v>0</v>
      </c>
      <c r="CV53">
        <f t="shared" si="43"/>
        <v>383.06</v>
      </c>
      <c r="CW53">
        <f t="shared" si="44"/>
        <v>1.1599999999999999</v>
      </c>
      <c r="CX53">
        <f t="shared" si="45"/>
        <v>0</v>
      </c>
      <c r="CY53">
        <f t="shared" si="46"/>
        <v>1650.942</v>
      </c>
      <c r="CZ53">
        <f t="shared" si="47"/>
        <v>1044.9000000000001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18</v>
      </c>
      <c r="DW53" t="s">
        <v>18</v>
      </c>
      <c r="DX53">
        <v>100</v>
      </c>
      <c r="EE53">
        <v>16609186</v>
      </c>
      <c r="EF53">
        <v>6</v>
      </c>
      <c r="EG53" t="s">
        <v>29</v>
      </c>
      <c r="EH53">
        <v>0</v>
      </c>
      <c r="EI53" t="s">
        <v>6</v>
      </c>
      <c r="EJ53">
        <v>1</v>
      </c>
      <c r="EK53">
        <v>61001</v>
      </c>
      <c r="EL53" t="s">
        <v>147</v>
      </c>
      <c r="EM53" t="s">
        <v>148</v>
      </c>
      <c r="EO53" t="s">
        <v>6</v>
      </c>
      <c r="EQ53">
        <v>0</v>
      </c>
      <c r="ER53">
        <v>5751.96</v>
      </c>
      <c r="ES53">
        <v>2279.65</v>
      </c>
      <c r="ET53">
        <v>36.26</v>
      </c>
      <c r="EU53">
        <v>15.66</v>
      </c>
      <c r="EV53">
        <v>3436.05</v>
      </c>
      <c r="EW53">
        <v>383.06</v>
      </c>
      <c r="EX53">
        <v>1.1599999999999999</v>
      </c>
      <c r="EY53">
        <v>0</v>
      </c>
      <c r="FQ53">
        <v>0</v>
      </c>
      <c r="FR53">
        <f t="shared" si="48"/>
        <v>0</v>
      </c>
      <c r="FS53">
        <v>0</v>
      </c>
      <c r="FX53">
        <v>79</v>
      </c>
      <c r="FY53">
        <v>50</v>
      </c>
      <c r="GA53" t="s">
        <v>6</v>
      </c>
      <c r="GD53">
        <v>0</v>
      </c>
      <c r="GF53">
        <v>-1742364027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9"/>
        <v>0</v>
      </c>
      <c r="GM53">
        <f t="shared" si="50"/>
        <v>6178.3</v>
      </c>
      <c r="GN53">
        <f t="shared" si="51"/>
        <v>6178.3</v>
      </c>
      <c r="GO53">
        <f t="shared" si="52"/>
        <v>0</v>
      </c>
      <c r="GP53">
        <f t="shared" si="53"/>
        <v>0</v>
      </c>
      <c r="GR53">
        <v>0</v>
      </c>
      <c r="GS53">
        <v>3</v>
      </c>
      <c r="GT53">
        <v>0</v>
      </c>
      <c r="GU53" t="s">
        <v>6</v>
      </c>
      <c r="GV53">
        <f t="shared" si="54"/>
        <v>0</v>
      </c>
      <c r="GW53">
        <v>1</v>
      </c>
      <c r="GX53">
        <f t="shared" si="55"/>
        <v>0</v>
      </c>
      <c r="HA53">
        <v>0</v>
      </c>
      <c r="HB53">
        <v>0</v>
      </c>
      <c r="IK53">
        <v>0</v>
      </c>
    </row>
    <row r="54" spans="1:245" x14ac:dyDescent="0.2">
      <c r="A54">
        <v>17</v>
      </c>
      <c r="B54">
        <v>1</v>
      </c>
      <c r="C54">
        <f>ROW(SmtRes!A107)</f>
        <v>107</v>
      </c>
      <c r="D54">
        <f>ROW(EtalonRes!A117)</f>
        <v>117</v>
      </c>
      <c r="E54" t="s">
        <v>149</v>
      </c>
      <c r="F54" t="s">
        <v>150</v>
      </c>
      <c r="G54" t="s">
        <v>151</v>
      </c>
      <c r="H54" t="s">
        <v>18</v>
      </c>
      <c r="I54">
        <f>ROUND(57.64/100,9)</f>
        <v>0.57640000000000002</v>
      </c>
      <c r="J54">
        <v>0</v>
      </c>
      <c r="O54">
        <f t="shared" si="21"/>
        <v>7312.18</v>
      </c>
      <c r="P54">
        <f t="shared" si="22"/>
        <v>1.46</v>
      </c>
      <c r="Q54">
        <f t="shared" si="23"/>
        <v>179.36</v>
      </c>
      <c r="R54">
        <f t="shared" si="24"/>
        <v>34.9</v>
      </c>
      <c r="S54">
        <f t="shared" si="25"/>
        <v>7131.36</v>
      </c>
      <c r="T54">
        <f t="shared" si="26"/>
        <v>0</v>
      </c>
      <c r="U54">
        <f t="shared" si="27"/>
        <v>110.34630419999999</v>
      </c>
      <c r="V54">
        <f t="shared" si="28"/>
        <v>0.41788999999999998</v>
      </c>
      <c r="W54">
        <f t="shared" si="29"/>
        <v>0</v>
      </c>
      <c r="X54">
        <f t="shared" si="30"/>
        <v>6807.95</v>
      </c>
      <c r="Y54">
        <f t="shared" si="31"/>
        <v>3368.14</v>
      </c>
      <c r="AA54">
        <v>16612262</v>
      </c>
      <c r="AB54">
        <f t="shared" si="32"/>
        <v>1801.98</v>
      </c>
      <c r="AC54">
        <f t="shared" si="56"/>
        <v>0.36</v>
      </c>
      <c r="AD54">
        <f>ROUND(((((ET54*1.25))-((EU54*1.25)))+AE54),2)</f>
        <v>44.2</v>
      </c>
      <c r="AE54">
        <f>ROUND(((EU54*1.25)),2)</f>
        <v>8.6</v>
      </c>
      <c r="AF54">
        <f>ROUND(((EV54*1.15)),2)</f>
        <v>1757.42</v>
      </c>
      <c r="AG54">
        <f t="shared" si="34"/>
        <v>0</v>
      </c>
      <c r="AH54">
        <f>((EW54*1.15))</f>
        <v>191.44049999999999</v>
      </c>
      <c r="AI54">
        <f>((EX54*1.25))</f>
        <v>0.72499999999999998</v>
      </c>
      <c r="AJ54">
        <f t="shared" si="36"/>
        <v>0</v>
      </c>
      <c r="AK54">
        <v>1563.91</v>
      </c>
      <c r="AL54">
        <v>0.36</v>
      </c>
      <c r="AM54">
        <v>35.36</v>
      </c>
      <c r="AN54">
        <v>6.88</v>
      </c>
      <c r="AO54">
        <v>1528.19</v>
      </c>
      <c r="AP54">
        <v>0</v>
      </c>
      <c r="AQ54">
        <v>166.47</v>
      </c>
      <c r="AR54">
        <v>0.57999999999999996</v>
      </c>
      <c r="AS54">
        <v>0</v>
      </c>
      <c r="AT54">
        <v>95</v>
      </c>
      <c r="AU54">
        <v>47</v>
      </c>
      <c r="AV54">
        <v>1</v>
      </c>
      <c r="AW54">
        <v>1</v>
      </c>
      <c r="AZ54">
        <v>7.04</v>
      </c>
      <c r="BA54">
        <v>7.04</v>
      </c>
      <c r="BB54">
        <v>7.04</v>
      </c>
      <c r="BC54">
        <v>7.04</v>
      </c>
      <c r="BD54" t="s">
        <v>6</v>
      </c>
      <c r="BE54" t="s">
        <v>6</v>
      </c>
      <c r="BF54" t="s">
        <v>6</v>
      </c>
      <c r="BG54" t="s">
        <v>6</v>
      </c>
      <c r="BH54">
        <v>0</v>
      </c>
      <c r="BI54">
        <v>1</v>
      </c>
      <c r="BJ54" t="s">
        <v>152</v>
      </c>
      <c r="BM54">
        <v>15001</v>
      </c>
      <c r="BN54">
        <v>0</v>
      </c>
      <c r="BO54" t="s">
        <v>6</v>
      </c>
      <c r="BP54">
        <v>0</v>
      </c>
      <c r="BQ54">
        <v>2</v>
      </c>
      <c r="BR54">
        <v>0</v>
      </c>
      <c r="BS54">
        <v>7.04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6</v>
      </c>
      <c r="BZ54">
        <v>105</v>
      </c>
      <c r="CA54">
        <v>55</v>
      </c>
      <c r="CF54">
        <v>0</v>
      </c>
      <c r="CG54">
        <v>0</v>
      </c>
      <c r="CM54">
        <v>0</v>
      </c>
      <c r="CN54" t="s">
        <v>1861</v>
      </c>
      <c r="CO54">
        <v>0</v>
      </c>
      <c r="CP54">
        <f t="shared" si="37"/>
        <v>7312.1799999999994</v>
      </c>
      <c r="CQ54">
        <f t="shared" si="38"/>
        <v>2.5343999999999998</v>
      </c>
      <c r="CR54">
        <f t="shared" si="39"/>
        <v>311.16800000000001</v>
      </c>
      <c r="CS54">
        <f t="shared" si="40"/>
        <v>60.543999999999997</v>
      </c>
      <c r="CT54">
        <f t="shared" si="41"/>
        <v>12372.236800000001</v>
      </c>
      <c r="CU54">
        <f t="shared" si="42"/>
        <v>0</v>
      </c>
      <c r="CV54">
        <f t="shared" si="43"/>
        <v>191.44049999999999</v>
      </c>
      <c r="CW54">
        <f t="shared" si="44"/>
        <v>0.72499999999999998</v>
      </c>
      <c r="CX54">
        <f t="shared" si="45"/>
        <v>0</v>
      </c>
      <c r="CY54">
        <f t="shared" si="46"/>
        <v>6807.9469999999992</v>
      </c>
      <c r="CZ54">
        <f t="shared" si="47"/>
        <v>3368.1421999999998</v>
      </c>
      <c r="DC54" t="s">
        <v>6</v>
      </c>
      <c r="DD54" t="s">
        <v>6</v>
      </c>
      <c r="DE54" t="s">
        <v>91</v>
      </c>
      <c r="DF54" t="s">
        <v>91</v>
      </c>
      <c r="DG54" t="s">
        <v>92</v>
      </c>
      <c r="DH54" t="s">
        <v>6</v>
      </c>
      <c r="DI54" t="s">
        <v>92</v>
      </c>
      <c r="DJ54" t="s">
        <v>91</v>
      </c>
      <c r="DK54" t="s">
        <v>6</v>
      </c>
      <c r="DL54" t="s">
        <v>6</v>
      </c>
      <c r="DM54" t="s">
        <v>6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18</v>
      </c>
      <c r="DW54" t="s">
        <v>18</v>
      </c>
      <c r="DX54">
        <v>100</v>
      </c>
      <c r="EE54">
        <v>16609130</v>
      </c>
      <c r="EF54">
        <v>2</v>
      </c>
      <c r="EG54" t="s">
        <v>14</v>
      </c>
      <c r="EH54">
        <v>0</v>
      </c>
      <c r="EI54" t="s">
        <v>6</v>
      </c>
      <c r="EJ54">
        <v>1</v>
      </c>
      <c r="EK54">
        <v>15001</v>
      </c>
      <c r="EL54" t="s">
        <v>153</v>
      </c>
      <c r="EM54" t="s">
        <v>154</v>
      </c>
      <c r="EO54" t="s">
        <v>93</v>
      </c>
      <c r="EQ54">
        <v>131072</v>
      </c>
      <c r="ER54">
        <v>1563.91</v>
      </c>
      <c r="ES54">
        <v>0.36</v>
      </c>
      <c r="ET54">
        <v>35.36</v>
      </c>
      <c r="EU54">
        <v>6.88</v>
      </c>
      <c r="EV54">
        <v>1528.19</v>
      </c>
      <c r="EW54">
        <v>166.47</v>
      </c>
      <c r="EX54">
        <v>0.57999999999999996</v>
      </c>
      <c r="EY54">
        <v>0</v>
      </c>
      <c r="FQ54">
        <v>0</v>
      </c>
      <c r="FR54">
        <f t="shared" si="48"/>
        <v>0</v>
      </c>
      <c r="FS54">
        <v>0</v>
      </c>
      <c r="FT54" t="s">
        <v>22</v>
      </c>
      <c r="FU54" t="s">
        <v>23</v>
      </c>
      <c r="FX54">
        <v>94.5</v>
      </c>
      <c r="FY54">
        <v>46.75</v>
      </c>
      <c r="GA54" t="s">
        <v>6</v>
      </c>
      <c r="GD54">
        <v>0</v>
      </c>
      <c r="GF54">
        <v>251333065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9"/>
        <v>0</v>
      </c>
      <c r="GM54">
        <f t="shared" si="50"/>
        <v>17488.27</v>
      </c>
      <c r="GN54">
        <f t="shared" si="51"/>
        <v>17488.27</v>
      </c>
      <c r="GO54">
        <f t="shared" si="52"/>
        <v>0</v>
      </c>
      <c r="GP54">
        <f t="shared" si="53"/>
        <v>0</v>
      </c>
      <c r="GR54">
        <v>0</v>
      </c>
      <c r="GS54">
        <v>3</v>
      </c>
      <c r="GT54">
        <v>0</v>
      </c>
      <c r="GU54" t="s">
        <v>6</v>
      </c>
      <c r="GV54">
        <f t="shared" si="54"/>
        <v>0</v>
      </c>
      <c r="GW54">
        <v>1</v>
      </c>
      <c r="GX54">
        <f t="shared" si="55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106</v>
      </c>
      <c r="E55" t="s">
        <v>155</v>
      </c>
      <c r="F55" t="s">
        <v>156</v>
      </c>
      <c r="G55" t="s">
        <v>157</v>
      </c>
      <c r="H55" t="s">
        <v>97</v>
      </c>
      <c r="I55">
        <f>I54*J55</f>
        <v>60.522000000000006</v>
      </c>
      <c r="J55">
        <v>105</v>
      </c>
      <c r="O55">
        <f t="shared" si="21"/>
        <v>25206.59</v>
      </c>
      <c r="P55">
        <f t="shared" si="22"/>
        <v>25206.59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16612262</v>
      </c>
      <c r="AB55">
        <f t="shared" si="32"/>
        <v>59.16</v>
      </c>
      <c r="AC55">
        <f t="shared" si="56"/>
        <v>59.16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34"/>
        <v>0</v>
      </c>
      <c r="AH55">
        <f>(EW55)</f>
        <v>0</v>
      </c>
      <c r="AI55">
        <f>(EX55)</f>
        <v>0</v>
      </c>
      <c r="AJ55">
        <f t="shared" si="36"/>
        <v>0</v>
      </c>
      <c r="AK55">
        <v>59.16</v>
      </c>
      <c r="AL55">
        <v>59.16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7.04</v>
      </c>
      <c r="BA55">
        <v>1</v>
      </c>
      <c r="BB55">
        <v>1</v>
      </c>
      <c r="BC55">
        <v>7.04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158</v>
      </c>
      <c r="BM55">
        <v>15001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105</v>
      </c>
      <c r="CA55">
        <v>55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7"/>
        <v>25206.59</v>
      </c>
      <c r="CQ55">
        <f t="shared" si="38"/>
        <v>416.4864</v>
      </c>
      <c r="CR55">
        <f t="shared" si="39"/>
        <v>0</v>
      </c>
      <c r="CS55">
        <f t="shared" si="40"/>
        <v>0</v>
      </c>
      <c r="CT55">
        <f t="shared" si="41"/>
        <v>0</v>
      </c>
      <c r="CU55">
        <f t="shared" si="42"/>
        <v>0</v>
      </c>
      <c r="CV55">
        <f t="shared" si="43"/>
        <v>0</v>
      </c>
      <c r="CW55">
        <f t="shared" si="44"/>
        <v>0</v>
      </c>
      <c r="CX55">
        <f t="shared" si="45"/>
        <v>0</v>
      </c>
      <c r="CY55">
        <f t="shared" si="46"/>
        <v>0</v>
      </c>
      <c r="CZ55">
        <f t="shared" si="47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97</v>
      </c>
      <c r="DW55" t="s">
        <v>97</v>
      </c>
      <c r="DX55">
        <v>1</v>
      </c>
      <c r="EE55">
        <v>16609130</v>
      </c>
      <c r="EF55">
        <v>2</v>
      </c>
      <c r="EG55" t="s">
        <v>14</v>
      </c>
      <c r="EH55">
        <v>0</v>
      </c>
      <c r="EI55" t="s">
        <v>6</v>
      </c>
      <c r="EJ55">
        <v>1</v>
      </c>
      <c r="EK55">
        <v>15001</v>
      </c>
      <c r="EL55" t="s">
        <v>153</v>
      </c>
      <c r="EM55" t="s">
        <v>154</v>
      </c>
      <c r="EO55" t="s">
        <v>6</v>
      </c>
      <c r="EQ55">
        <v>0</v>
      </c>
      <c r="ER55">
        <v>59.16</v>
      </c>
      <c r="ES55">
        <v>59.16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8"/>
        <v>0</v>
      </c>
      <c r="FS55">
        <v>0</v>
      </c>
      <c r="FT55" t="s">
        <v>22</v>
      </c>
      <c r="FU55" t="s">
        <v>23</v>
      </c>
      <c r="FX55">
        <v>94.5</v>
      </c>
      <c r="FY55">
        <v>46.75</v>
      </c>
      <c r="GA55" t="s">
        <v>6</v>
      </c>
      <c r="GD55">
        <v>0</v>
      </c>
      <c r="GF55">
        <v>-724546537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9"/>
        <v>0</v>
      </c>
      <c r="GM55">
        <f t="shared" si="50"/>
        <v>25206.59</v>
      </c>
      <c r="GN55">
        <f t="shared" si="51"/>
        <v>25206.59</v>
      </c>
      <c r="GO55">
        <f t="shared" si="52"/>
        <v>0</v>
      </c>
      <c r="GP55">
        <f t="shared" si="53"/>
        <v>0</v>
      </c>
      <c r="GR55">
        <v>0</v>
      </c>
      <c r="GS55">
        <v>3</v>
      </c>
      <c r="GT55">
        <v>0</v>
      </c>
      <c r="GU55" t="s">
        <v>6</v>
      </c>
      <c r="GV55">
        <f t="shared" si="54"/>
        <v>0</v>
      </c>
      <c r="GW55">
        <v>1</v>
      </c>
      <c r="GX55">
        <f t="shared" si="55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107</v>
      </c>
      <c r="E56" t="s">
        <v>159</v>
      </c>
      <c r="F56" t="s">
        <v>160</v>
      </c>
      <c r="G56" t="s">
        <v>161</v>
      </c>
      <c r="H56" t="s">
        <v>162</v>
      </c>
      <c r="I56">
        <f>I54*J56</f>
        <v>17.292000000000002</v>
      </c>
      <c r="J56">
        <v>30</v>
      </c>
      <c r="O56">
        <f t="shared" si="21"/>
        <v>5246.81</v>
      </c>
      <c r="P56">
        <f t="shared" si="22"/>
        <v>5246.81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16612262</v>
      </c>
      <c r="AB56">
        <f t="shared" si="32"/>
        <v>43.1</v>
      </c>
      <c r="AC56">
        <f t="shared" si="56"/>
        <v>43.1</v>
      </c>
      <c r="AD56">
        <f>ROUND((((ET56)-(EU56))+AE56),2)</f>
        <v>0</v>
      </c>
      <c r="AE56">
        <f>ROUND((EU56),2)</f>
        <v>0</v>
      </c>
      <c r="AF56">
        <f>ROUND((EV56),2)</f>
        <v>0</v>
      </c>
      <c r="AG56">
        <f t="shared" si="34"/>
        <v>0</v>
      </c>
      <c r="AH56">
        <f>(EW56)</f>
        <v>0</v>
      </c>
      <c r="AI56">
        <f>(EX56)</f>
        <v>0</v>
      </c>
      <c r="AJ56">
        <f t="shared" si="36"/>
        <v>0</v>
      </c>
      <c r="AK56">
        <v>43.1</v>
      </c>
      <c r="AL56">
        <v>43.1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95</v>
      </c>
      <c r="AU56">
        <v>47</v>
      </c>
      <c r="AV56">
        <v>1</v>
      </c>
      <c r="AW56">
        <v>1</v>
      </c>
      <c r="AZ56">
        <v>7.04</v>
      </c>
      <c r="BA56">
        <v>1</v>
      </c>
      <c r="BB56">
        <v>1</v>
      </c>
      <c r="BC56">
        <v>7.04</v>
      </c>
      <c r="BD56" t="s">
        <v>6</v>
      </c>
      <c r="BE56" t="s">
        <v>6</v>
      </c>
      <c r="BF56" t="s">
        <v>6</v>
      </c>
      <c r="BG56" t="s">
        <v>6</v>
      </c>
      <c r="BH56">
        <v>3</v>
      </c>
      <c r="BI56">
        <v>1</v>
      </c>
      <c r="BJ56" t="s">
        <v>163</v>
      </c>
      <c r="BM56">
        <v>15001</v>
      </c>
      <c r="BN56">
        <v>0</v>
      </c>
      <c r="BO56" t="s">
        <v>6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6</v>
      </c>
      <c r="BZ56">
        <v>105</v>
      </c>
      <c r="CA56">
        <v>55</v>
      </c>
      <c r="CF56">
        <v>0</v>
      </c>
      <c r="CG56">
        <v>0</v>
      </c>
      <c r="CM56">
        <v>0</v>
      </c>
      <c r="CN56" t="s">
        <v>6</v>
      </c>
      <c r="CO56">
        <v>0</v>
      </c>
      <c r="CP56">
        <f t="shared" si="37"/>
        <v>5246.81</v>
      </c>
      <c r="CQ56">
        <f t="shared" si="38"/>
        <v>303.42400000000004</v>
      </c>
      <c r="CR56">
        <f t="shared" si="39"/>
        <v>0</v>
      </c>
      <c r="CS56">
        <f t="shared" si="40"/>
        <v>0</v>
      </c>
      <c r="CT56">
        <f t="shared" si="41"/>
        <v>0</v>
      </c>
      <c r="CU56">
        <f t="shared" si="42"/>
        <v>0</v>
      </c>
      <c r="CV56">
        <f t="shared" si="43"/>
        <v>0</v>
      </c>
      <c r="CW56">
        <f t="shared" si="44"/>
        <v>0</v>
      </c>
      <c r="CX56">
        <f t="shared" si="45"/>
        <v>0</v>
      </c>
      <c r="CY56">
        <f t="shared" si="46"/>
        <v>0</v>
      </c>
      <c r="CZ56">
        <f t="shared" si="47"/>
        <v>0</v>
      </c>
      <c r="DC56" t="s">
        <v>6</v>
      </c>
      <c r="DD56" t="s">
        <v>6</v>
      </c>
      <c r="DE56" t="s">
        <v>6</v>
      </c>
      <c r="DF56" t="s">
        <v>6</v>
      </c>
      <c r="DG56" t="s">
        <v>6</v>
      </c>
      <c r="DH56" t="s">
        <v>6</v>
      </c>
      <c r="DI56" t="s">
        <v>6</v>
      </c>
      <c r="DJ56" t="s">
        <v>6</v>
      </c>
      <c r="DK56" t="s">
        <v>6</v>
      </c>
      <c r="DL56" t="s">
        <v>6</v>
      </c>
      <c r="DM56" t="s">
        <v>6</v>
      </c>
      <c r="DN56">
        <v>0</v>
      </c>
      <c r="DO56">
        <v>0</v>
      </c>
      <c r="DP56">
        <v>1</v>
      </c>
      <c r="DQ56">
        <v>1</v>
      </c>
      <c r="DU56">
        <v>1009</v>
      </c>
      <c r="DV56" t="s">
        <v>162</v>
      </c>
      <c r="DW56" t="s">
        <v>162</v>
      </c>
      <c r="DX56">
        <v>1</v>
      </c>
      <c r="EE56">
        <v>16609130</v>
      </c>
      <c r="EF56">
        <v>2</v>
      </c>
      <c r="EG56" t="s">
        <v>14</v>
      </c>
      <c r="EH56">
        <v>0</v>
      </c>
      <c r="EI56" t="s">
        <v>6</v>
      </c>
      <c r="EJ56">
        <v>1</v>
      </c>
      <c r="EK56">
        <v>15001</v>
      </c>
      <c r="EL56" t="s">
        <v>153</v>
      </c>
      <c r="EM56" t="s">
        <v>154</v>
      </c>
      <c r="EO56" t="s">
        <v>6</v>
      </c>
      <c r="EQ56">
        <v>0</v>
      </c>
      <c r="ER56">
        <v>43.1</v>
      </c>
      <c r="ES56">
        <v>43.1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8"/>
        <v>0</v>
      </c>
      <c r="FS56">
        <v>0</v>
      </c>
      <c r="FT56" t="s">
        <v>22</v>
      </c>
      <c r="FU56" t="s">
        <v>23</v>
      </c>
      <c r="FX56">
        <v>94.5</v>
      </c>
      <c r="FY56">
        <v>46.75</v>
      </c>
      <c r="GA56" t="s">
        <v>6</v>
      </c>
      <c r="GD56">
        <v>0</v>
      </c>
      <c r="GF56">
        <v>-1130225270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9"/>
        <v>0</v>
      </c>
      <c r="GM56">
        <f t="shared" si="50"/>
        <v>5246.81</v>
      </c>
      <c r="GN56">
        <f t="shared" si="51"/>
        <v>5246.81</v>
      </c>
      <c r="GO56">
        <f t="shared" si="52"/>
        <v>0</v>
      </c>
      <c r="GP56">
        <f t="shared" si="53"/>
        <v>0</v>
      </c>
      <c r="GR56">
        <v>0</v>
      </c>
      <c r="GS56">
        <v>3</v>
      </c>
      <c r="GT56">
        <v>0</v>
      </c>
      <c r="GU56" t="s">
        <v>6</v>
      </c>
      <c r="GV56">
        <f t="shared" si="54"/>
        <v>0</v>
      </c>
      <c r="GW56">
        <v>1</v>
      </c>
      <c r="GX56">
        <f t="shared" si="55"/>
        <v>0</v>
      </c>
      <c r="HA56">
        <v>0</v>
      </c>
      <c r="HB56">
        <v>0</v>
      </c>
      <c r="IK56">
        <v>0</v>
      </c>
    </row>
    <row r="57" spans="1:245" x14ac:dyDescent="0.2">
      <c r="A57">
        <v>17</v>
      </c>
      <c r="B57">
        <v>1</v>
      </c>
      <c r="C57">
        <f>ROW(SmtRes!A110)</f>
        <v>110</v>
      </c>
      <c r="D57">
        <f>ROW(EtalonRes!A120)</f>
        <v>120</v>
      </c>
      <c r="E57" t="s">
        <v>164</v>
      </c>
      <c r="F57" t="s">
        <v>165</v>
      </c>
      <c r="G57" t="s">
        <v>166</v>
      </c>
      <c r="H57" t="s">
        <v>27</v>
      </c>
      <c r="I57">
        <f>ROUND(144.4/100,9)</f>
        <v>1.444</v>
      </c>
      <c r="J57">
        <v>0</v>
      </c>
      <c r="O57">
        <f t="shared" si="21"/>
        <v>1034.06</v>
      </c>
      <c r="P57">
        <f t="shared" si="22"/>
        <v>365.97</v>
      </c>
      <c r="Q57">
        <f t="shared" si="23"/>
        <v>0</v>
      </c>
      <c r="R57">
        <f t="shared" si="24"/>
        <v>0</v>
      </c>
      <c r="S57">
        <f t="shared" si="25"/>
        <v>668.09</v>
      </c>
      <c r="T57">
        <f t="shared" si="26"/>
        <v>0</v>
      </c>
      <c r="U57">
        <f t="shared" si="27"/>
        <v>11.126019999999999</v>
      </c>
      <c r="V57">
        <f t="shared" si="28"/>
        <v>0</v>
      </c>
      <c r="W57">
        <f t="shared" si="29"/>
        <v>0</v>
      </c>
      <c r="X57">
        <f t="shared" si="30"/>
        <v>708.18</v>
      </c>
      <c r="Y57">
        <f t="shared" si="31"/>
        <v>360.77</v>
      </c>
      <c r="AA57">
        <v>16612262</v>
      </c>
      <c r="AB57">
        <f t="shared" si="32"/>
        <v>101.72</v>
      </c>
      <c r="AC57">
        <f t="shared" si="56"/>
        <v>36</v>
      </c>
      <c r="AD57">
        <f>ROUND(((((ET57*1.25))-((EU57*1.25)))+AE57),2)</f>
        <v>0</v>
      </c>
      <c r="AE57">
        <f>ROUND(((EU57*1.25)),2)</f>
        <v>0</v>
      </c>
      <c r="AF57">
        <f>ROUND(((EV57*1.15)),2)</f>
        <v>65.72</v>
      </c>
      <c r="AG57">
        <f t="shared" si="34"/>
        <v>0</v>
      </c>
      <c r="AH57">
        <f>((EW57*1.15))</f>
        <v>7.7049999999999992</v>
      </c>
      <c r="AI57">
        <f>((EX57*1.25))</f>
        <v>0</v>
      </c>
      <c r="AJ57">
        <f t="shared" si="36"/>
        <v>0</v>
      </c>
      <c r="AK57">
        <v>93.15</v>
      </c>
      <c r="AL57">
        <v>36</v>
      </c>
      <c r="AM57">
        <v>0</v>
      </c>
      <c r="AN57">
        <v>0</v>
      </c>
      <c r="AO57">
        <v>57.15</v>
      </c>
      <c r="AP57">
        <v>0</v>
      </c>
      <c r="AQ57">
        <v>6.7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7.04</v>
      </c>
      <c r="BA57">
        <v>7.04</v>
      </c>
      <c r="BB57">
        <v>7.04</v>
      </c>
      <c r="BC57">
        <v>7.04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167</v>
      </c>
      <c r="BM57">
        <v>10001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7.04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118</v>
      </c>
      <c r="CA57">
        <v>63</v>
      </c>
      <c r="CF57">
        <v>0</v>
      </c>
      <c r="CG57">
        <v>0</v>
      </c>
      <c r="CM57">
        <v>0</v>
      </c>
      <c r="CN57" t="s">
        <v>1861</v>
      </c>
      <c r="CO57">
        <v>0</v>
      </c>
      <c r="CP57">
        <f t="shared" si="37"/>
        <v>1034.06</v>
      </c>
      <c r="CQ57">
        <f t="shared" si="38"/>
        <v>253.44</v>
      </c>
      <c r="CR57">
        <f t="shared" si="39"/>
        <v>0</v>
      </c>
      <c r="CS57">
        <f t="shared" si="40"/>
        <v>0</v>
      </c>
      <c r="CT57">
        <f t="shared" si="41"/>
        <v>462.66879999999998</v>
      </c>
      <c r="CU57">
        <f t="shared" si="42"/>
        <v>0</v>
      </c>
      <c r="CV57">
        <f t="shared" si="43"/>
        <v>7.7049999999999992</v>
      </c>
      <c r="CW57">
        <f t="shared" si="44"/>
        <v>0</v>
      </c>
      <c r="CX57">
        <f t="shared" si="45"/>
        <v>0</v>
      </c>
      <c r="CY57">
        <f t="shared" si="46"/>
        <v>708.17540000000008</v>
      </c>
      <c r="CZ57">
        <f t="shared" si="47"/>
        <v>360.76859999999999</v>
      </c>
      <c r="DC57" t="s">
        <v>6</v>
      </c>
      <c r="DD57" t="s">
        <v>6</v>
      </c>
      <c r="DE57" t="s">
        <v>91</v>
      </c>
      <c r="DF57" t="s">
        <v>91</v>
      </c>
      <c r="DG57" t="s">
        <v>92</v>
      </c>
      <c r="DH57" t="s">
        <v>6</v>
      </c>
      <c r="DI57" t="s">
        <v>92</v>
      </c>
      <c r="DJ57" t="s">
        <v>91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27</v>
      </c>
      <c r="DW57" t="s">
        <v>27</v>
      </c>
      <c r="DX57">
        <v>100</v>
      </c>
      <c r="EE57">
        <v>16609107</v>
      </c>
      <c r="EF57">
        <v>2</v>
      </c>
      <c r="EG57" t="s">
        <v>14</v>
      </c>
      <c r="EH57">
        <v>0</v>
      </c>
      <c r="EI57" t="s">
        <v>6</v>
      </c>
      <c r="EJ57">
        <v>1</v>
      </c>
      <c r="EK57">
        <v>10001</v>
      </c>
      <c r="EL57" t="s">
        <v>44</v>
      </c>
      <c r="EM57" t="s">
        <v>45</v>
      </c>
      <c r="EO57" t="s">
        <v>93</v>
      </c>
      <c r="EQ57">
        <v>131072</v>
      </c>
      <c r="ER57">
        <v>93.15</v>
      </c>
      <c r="ES57">
        <v>36</v>
      </c>
      <c r="ET57">
        <v>0</v>
      </c>
      <c r="EU57">
        <v>0</v>
      </c>
      <c r="EV57">
        <v>57.15</v>
      </c>
      <c r="EW57">
        <v>6.7</v>
      </c>
      <c r="EX57">
        <v>0</v>
      </c>
      <c r="EY57">
        <v>0</v>
      </c>
      <c r="FQ57">
        <v>0</v>
      </c>
      <c r="FR57">
        <f t="shared" si="48"/>
        <v>0</v>
      </c>
      <c r="FS57">
        <v>0</v>
      </c>
      <c r="FT57" t="s">
        <v>22</v>
      </c>
      <c r="FU57" t="s">
        <v>23</v>
      </c>
      <c r="FX57">
        <v>106.2</v>
      </c>
      <c r="FY57">
        <v>53.55</v>
      </c>
      <c r="GA57" t="s">
        <v>6</v>
      </c>
      <c r="GD57">
        <v>0</v>
      </c>
      <c r="GF57">
        <v>-1862938563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9"/>
        <v>0</v>
      </c>
      <c r="GM57">
        <f t="shared" si="50"/>
        <v>2103.0100000000002</v>
      </c>
      <c r="GN57">
        <f t="shared" si="51"/>
        <v>2103.0100000000002</v>
      </c>
      <c r="GO57">
        <f t="shared" si="52"/>
        <v>0</v>
      </c>
      <c r="GP57">
        <f t="shared" si="53"/>
        <v>0</v>
      </c>
      <c r="GR57">
        <v>0</v>
      </c>
      <c r="GS57">
        <v>3</v>
      </c>
      <c r="GT57">
        <v>0</v>
      </c>
      <c r="GU57" t="s">
        <v>6</v>
      </c>
      <c r="GV57">
        <f t="shared" si="54"/>
        <v>0</v>
      </c>
      <c r="GW57">
        <v>1</v>
      </c>
      <c r="GX57">
        <f t="shared" si="55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109</v>
      </c>
      <c r="E58" t="s">
        <v>168</v>
      </c>
      <c r="F58" t="s">
        <v>169</v>
      </c>
      <c r="G58" t="s">
        <v>170</v>
      </c>
      <c r="H58" t="s">
        <v>171</v>
      </c>
      <c r="I58">
        <f>I57*J58</f>
        <v>14.44</v>
      </c>
      <c r="J58">
        <v>10</v>
      </c>
      <c r="O58">
        <f t="shared" si="21"/>
        <v>4503.43</v>
      </c>
      <c r="P58">
        <f t="shared" si="22"/>
        <v>4503.43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16612262</v>
      </c>
      <c r="AB58">
        <f t="shared" si="32"/>
        <v>44.3</v>
      </c>
      <c r="AC58">
        <f t="shared" si="56"/>
        <v>44.3</v>
      </c>
      <c r="AD58">
        <f>ROUND((((ET58)-(EU58))+AE58),2)</f>
        <v>0</v>
      </c>
      <c r="AE58">
        <f t="shared" ref="AE58:AF61" si="64">ROUND((EU58),2)</f>
        <v>0</v>
      </c>
      <c r="AF58">
        <f t="shared" si="64"/>
        <v>0</v>
      </c>
      <c r="AG58">
        <f t="shared" si="34"/>
        <v>0</v>
      </c>
      <c r="AH58">
        <f t="shared" ref="AH58:AI61" si="65">(EW58)</f>
        <v>0</v>
      </c>
      <c r="AI58">
        <f t="shared" si="65"/>
        <v>0</v>
      </c>
      <c r="AJ58">
        <f t="shared" si="36"/>
        <v>0</v>
      </c>
      <c r="AK58">
        <v>44.3</v>
      </c>
      <c r="AL58">
        <v>44.3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47</v>
      </c>
      <c r="AV58">
        <v>1</v>
      </c>
      <c r="AW58">
        <v>1</v>
      </c>
      <c r="AZ58">
        <v>7.04</v>
      </c>
      <c r="BA58">
        <v>1</v>
      </c>
      <c r="BB58">
        <v>1</v>
      </c>
      <c r="BC58">
        <v>7.04</v>
      </c>
      <c r="BD58" t="s">
        <v>6</v>
      </c>
      <c r="BE58" t="s">
        <v>6</v>
      </c>
      <c r="BF58" t="s">
        <v>6</v>
      </c>
      <c r="BG58" t="s">
        <v>6</v>
      </c>
      <c r="BH58">
        <v>3</v>
      </c>
      <c r="BI58">
        <v>1</v>
      </c>
      <c r="BJ58" t="s">
        <v>172</v>
      </c>
      <c r="BM58">
        <v>15001</v>
      </c>
      <c r="BN58">
        <v>0</v>
      </c>
      <c r="BO58" t="s">
        <v>6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6</v>
      </c>
      <c r="BZ58">
        <v>105</v>
      </c>
      <c r="CA58">
        <v>55</v>
      </c>
      <c r="CF58">
        <v>0</v>
      </c>
      <c r="CG58">
        <v>0</v>
      </c>
      <c r="CM58">
        <v>0</v>
      </c>
      <c r="CN58" t="s">
        <v>6</v>
      </c>
      <c r="CO58">
        <v>0</v>
      </c>
      <c r="CP58">
        <f t="shared" si="37"/>
        <v>4503.43</v>
      </c>
      <c r="CQ58">
        <f t="shared" si="38"/>
        <v>311.87199999999996</v>
      </c>
      <c r="CR58">
        <f t="shared" si="39"/>
        <v>0</v>
      </c>
      <c r="CS58">
        <f t="shared" si="40"/>
        <v>0</v>
      </c>
      <c r="CT58">
        <f t="shared" si="41"/>
        <v>0</v>
      </c>
      <c r="CU58">
        <f t="shared" si="42"/>
        <v>0</v>
      </c>
      <c r="CV58">
        <f t="shared" si="43"/>
        <v>0</v>
      </c>
      <c r="CW58">
        <f t="shared" si="44"/>
        <v>0</v>
      </c>
      <c r="CX58">
        <f t="shared" si="45"/>
        <v>0</v>
      </c>
      <c r="CY58">
        <f t="shared" si="46"/>
        <v>0</v>
      </c>
      <c r="CZ58">
        <f t="shared" si="47"/>
        <v>0</v>
      </c>
      <c r="DC58" t="s">
        <v>6</v>
      </c>
      <c r="DD58" t="s">
        <v>6</v>
      </c>
      <c r="DE58" t="s">
        <v>6</v>
      </c>
      <c r="DF58" t="s">
        <v>6</v>
      </c>
      <c r="DG58" t="s">
        <v>6</v>
      </c>
      <c r="DH58" t="s">
        <v>6</v>
      </c>
      <c r="DI58" t="s">
        <v>6</v>
      </c>
      <c r="DJ58" t="s">
        <v>6</v>
      </c>
      <c r="DK58" t="s">
        <v>6</v>
      </c>
      <c r="DL58" t="s">
        <v>6</v>
      </c>
      <c r="DM58" t="s">
        <v>6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171</v>
      </c>
      <c r="DW58" t="s">
        <v>171</v>
      </c>
      <c r="DX58">
        <v>10</v>
      </c>
      <c r="EE58">
        <v>16609130</v>
      </c>
      <c r="EF58">
        <v>2</v>
      </c>
      <c r="EG58" t="s">
        <v>14</v>
      </c>
      <c r="EH58">
        <v>0</v>
      </c>
      <c r="EI58" t="s">
        <v>6</v>
      </c>
      <c r="EJ58">
        <v>1</v>
      </c>
      <c r="EK58">
        <v>15001</v>
      </c>
      <c r="EL58" t="s">
        <v>153</v>
      </c>
      <c r="EM58" t="s">
        <v>154</v>
      </c>
      <c r="EO58" t="s">
        <v>6</v>
      </c>
      <c r="EQ58">
        <v>0</v>
      </c>
      <c r="ER58">
        <v>44.3</v>
      </c>
      <c r="ES58">
        <v>44.3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48"/>
        <v>0</v>
      </c>
      <c r="FS58">
        <v>0</v>
      </c>
      <c r="FT58" t="s">
        <v>22</v>
      </c>
      <c r="FU58" t="s">
        <v>23</v>
      </c>
      <c r="FX58">
        <v>94.5</v>
      </c>
      <c r="FY58">
        <v>46.75</v>
      </c>
      <c r="GA58" t="s">
        <v>6</v>
      </c>
      <c r="GD58">
        <v>0</v>
      </c>
      <c r="GF58">
        <v>-1575274439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9"/>
        <v>0</v>
      </c>
      <c r="GM58">
        <f t="shared" si="50"/>
        <v>4503.43</v>
      </c>
      <c r="GN58">
        <f t="shared" si="51"/>
        <v>4503.43</v>
      </c>
      <c r="GO58">
        <f t="shared" si="52"/>
        <v>0</v>
      </c>
      <c r="GP58">
        <f t="shared" si="53"/>
        <v>0</v>
      </c>
      <c r="GR58">
        <v>0</v>
      </c>
      <c r="GS58">
        <v>3</v>
      </c>
      <c r="GT58">
        <v>0</v>
      </c>
      <c r="GU58" t="s">
        <v>6</v>
      </c>
      <c r="GV58">
        <f t="shared" si="54"/>
        <v>0</v>
      </c>
      <c r="GW58">
        <v>1</v>
      </c>
      <c r="GX58">
        <f t="shared" si="55"/>
        <v>0</v>
      </c>
      <c r="HA58">
        <v>0</v>
      </c>
      <c r="HB58">
        <v>0</v>
      </c>
      <c r="IK58">
        <v>0</v>
      </c>
    </row>
    <row r="59" spans="1:245" x14ac:dyDescent="0.2">
      <c r="A59">
        <v>17</v>
      </c>
      <c r="B59">
        <v>1</v>
      </c>
      <c r="C59">
        <f>ROW(SmtRes!A119)</f>
        <v>119</v>
      </c>
      <c r="D59">
        <f>ROW(EtalonRes!A128)</f>
        <v>128</v>
      </c>
      <c r="E59" t="s">
        <v>173</v>
      </c>
      <c r="F59" t="s">
        <v>174</v>
      </c>
      <c r="G59" t="s">
        <v>175</v>
      </c>
      <c r="H59" t="s">
        <v>18</v>
      </c>
      <c r="I59">
        <f>ROUND(33.6/100,9)</f>
        <v>0.33600000000000002</v>
      </c>
      <c r="J59">
        <v>0</v>
      </c>
      <c r="O59">
        <f t="shared" si="21"/>
        <v>455.75</v>
      </c>
      <c r="P59">
        <f t="shared" si="22"/>
        <v>94.36</v>
      </c>
      <c r="Q59">
        <f t="shared" si="23"/>
        <v>6.62</v>
      </c>
      <c r="R59">
        <f t="shared" si="24"/>
        <v>1.0900000000000001</v>
      </c>
      <c r="S59">
        <f t="shared" si="25"/>
        <v>354.77</v>
      </c>
      <c r="T59">
        <f t="shared" si="26"/>
        <v>0</v>
      </c>
      <c r="U59">
        <f t="shared" si="27"/>
        <v>5.7657600000000002</v>
      </c>
      <c r="V59">
        <f t="shared" si="28"/>
        <v>1.3440000000000001E-2</v>
      </c>
      <c r="W59">
        <f t="shared" si="29"/>
        <v>0</v>
      </c>
      <c r="X59">
        <f t="shared" si="30"/>
        <v>284.69</v>
      </c>
      <c r="Y59">
        <f t="shared" si="31"/>
        <v>177.93</v>
      </c>
      <c r="AA59">
        <v>16612262</v>
      </c>
      <c r="AB59">
        <f t="shared" si="32"/>
        <v>192.67</v>
      </c>
      <c r="AC59">
        <f t="shared" si="56"/>
        <v>39.89</v>
      </c>
      <c r="AD59">
        <f>ROUND((((ET59)-(EU59))+AE59),2)</f>
        <v>2.8</v>
      </c>
      <c r="AE59">
        <f t="shared" si="64"/>
        <v>0.46</v>
      </c>
      <c r="AF59">
        <f t="shared" si="64"/>
        <v>149.97999999999999</v>
      </c>
      <c r="AG59">
        <f t="shared" si="34"/>
        <v>0</v>
      </c>
      <c r="AH59">
        <f t="shared" si="65"/>
        <v>17.16</v>
      </c>
      <c r="AI59">
        <f t="shared" si="65"/>
        <v>0.04</v>
      </c>
      <c r="AJ59">
        <f t="shared" si="36"/>
        <v>0</v>
      </c>
      <c r="AK59">
        <v>192.67</v>
      </c>
      <c r="AL59">
        <v>39.89</v>
      </c>
      <c r="AM59">
        <v>2.8</v>
      </c>
      <c r="AN59">
        <v>0.46</v>
      </c>
      <c r="AO59">
        <v>149.97999999999999</v>
      </c>
      <c r="AP59">
        <v>0</v>
      </c>
      <c r="AQ59">
        <v>17.16</v>
      </c>
      <c r="AR59">
        <v>0.04</v>
      </c>
      <c r="AS59">
        <v>0</v>
      </c>
      <c r="AT59">
        <v>80</v>
      </c>
      <c r="AU59">
        <v>50</v>
      </c>
      <c r="AV59">
        <v>1</v>
      </c>
      <c r="AW59">
        <v>1</v>
      </c>
      <c r="AZ59">
        <v>7.04</v>
      </c>
      <c r="BA59">
        <v>7.04</v>
      </c>
      <c r="BB59">
        <v>7.04</v>
      </c>
      <c r="BC59">
        <v>7.04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176</v>
      </c>
      <c r="BM59">
        <v>62001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7.04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80</v>
      </c>
      <c r="CA59">
        <v>50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7"/>
        <v>455.75</v>
      </c>
      <c r="CQ59">
        <f t="shared" si="38"/>
        <v>280.82560000000001</v>
      </c>
      <c r="CR59">
        <f t="shared" si="39"/>
        <v>19.712</v>
      </c>
      <c r="CS59">
        <f t="shared" si="40"/>
        <v>3.2383999999999999</v>
      </c>
      <c r="CT59">
        <f t="shared" si="41"/>
        <v>1055.8591999999999</v>
      </c>
      <c r="CU59">
        <f t="shared" si="42"/>
        <v>0</v>
      </c>
      <c r="CV59">
        <f t="shared" si="43"/>
        <v>17.16</v>
      </c>
      <c r="CW59">
        <f t="shared" si="44"/>
        <v>0.04</v>
      </c>
      <c r="CX59">
        <f t="shared" si="45"/>
        <v>0</v>
      </c>
      <c r="CY59">
        <f t="shared" si="46"/>
        <v>284.68799999999993</v>
      </c>
      <c r="CZ59">
        <f t="shared" si="47"/>
        <v>177.92999999999995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18</v>
      </c>
      <c r="DW59" t="s">
        <v>18</v>
      </c>
      <c r="DX59">
        <v>100</v>
      </c>
      <c r="EE59">
        <v>16609187</v>
      </c>
      <c r="EF59">
        <v>6</v>
      </c>
      <c r="EG59" t="s">
        <v>29</v>
      </c>
      <c r="EH59">
        <v>0</v>
      </c>
      <c r="EI59" t="s">
        <v>6</v>
      </c>
      <c r="EJ59">
        <v>1</v>
      </c>
      <c r="EK59">
        <v>62001</v>
      </c>
      <c r="EL59" t="s">
        <v>177</v>
      </c>
      <c r="EM59" t="s">
        <v>178</v>
      </c>
      <c r="EO59" t="s">
        <v>6</v>
      </c>
      <c r="EQ59">
        <v>131072</v>
      </c>
      <c r="ER59">
        <v>192.67</v>
      </c>
      <c r="ES59">
        <v>39.89</v>
      </c>
      <c r="ET59">
        <v>2.8</v>
      </c>
      <c r="EU59">
        <v>0.46</v>
      </c>
      <c r="EV59">
        <v>149.97999999999999</v>
      </c>
      <c r="EW59">
        <v>17.16</v>
      </c>
      <c r="EX59">
        <v>0.04</v>
      </c>
      <c r="EY59">
        <v>0</v>
      </c>
      <c r="FQ59">
        <v>0</v>
      </c>
      <c r="FR59">
        <f t="shared" si="48"/>
        <v>0</v>
      </c>
      <c r="FS59">
        <v>0</v>
      </c>
      <c r="FX59">
        <v>80</v>
      </c>
      <c r="FY59">
        <v>50</v>
      </c>
      <c r="GA59" t="s">
        <v>6</v>
      </c>
      <c r="GD59">
        <v>0</v>
      </c>
      <c r="GF59">
        <v>1723598306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9"/>
        <v>0</v>
      </c>
      <c r="GM59">
        <f t="shared" si="50"/>
        <v>918.37</v>
      </c>
      <c r="GN59">
        <f t="shared" si="51"/>
        <v>918.37</v>
      </c>
      <c r="GO59">
        <f t="shared" si="52"/>
        <v>0</v>
      </c>
      <c r="GP59">
        <f t="shared" si="53"/>
        <v>0</v>
      </c>
      <c r="GR59">
        <v>0</v>
      </c>
      <c r="GS59">
        <v>3</v>
      </c>
      <c r="GT59">
        <v>0</v>
      </c>
      <c r="GU59" t="s">
        <v>6</v>
      </c>
      <c r="GV59">
        <f t="shared" si="54"/>
        <v>0</v>
      </c>
      <c r="GW59">
        <v>1</v>
      </c>
      <c r="GX59">
        <f t="shared" si="55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118</v>
      </c>
      <c r="E60" t="s">
        <v>179</v>
      </c>
      <c r="F60" t="s">
        <v>180</v>
      </c>
      <c r="G60" t="s">
        <v>181</v>
      </c>
      <c r="H60" t="s">
        <v>182</v>
      </c>
      <c r="I60">
        <f>I59*J60</f>
        <v>4.7039999999999998E-3</v>
      </c>
      <c r="J60">
        <v>1.3999999999999999E-2</v>
      </c>
      <c r="O60">
        <f t="shared" ref="O60:O91" si="66">ROUND(CP60,2)</f>
        <v>0</v>
      </c>
      <c r="P60">
        <f t="shared" ref="P60:P91" si="67">ROUND(CQ60*I60,2)</f>
        <v>0</v>
      </c>
      <c r="Q60">
        <f t="shared" ref="Q60:Q91" si="68">ROUND(CR60*I60,2)</f>
        <v>0</v>
      </c>
      <c r="R60">
        <f t="shared" ref="R60:R91" si="69">ROUND(CS60*I60,2)</f>
        <v>0</v>
      </c>
      <c r="S60">
        <f t="shared" ref="S60:S91" si="70">ROUND(CT60*I60,2)</f>
        <v>0</v>
      </c>
      <c r="T60">
        <f t="shared" ref="T60:T91" si="71">ROUND(CU60*I60,2)</f>
        <v>0</v>
      </c>
      <c r="U60">
        <f t="shared" ref="U60:U91" si="72">CV60*I60</f>
        <v>0</v>
      </c>
      <c r="V60">
        <f t="shared" ref="V60:V91" si="73">CW60*I60</f>
        <v>0</v>
      </c>
      <c r="W60">
        <f t="shared" ref="W60:W91" si="74">ROUND(CX60*I60,2)</f>
        <v>0</v>
      </c>
      <c r="X60">
        <f t="shared" ref="X60:X91" si="75">ROUND(CY60,2)</f>
        <v>0</v>
      </c>
      <c r="Y60">
        <f t="shared" ref="Y60:Y91" si="76">ROUND(CZ60,2)</f>
        <v>0</v>
      </c>
      <c r="AA60">
        <v>16612262</v>
      </c>
      <c r="AB60">
        <f t="shared" ref="AB60:AB91" si="77">ROUND((AC60+AD60+AF60),2)</f>
        <v>0</v>
      </c>
      <c r="AC60">
        <f t="shared" si="56"/>
        <v>0</v>
      </c>
      <c r="AD60">
        <f>ROUND((((ET60)-(EU60))+AE60),2)</f>
        <v>0</v>
      </c>
      <c r="AE60">
        <f t="shared" si="64"/>
        <v>0</v>
      </c>
      <c r="AF60">
        <f t="shared" si="64"/>
        <v>0</v>
      </c>
      <c r="AG60">
        <f t="shared" ref="AG60:AG91" si="78">ROUND((AP60),2)</f>
        <v>0</v>
      </c>
      <c r="AH60">
        <f t="shared" si="65"/>
        <v>0</v>
      </c>
      <c r="AI60">
        <f t="shared" si="65"/>
        <v>0</v>
      </c>
      <c r="AJ60">
        <f t="shared" ref="AJ60:AJ91" si="79">ROUND((AS60),2)</f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80</v>
      </c>
      <c r="AU60">
        <v>50</v>
      </c>
      <c r="AV60">
        <v>1</v>
      </c>
      <c r="AW60">
        <v>1</v>
      </c>
      <c r="AZ60">
        <v>7.04</v>
      </c>
      <c r="BA60">
        <v>1</v>
      </c>
      <c r="BB60">
        <v>1</v>
      </c>
      <c r="BC60">
        <v>7.04</v>
      </c>
      <c r="BD60" t="s">
        <v>6</v>
      </c>
      <c r="BE60" t="s">
        <v>6</v>
      </c>
      <c r="BF60" t="s">
        <v>6</v>
      </c>
      <c r="BG60" t="s">
        <v>6</v>
      </c>
      <c r="BH60">
        <v>3</v>
      </c>
      <c r="BI60">
        <v>1</v>
      </c>
      <c r="BJ60" t="s">
        <v>6</v>
      </c>
      <c r="BM60">
        <v>62001</v>
      </c>
      <c r="BN60">
        <v>0</v>
      </c>
      <c r="BO60" t="s">
        <v>6</v>
      </c>
      <c r="BP60">
        <v>0</v>
      </c>
      <c r="BQ60">
        <v>6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6</v>
      </c>
      <c r="BZ60">
        <v>80</v>
      </c>
      <c r="CA60">
        <v>50</v>
      </c>
      <c r="CF60">
        <v>0</v>
      </c>
      <c r="CG60">
        <v>0</v>
      </c>
      <c r="CM60">
        <v>0</v>
      </c>
      <c r="CN60" t="s">
        <v>6</v>
      </c>
      <c r="CO60">
        <v>0</v>
      </c>
      <c r="CP60">
        <f t="shared" ref="CP60:CP91" si="80">(P60+Q60+S60)</f>
        <v>0</v>
      </c>
      <c r="CQ60">
        <f t="shared" ref="CQ60:CQ91" si="81">AC60*BC60</f>
        <v>0</v>
      </c>
      <c r="CR60">
        <f t="shared" ref="CR60:CR91" si="82">AD60*BB60</f>
        <v>0</v>
      </c>
      <c r="CS60">
        <f t="shared" ref="CS60:CS91" si="83">AE60*BS60</f>
        <v>0</v>
      </c>
      <c r="CT60">
        <f t="shared" ref="CT60:CT91" si="84">AF60*BA60</f>
        <v>0</v>
      </c>
      <c r="CU60">
        <f t="shared" ref="CU60:CU91" si="85">AG60</f>
        <v>0</v>
      </c>
      <c r="CV60">
        <f t="shared" ref="CV60:CV91" si="86">AH60</f>
        <v>0</v>
      </c>
      <c r="CW60">
        <f t="shared" ref="CW60:CW91" si="87">AI60</f>
        <v>0</v>
      </c>
      <c r="CX60">
        <f t="shared" ref="CX60:CX91" si="88">AJ60</f>
        <v>0</v>
      </c>
      <c r="CY60">
        <f t="shared" ref="CY60:CY91" si="89">(((S60+R60)*AT60)/100)</f>
        <v>0</v>
      </c>
      <c r="CZ60">
        <f t="shared" ref="CZ60:CZ91" si="90">(((S60+R60)*AU60)/100)</f>
        <v>0</v>
      </c>
      <c r="DC60" t="s">
        <v>6</v>
      </c>
      <c r="DD60" t="s">
        <v>6</v>
      </c>
      <c r="DE60" t="s">
        <v>6</v>
      </c>
      <c r="DF60" t="s">
        <v>6</v>
      </c>
      <c r="DG60" t="s">
        <v>6</v>
      </c>
      <c r="DH60" t="s">
        <v>6</v>
      </c>
      <c r="DI60" t="s">
        <v>6</v>
      </c>
      <c r="DJ60" t="s">
        <v>6</v>
      </c>
      <c r="DK60" t="s">
        <v>6</v>
      </c>
      <c r="DL60" t="s">
        <v>6</v>
      </c>
      <c r="DM60" t="s">
        <v>6</v>
      </c>
      <c r="DN60">
        <v>0</v>
      </c>
      <c r="DO60">
        <v>0</v>
      </c>
      <c r="DP60">
        <v>1</v>
      </c>
      <c r="DQ60">
        <v>1</v>
      </c>
      <c r="DU60">
        <v>1009</v>
      </c>
      <c r="DV60" t="s">
        <v>182</v>
      </c>
      <c r="DW60" t="s">
        <v>182</v>
      </c>
      <c r="DX60">
        <v>1000</v>
      </c>
      <c r="EE60">
        <v>16609187</v>
      </c>
      <c r="EF60">
        <v>6</v>
      </c>
      <c r="EG60" t="s">
        <v>29</v>
      </c>
      <c r="EH60">
        <v>0</v>
      </c>
      <c r="EI60" t="s">
        <v>6</v>
      </c>
      <c r="EJ60">
        <v>1</v>
      </c>
      <c r="EK60">
        <v>62001</v>
      </c>
      <c r="EL60" t="s">
        <v>177</v>
      </c>
      <c r="EM60" t="s">
        <v>178</v>
      </c>
      <c r="EO60" t="s">
        <v>6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91">ROUND(IF(AND(BH60=3,BI60=3),P60,0),2)</f>
        <v>0</v>
      </c>
      <c r="FS60">
        <v>0</v>
      </c>
      <c r="FX60">
        <v>80</v>
      </c>
      <c r="FY60">
        <v>50</v>
      </c>
      <c r="GA60" t="s">
        <v>6</v>
      </c>
      <c r="GD60">
        <v>0</v>
      </c>
      <c r="GF60">
        <v>-2007682757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2">ROUND(IF(AND(BH60=3,BI60=3,FS60&lt;&gt;0),P60,0),2)</f>
        <v>0</v>
      </c>
      <c r="GM60">
        <f t="shared" ref="GM60:GM91" si="93">ROUND(O60+X60+Y60+GK60,2)+GX60</f>
        <v>0</v>
      </c>
      <c r="GN60">
        <f t="shared" ref="GN60:GN91" si="94">IF(OR(BI60=0,BI60=1),ROUND(O60+X60+Y60+GK60,2),0)</f>
        <v>0</v>
      </c>
      <c r="GO60">
        <f t="shared" ref="GO60:GO91" si="95">IF(BI60=2,ROUND(O60+X60+Y60+GK60,2),0)</f>
        <v>0</v>
      </c>
      <c r="GP60">
        <f t="shared" ref="GP60:GP91" si="96">IF(BI60=4,ROUND(O60+X60+Y60+GK60,2)+GX60,0)</f>
        <v>0</v>
      </c>
      <c r="GR60">
        <v>0</v>
      </c>
      <c r="GS60">
        <v>3</v>
      </c>
      <c r="GT60">
        <v>0</v>
      </c>
      <c r="GU60" t="s">
        <v>6</v>
      </c>
      <c r="GV60">
        <f t="shared" ref="GV60:GV91" si="97">ROUND(GT60,2)</f>
        <v>0</v>
      </c>
      <c r="GW60">
        <v>1</v>
      </c>
      <c r="GX60">
        <f t="shared" ref="GX60:GX91" si="98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119</v>
      </c>
      <c r="E61" t="s">
        <v>183</v>
      </c>
      <c r="F61" t="s">
        <v>184</v>
      </c>
      <c r="G61" t="s">
        <v>185</v>
      </c>
      <c r="H61" t="s">
        <v>162</v>
      </c>
      <c r="I61">
        <f>I59*J61</f>
        <v>4.7039999999999997</v>
      </c>
      <c r="J61">
        <v>13.999999999999998</v>
      </c>
      <c r="O61">
        <f t="shared" si="66"/>
        <v>2591.0100000000002</v>
      </c>
      <c r="P61">
        <f t="shared" si="67"/>
        <v>2591.0100000000002</v>
      </c>
      <c r="Q61">
        <f t="shared" si="68"/>
        <v>0</v>
      </c>
      <c r="R61">
        <f t="shared" si="69"/>
        <v>0</v>
      </c>
      <c r="S61">
        <f t="shared" si="70"/>
        <v>0</v>
      </c>
      <c r="T61">
        <f t="shared" si="71"/>
        <v>0</v>
      </c>
      <c r="U61">
        <f t="shared" si="72"/>
        <v>0</v>
      </c>
      <c r="V61">
        <f t="shared" si="73"/>
        <v>0</v>
      </c>
      <c r="W61">
        <f t="shared" si="74"/>
        <v>0</v>
      </c>
      <c r="X61">
        <f t="shared" si="75"/>
        <v>0</v>
      </c>
      <c r="Y61">
        <f t="shared" si="76"/>
        <v>0</v>
      </c>
      <c r="AA61">
        <v>16612262</v>
      </c>
      <c r="AB61">
        <f t="shared" si="77"/>
        <v>78.239999999999995</v>
      </c>
      <c r="AC61">
        <f t="shared" si="56"/>
        <v>78.239999999999995</v>
      </c>
      <c r="AD61">
        <f>ROUND((((ET61)-(EU61))+AE61),2)</f>
        <v>0</v>
      </c>
      <c r="AE61">
        <f t="shared" si="64"/>
        <v>0</v>
      </c>
      <c r="AF61">
        <f t="shared" si="64"/>
        <v>0</v>
      </c>
      <c r="AG61">
        <f t="shared" si="78"/>
        <v>0</v>
      </c>
      <c r="AH61">
        <f t="shared" si="65"/>
        <v>0</v>
      </c>
      <c r="AI61">
        <f t="shared" si="65"/>
        <v>0</v>
      </c>
      <c r="AJ61">
        <f t="shared" si="79"/>
        <v>0</v>
      </c>
      <c r="AK61">
        <v>78.239999999999995</v>
      </c>
      <c r="AL61">
        <v>78.239999999999995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80</v>
      </c>
      <c r="AU61">
        <v>50</v>
      </c>
      <c r="AV61">
        <v>1</v>
      </c>
      <c r="AW61">
        <v>1</v>
      </c>
      <c r="AZ61">
        <v>7.04</v>
      </c>
      <c r="BA61">
        <v>1</v>
      </c>
      <c r="BB61">
        <v>1</v>
      </c>
      <c r="BC61">
        <v>7.04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186</v>
      </c>
      <c r="BM61">
        <v>62001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80</v>
      </c>
      <c r="CA61">
        <v>50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0"/>
        <v>2591.0100000000002</v>
      </c>
      <c r="CQ61">
        <f t="shared" si="81"/>
        <v>550.80959999999993</v>
      </c>
      <c r="CR61">
        <f t="shared" si="82"/>
        <v>0</v>
      </c>
      <c r="CS61">
        <f t="shared" si="83"/>
        <v>0</v>
      </c>
      <c r="CT61">
        <f t="shared" si="84"/>
        <v>0</v>
      </c>
      <c r="CU61">
        <f t="shared" si="85"/>
        <v>0</v>
      </c>
      <c r="CV61">
        <f t="shared" si="86"/>
        <v>0</v>
      </c>
      <c r="CW61">
        <f t="shared" si="87"/>
        <v>0</v>
      </c>
      <c r="CX61">
        <f t="shared" si="88"/>
        <v>0</v>
      </c>
      <c r="CY61">
        <f t="shared" si="89"/>
        <v>0</v>
      </c>
      <c r="CZ61">
        <f t="shared" si="90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1009</v>
      </c>
      <c r="DV61" t="s">
        <v>162</v>
      </c>
      <c r="DW61" t="s">
        <v>162</v>
      </c>
      <c r="DX61">
        <v>1</v>
      </c>
      <c r="EE61">
        <v>16609187</v>
      </c>
      <c r="EF61">
        <v>6</v>
      </c>
      <c r="EG61" t="s">
        <v>29</v>
      </c>
      <c r="EH61">
        <v>0</v>
      </c>
      <c r="EI61" t="s">
        <v>6</v>
      </c>
      <c r="EJ61">
        <v>1</v>
      </c>
      <c r="EK61">
        <v>62001</v>
      </c>
      <c r="EL61" t="s">
        <v>177</v>
      </c>
      <c r="EM61" t="s">
        <v>178</v>
      </c>
      <c r="EO61" t="s">
        <v>6</v>
      </c>
      <c r="EQ61">
        <v>0</v>
      </c>
      <c r="ER61">
        <v>78.239999999999995</v>
      </c>
      <c r="ES61">
        <v>78.239999999999995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1"/>
        <v>0</v>
      </c>
      <c r="FS61">
        <v>0</v>
      </c>
      <c r="FX61">
        <v>80</v>
      </c>
      <c r="FY61">
        <v>50</v>
      </c>
      <c r="GA61" t="s">
        <v>6</v>
      </c>
      <c r="GD61">
        <v>0</v>
      </c>
      <c r="GF61">
        <v>-1606209856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2"/>
        <v>0</v>
      </c>
      <c r="GM61">
        <f t="shared" si="93"/>
        <v>2591.0100000000002</v>
      </c>
      <c r="GN61">
        <f t="shared" si="94"/>
        <v>2591.0100000000002</v>
      </c>
      <c r="GO61">
        <f t="shared" si="95"/>
        <v>0</v>
      </c>
      <c r="GP61">
        <f t="shared" si="96"/>
        <v>0</v>
      </c>
      <c r="GR61">
        <v>0</v>
      </c>
      <c r="GS61">
        <v>3</v>
      </c>
      <c r="GT61">
        <v>0</v>
      </c>
      <c r="GU61" t="s">
        <v>6</v>
      </c>
      <c r="GV61">
        <f t="shared" si="97"/>
        <v>0</v>
      </c>
      <c r="GW61">
        <v>1</v>
      </c>
      <c r="GX61">
        <f t="shared" si="98"/>
        <v>0</v>
      </c>
      <c r="HA61">
        <v>0</v>
      </c>
      <c r="HB61">
        <v>0</v>
      </c>
      <c r="IK61">
        <v>0</v>
      </c>
    </row>
    <row r="62" spans="1:245" x14ac:dyDescent="0.2">
      <c r="A62">
        <v>17</v>
      </c>
      <c r="B62">
        <v>1</v>
      </c>
      <c r="C62">
        <f>ROW(SmtRes!A123)</f>
        <v>123</v>
      </c>
      <c r="D62">
        <f>ROW(EtalonRes!A134)</f>
        <v>134</v>
      </c>
      <c r="E62" t="s">
        <v>187</v>
      </c>
      <c r="F62" t="s">
        <v>188</v>
      </c>
      <c r="G62" t="s">
        <v>189</v>
      </c>
      <c r="H62" t="s">
        <v>27</v>
      </c>
      <c r="I62">
        <f>ROUND(16/100,9)</f>
        <v>0.16</v>
      </c>
      <c r="J62">
        <v>0</v>
      </c>
      <c r="O62">
        <f t="shared" si="66"/>
        <v>158.68</v>
      </c>
      <c r="P62">
        <f t="shared" si="67"/>
        <v>0</v>
      </c>
      <c r="Q62">
        <f t="shared" si="68"/>
        <v>4.6399999999999997</v>
      </c>
      <c r="R62">
        <f t="shared" si="69"/>
        <v>0.82</v>
      </c>
      <c r="S62">
        <f t="shared" si="70"/>
        <v>154.04</v>
      </c>
      <c r="T62">
        <f t="shared" si="71"/>
        <v>0</v>
      </c>
      <c r="U62">
        <f t="shared" si="72"/>
        <v>2.3552</v>
      </c>
      <c r="V62">
        <f t="shared" si="73"/>
        <v>0.01</v>
      </c>
      <c r="W62">
        <f t="shared" si="74"/>
        <v>0</v>
      </c>
      <c r="X62">
        <f t="shared" si="75"/>
        <v>125.44</v>
      </c>
      <c r="Y62">
        <f t="shared" si="76"/>
        <v>111.5</v>
      </c>
      <c r="AA62">
        <v>16612262</v>
      </c>
      <c r="AB62">
        <f t="shared" si="77"/>
        <v>140.87</v>
      </c>
      <c r="AC62">
        <f t="shared" si="56"/>
        <v>0</v>
      </c>
      <c r="AD62">
        <f>ROUND(((((ET62*1.25))-((EU62*1.25)))+AE62),2)</f>
        <v>4.12</v>
      </c>
      <c r="AE62">
        <f>ROUND(((EU62*1.25)),2)</f>
        <v>0.73</v>
      </c>
      <c r="AF62">
        <f>ROUND(((EV62*1.15)),2)</f>
        <v>136.75</v>
      </c>
      <c r="AG62">
        <f t="shared" si="78"/>
        <v>0</v>
      </c>
      <c r="AH62">
        <f>((EW62*1.15))</f>
        <v>14.719999999999999</v>
      </c>
      <c r="AI62">
        <f>((EX62*1.25))</f>
        <v>6.25E-2</v>
      </c>
      <c r="AJ62">
        <f t="shared" si="79"/>
        <v>0</v>
      </c>
      <c r="AK62">
        <v>122.2</v>
      </c>
      <c r="AL62">
        <v>0</v>
      </c>
      <c r="AM62">
        <v>3.29</v>
      </c>
      <c r="AN62">
        <v>0.57999999999999996</v>
      </c>
      <c r="AO62">
        <v>118.91</v>
      </c>
      <c r="AP62">
        <v>0</v>
      </c>
      <c r="AQ62">
        <v>12.8</v>
      </c>
      <c r="AR62">
        <v>0.05</v>
      </c>
      <c r="AS62">
        <v>0</v>
      </c>
      <c r="AT62">
        <v>81</v>
      </c>
      <c r="AU62">
        <v>72</v>
      </c>
      <c r="AV62">
        <v>1</v>
      </c>
      <c r="AW62">
        <v>1</v>
      </c>
      <c r="AZ62">
        <v>7.04</v>
      </c>
      <c r="BA62">
        <v>7.04</v>
      </c>
      <c r="BB62">
        <v>7.04</v>
      </c>
      <c r="BC62">
        <v>7.04</v>
      </c>
      <c r="BD62" t="s">
        <v>6</v>
      </c>
      <c r="BE62" t="s">
        <v>6</v>
      </c>
      <c r="BF62" t="s">
        <v>6</v>
      </c>
      <c r="BG62" t="s">
        <v>6</v>
      </c>
      <c r="BH62">
        <v>0</v>
      </c>
      <c r="BI62">
        <v>1</v>
      </c>
      <c r="BJ62" t="s">
        <v>190</v>
      </c>
      <c r="BM62">
        <v>9001</v>
      </c>
      <c r="BN62">
        <v>0</v>
      </c>
      <c r="BO62" t="s">
        <v>6</v>
      </c>
      <c r="BP62">
        <v>0</v>
      </c>
      <c r="BQ62">
        <v>2</v>
      </c>
      <c r="BR62">
        <v>0</v>
      </c>
      <c r="BS62">
        <v>7.04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6</v>
      </c>
      <c r="BZ62">
        <v>90</v>
      </c>
      <c r="CA62">
        <v>85</v>
      </c>
      <c r="CF62">
        <v>0</v>
      </c>
      <c r="CG62">
        <v>0</v>
      </c>
      <c r="CM62">
        <v>0</v>
      </c>
      <c r="CN62" t="s">
        <v>1861</v>
      </c>
      <c r="CO62">
        <v>0</v>
      </c>
      <c r="CP62">
        <f t="shared" si="80"/>
        <v>158.67999999999998</v>
      </c>
      <c r="CQ62">
        <f t="shared" si="81"/>
        <v>0</v>
      </c>
      <c r="CR62">
        <f t="shared" si="82"/>
        <v>29.004799999999999</v>
      </c>
      <c r="CS62">
        <f t="shared" si="83"/>
        <v>5.1391999999999998</v>
      </c>
      <c r="CT62">
        <f t="shared" si="84"/>
        <v>962.72</v>
      </c>
      <c r="CU62">
        <f t="shared" si="85"/>
        <v>0</v>
      </c>
      <c r="CV62">
        <f t="shared" si="86"/>
        <v>14.719999999999999</v>
      </c>
      <c r="CW62">
        <f t="shared" si="87"/>
        <v>6.25E-2</v>
      </c>
      <c r="CX62">
        <f t="shared" si="88"/>
        <v>0</v>
      </c>
      <c r="CY62">
        <f t="shared" si="89"/>
        <v>125.43659999999998</v>
      </c>
      <c r="CZ62">
        <f t="shared" si="90"/>
        <v>111.49919999999999</v>
      </c>
      <c r="DC62" t="s">
        <v>6</v>
      </c>
      <c r="DD62" t="s">
        <v>6</v>
      </c>
      <c r="DE62" t="s">
        <v>91</v>
      </c>
      <c r="DF62" t="s">
        <v>91</v>
      </c>
      <c r="DG62" t="s">
        <v>92</v>
      </c>
      <c r="DH62" t="s">
        <v>6</v>
      </c>
      <c r="DI62" t="s">
        <v>92</v>
      </c>
      <c r="DJ62" t="s">
        <v>91</v>
      </c>
      <c r="DK62" t="s">
        <v>6</v>
      </c>
      <c r="DL62" t="s">
        <v>6</v>
      </c>
      <c r="DM62" t="s">
        <v>6</v>
      </c>
      <c r="DN62">
        <v>0</v>
      </c>
      <c r="DO62">
        <v>0</v>
      </c>
      <c r="DP62">
        <v>1</v>
      </c>
      <c r="DQ62">
        <v>1</v>
      </c>
      <c r="DU62">
        <v>1003</v>
      </c>
      <c r="DV62" t="s">
        <v>27</v>
      </c>
      <c r="DW62" t="s">
        <v>27</v>
      </c>
      <c r="DX62">
        <v>100</v>
      </c>
      <c r="EE62">
        <v>16609106</v>
      </c>
      <c r="EF62">
        <v>2</v>
      </c>
      <c r="EG62" t="s">
        <v>14</v>
      </c>
      <c r="EH62">
        <v>0</v>
      </c>
      <c r="EI62" t="s">
        <v>6</v>
      </c>
      <c r="EJ62">
        <v>1</v>
      </c>
      <c r="EK62">
        <v>9001</v>
      </c>
      <c r="EL62" t="s">
        <v>191</v>
      </c>
      <c r="EM62" t="s">
        <v>192</v>
      </c>
      <c r="EO62" t="s">
        <v>93</v>
      </c>
      <c r="EQ62">
        <v>131072</v>
      </c>
      <c r="ER62">
        <v>122.2</v>
      </c>
      <c r="ES62">
        <v>0</v>
      </c>
      <c r="ET62">
        <v>3.29</v>
      </c>
      <c r="EU62">
        <v>0.57999999999999996</v>
      </c>
      <c r="EV62">
        <v>118.91</v>
      </c>
      <c r="EW62">
        <v>12.8</v>
      </c>
      <c r="EX62">
        <v>0.05</v>
      </c>
      <c r="EY62">
        <v>0</v>
      </c>
      <c r="FQ62">
        <v>0</v>
      </c>
      <c r="FR62">
        <f t="shared" si="91"/>
        <v>0</v>
      </c>
      <c r="FS62">
        <v>0</v>
      </c>
      <c r="FT62" t="s">
        <v>22</v>
      </c>
      <c r="FU62" t="s">
        <v>23</v>
      </c>
      <c r="FX62">
        <v>81</v>
      </c>
      <c r="FY62">
        <v>72.25</v>
      </c>
      <c r="GA62" t="s">
        <v>6</v>
      </c>
      <c r="GD62">
        <v>0</v>
      </c>
      <c r="GF62">
        <v>-1646399505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2"/>
        <v>0</v>
      </c>
      <c r="GM62">
        <f t="shared" si="93"/>
        <v>395.62</v>
      </c>
      <c r="GN62">
        <f t="shared" si="94"/>
        <v>395.62</v>
      </c>
      <c r="GO62">
        <f t="shared" si="95"/>
        <v>0</v>
      </c>
      <c r="GP62">
        <f t="shared" si="96"/>
        <v>0</v>
      </c>
      <c r="GR62">
        <v>0</v>
      </c>
      <c r="GS62">
        <v>3</v>
      </c>
      <c r="GT62">
        <v>0</v>
      </c>
      <c r="GU62" t="s">
        <v>6</v>
      </c>
      <c r="GV62">
        <f t="shared" si="97"/>
        <v>0</v>
      </c>
      <c r="GW62">
        <v>1</v>
      </c>
      <c r="GX62">
        <f t="shared" si="98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123</v>
      </c>
      <c r="E63" t="s">
        <v>193</v>
      </c>
      <c r="F63" t="s">
        <v>194</v>
      </c>
      <c r="G63" t="s">
        <v>195</v>
      </c>
      <c r="H63" t="s">
        <v>182</v>
      </c>
      <c r="I63">
        <f>I62*J63</f>
        <v>6.4000000000000005E-4</v>
      </c>
      <c r="J63">
        <v>4.0000000000000001E-3</v>
      </c>
      <c r="O63">
        <f t="shared" si="66"/>
        <v>23.01</v>
      </c>
      <c r="P63">
        <f t="shared" si="67"/>
        <v>23.01</v>
      </c>
      <c r="Q63">
        <f t="shared" si="68"/>
        <v>0</v>
      </c>
      <c r="R63">
        <f t="shared" si="69"/>
        <v>0</v>
      </c>
      <c r="S63">
        <f t="shared" si="70"/>
        <v>0</v>
      </c>
      <c r="T63">
        <f t="shared" si="71"/>
        <v>0</v>
      </c>
      <c r="U63">
        <f t="shared" si="72"/>
        <v>0</v>
      </c>
      <c r="V63">
        <f t="shared" si="73"/>
        <v>0</v>
      </c>
      <c r="W63">
        <f t="shared" si="74"/>
        <v>0</v>
      </c>
      <c r="X63">
        <f t="shared" si="75"/>
        <v>0</v>
      </c>
      <c r="Y63">
        <f t="shared" si="76"/>
        <v>0</v>
      </c>
      <c r="AA63">
        <v>16612262</v>
      </c>
      <c r="AB63">
        <f t="shared" si="77"/>
        <v>5106.21</v>
      </c>
      <c r="AC63">
        <f t="shared" si="56"/>
        <v>5106.21</v>
      </c>
      <c r="AD63">
        <f>ROUND((((ET63)-(EU63))+AE63),2)</f>
        <v>0</v>
      </c>
      <c r="AE63">
        <f>ROUND((EU63),2)</f>
        <v>0</v>
      </c>
      <c r="AF63">
        <f>ROUND((EV63),2)</f>
        <v>0</v>
      </c>
      <c r="AG63">
        <f t="shared" si="78"/>
        <v>0</v>
      </c>
      <c r="AH63">
        <f>(EW63)</f>
        <v>0</v>
      </c>
      <c r="AI63">
        <f>(EX63)</f>
        <v>0</v>
      </c>
      <c r="AJ63">
        <f t="shared" si="79"/>
        <v>0</v>
      </c>
      <c r="AK63">
        <v>5106.21</v>
      </c>
      <c r="AL63">
        <v>5106.21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81</v>
      </c>
      <c r="AU63">
        <v>72</v>
      </c>
      <c r="AV63">
        <v>1</v>
      </c>
      <c r="AW63">
        <v>1</v>
      </c>
      <c r="AZ63">
        <v>7.04</v>
      </c>
      <c r="BA63">
        <v>1</v>
      </c>
      <c r="BB63">
        <v>1</v>
      </c>
      <c r="BC63">
        <v>7.04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196</v>
      </c>
      <c r="BM63">
        <v>9001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90</v>
      </c>
      <c r="CA63">
        <v>85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0"/>
        <v>23.01</v>
      </c>
      <c r="CQ63">
        <f t="shared" si="81"/>
        <v>35947.718399999998</v>
      </c>
      <c r="CR63">
        <f t="shared" si="82"/>
        <v>0</v>
      </c>
      <c r="CS63">
        <f t="shared" si="83"/>
        <v>0</v>
      </c>
      <c r="CT63">
        <f t="shared" si="84"/>
        <v>0</v>
      </c>
      <c r="CU63">
        <f t="shared" si="85"/>
        <v>0</v>
      </c>
      <c r="CV63">
        <f t="shared" si="86"/>
        <v>0</v>
      </c>
      <c r="CW63">
        <f t="shared" si="87"/>
        <v>0</v>
      </c>
      <c r="CX63">
        <f t="shared" si="88"/>
        <v>0</v>
      </c>
      <c r="CY63">
        <f t="shared" si="89"/>
        <v>0</v>
      </c>
      <c r="CZ63">
        <f t="shared" si="90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182</v>
      </c>
      <c r="DW63" t="s">
        <v>182</v>
      </c>
      <c r="DX63">
        <v>1000</v>
      </c>
      <c r="EE63">
        <v>16609106</v>
      </c>
      <c r="EF63">
        <v>2</v>
      </c>
      <c r="EG63" t="s">
        <v>14</v>
      </c>
      <c r="EH63">
        <v>0</v>
      </c>
      <c r="EI63" t="s">
        <v>6</v>
      </c>
      <c r="EJ63">
        <v>1</v>
      </c>
      <c r="EK63">
        <v>9001</v>
      </c>
      <c r="EL63" t="s">
        <v>191</v>
      </c>
      <c r="EM63" t="s">
        <v>192</v>
      </c>
      <c r="EO63" t="s">
        <v>6</v>
      </c>
      <c r="EQ63">
        <v>0</v>
      </c>
      <c r="ER63">
        <v>5106.21</v>
      </c>
      <c r="ES63">
        <v>5106.21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1"/>
        <v>0</v>
      </c>
      <c r="FS63">
        <v>0</v>
      </c>
      <c r="FT63" t="s">
        <v>22</v>
      </c>
      <c r="FU63" t="s">
        <v>23</v>
      </c>
      <c r="FX63">
        <v>81</v>
      </c>
      <c r="FY63">
        <v>72.25</v>
      </c>
      <c r="GA63" t="s">
        <v>6</v>
      </c>
      <c r="GD63">
        <v>0</v>
      </c>
      <c r="GF63">
        <v>291228826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2"/>
        <v>0</v>
      </c>
      <c r="GM63">
        <f t="shared" si="93"/>
        <v>23.01</v>
      </c>
      <c r="GN63">
        <f t="shared" si="94"/>
        <v>23.01</v>
      </c>
      <c r="GO63">
        <f t="shared" si="95"/>
        <v>0</v>
      </c>
      <c r="GP63">
        <f t="shared" si="96"/>
        <v>0</v>
      </c>
      <c r="GR63">
        <v>0</v>
      </c>
      <c r="GS63">
        <v>3</v>
      </c>
      <c r="GT63">
        <v>0</v>
      </c>
      <c r="GU63" t="s">
        <v>6</v>
      </c>
      <c r="GV63">
        <f t="shared" si="97"/>
        <v>0</v>
      </c>
      <c r="GW63">
        <v>1</v>
      </c>
      <c r="GX63">
        <f t="shared" si="98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ROW(SmtRes!A130)</f>
        <v>130</v>
      </c>
      <c r="D64">
        <f>ROW(EtalonRes!A141)</f>
        <v>141</v>
      </c>
      <c r="E64" t="s">
        <v>197</v>
      </c>
      <c r="F64" t="s">
        <v>198</v>
      </c>
      <c r="G64" t="s">
        <v>199</v>
      </c>
      <c r="H64" t="s">
        <v>18</v>
      </c>
      <c r="I64">
        <f>ROUND(1.28/100,9)</f>
        <v>1.2800000000000001E-2</v>
      </c>
      <c r="J64">
        <v>0</v>
      </c>
      <c r="O64">
        <f t="shared" si="66"/>
        <v>73.48</v>
      </c>
      <c r="P64">
        <f t="shared" si="67"/>
        <v>7.98</v>
      </c>
      <c r="Q64">
        <f t="shared" si="68"/>
        <v>0.26</v>
      </c>
      <c r="R64">
        <f t="shared" si="69"/>
        <v>0.05</v>
      </c>
      <c r="S64">
        <f t="shared" si="70"/>
        <v>65.239999999999995</v>
      </c>
      <c r="T64">
        <f t="shared" si="71"/>
        <v>0</v>
      </c>
      <c r="U64">
        <f t="shared" si="72"/>
        <v>1.0460031999999999</v>
      </c>
      <c r="V64">
        <f t="shared" si="73"/>
        <v>6.4000000000000005E-4</v>
      </c>
      <c r="W64">
        <f t="shared" si="74"/>
        <v>0</v>
      </c>
      <c r="X64">
        <f t="shared" si="75"/>
        <v>62.03</v>
      </c>
      <c r="Y64">
        <f t="shared" si="76"/>
        <v>30.69</v>
      </c>
      <c r="AA64">
        <v>16612262</v>
      </c>
      <c r="AB64">
        <f t="shared" si="77"/>
        <v>815.45</v>
      </c>
      <c r="AC64">
        <f t="shared" ref="AC64:AC87" si="99">ROUND((ES64),2)</f>
        <v>88.57</v>
      </c>
      <c r="AD64">
        <f>ROUND(((((ET64*1.25))-((EU64*1.25)))+AE64),2)</f>
        <v>2.85</v>
      </c>
      <c r="AE64">
        <f>ROUND(((EU64*1.25)),2)</f>
        <v>0.61</v>
      </c>
      <c r="AF64">
        <f>ROUND(((EV64*1.15)),2)</f>
        <v>724.03</v>
      </c>
      <c r="AG64">
        <f t="shared" si="78"/>
        <v>0</v>
      </c>
      <c r="AH64">
        <f>((EW64*1.15))</f>
        <v>81.718999999999994</v>
      </c>
      <c r="AI64">
        <f>((EX64*1.25))</f>
        <v>0.05</v>
      </c>
      <c r="AJ64">
        <f t="shared" si="79"/>
        <v>0</v>
      </c>
      <c r="AK64">
        <v>720.44</v>
      </c>
      <c r="AL64">
        <v>88.57</v>
      </c>
      <c r="AM64">
        <v>2.2799999999999998</v>
      </c>
      <c r="AN64">
        <v>0.49</v>
      </c>
      <c r="AO64">
        <v>629.59</v>
      </c>
      <c r="AP64">
        <v>0</v>
      </c>
      <c r="AQ64">
        <v>71.06</v>
      </c>
      <c r="AR64">
        <v>0.04</v>
      </c>
      <c r="AS64">
        <v>0</v>
      </c>
      <c r="AT64">
        <v>95</v>
      </c>
      <c r="AU64">
        <v>47</v>
      </c>
      <c r="AV64">
        <v>1</v>
      </c>
      <c r="AW64">
        <v>1</v>
      </c>
      <c r="AZ64">
        <v>7.04</v>
      </c>
      <c r="BA64">
        <v>7.04</v>
      </c>
      <c r="BB64">
        <v>7.04</v>
      </c>
      <c r="BC64">
        <v>7.04</v>
      </c>
      <c r="BD64" t="s">
        <v>6</v>
      </c>
      <c r="BE64" t="s">
        <v>6</v>
      </c>
      <c r="BF64" t="s">
        <v>6</v>
      </c>
      <c r="BG64" t="s">
        <v>6</v>
      </c>
      <c r="BH64">
        <v>0</v>
      </c>
      <c r="BI64">
        <v>1</v>
      </c>
      <c r="BJ64" t="s">
        <v>200</v>
      </c>
      <c r="BM64">
        <v>15001</v>
      </c>
      <c r="BN64">
        <v>0</v>
      </c>
      <c r="BO64" t="s">
        <v>6</v>
      </c>
      <c r="BP64">
        <v>0</v>
      </c>
      <c r="BQ64">
        <v>2</v>
      </c>
      <c r="BR64">
        <v>0</v>
      </c>
      <c r="BS64">
        <v>7.04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</v>
      </c>
      <c r="BZ64">
        <v>105</v>
      </c>
      <c r="CA64">
        <v>55</v>
      </c>
      <c r="CF64">
        <v>0</v>
      </c>
      <c r="CG64">
        <v>0</v>
      </c>
      <c r="CM64">
        <v>0</v>
      </c>
      <c r="CN64" t="s">
        <v>1861</v>
      </c>
      <c r="CO64">
        <v>0</v>
      </c>
      <c r="CP64">
        <f t="shared" si="80"/>
        <v>73.47999999999999</v>
      </c>
      <c r="CQ64">
        <f t="shared" si="81"/>
        <v>623.53279999999995</v>
      </c>
      <c r="CR64">
        <f t="shared" si="82"/>
        <v>20.064</v>
      </c>
      <c r="CS64">
        <f t="shared" si="83"/>
        <v>4.2943999999999996</v>
      </c>
      <c r="CT64">
        <f t="shared" si="84"/>
        <v>5097.1711999999998</v>
      </c>
      <c r="CU64">
        <f t="shared" si="85"/>
        <v>0</v>
      </c>
      <c r="CV64">
        <f t="shared" si="86"/>
        <v>81.718999999999994</v>
      </c>
      <c r="CW64">
        <f t="shared" si="87"/>
        <v>0.05</v>
      </c>
      <c r="CX64">
        <f t="shared" si="88"/>
        <v>0</v>
      </c>
      <c r="CY64">
        <f t="shared" si="89"/>
        <v>62.025499999999994</v>
      </c>
      <c r="CZ64">
        <f t="shared" si="90"/>
        <v>30.686299999999996</v>
      </c>
      <c r="DC64" t="s">
        <v>6</v>
      </c>
      <c r="DD64" t="s">
        <v>6</v>
      </c>
      <c r="DE64" t="s">
        <v>91</v>
      </c>
      <c r="DF64" t="s">
        <v>91</v>
      </c>
      <c r="DG64" t="s">
        <v>92</v>
      </c>
      <c r="DH64" t="s">
        <v>6</v>
      </c>
      <c r="DI64" t="s">
        <v>92</v>
      </c>
      <c r="DJ64" t="s">
        <v>91</v>
      </c>
      <c r="DK64" t="s">
        <v>6</v>
      </c>
      <c r="DL64" t="s">
        <v>6</v>
      </c>
      <c r="DM64" t="s">
        <v>6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18</v>
      </c>
      <c r="DW64" t="s">
        <v>18</v>
      </c>
      <c r="DX64">
        <v>100</v>
      </c>
      <c r="EE64">
        <v>16609130</v>
      </c>
      <c r="EF64">
        <v>2</v>
      </c>
      <c r="EG64" t="s">
        <v>14</v>
      </c>
      <c r="EH64">
        <v>0</v>
      </c>
      <c r="EI64" t="s">
        <v>6</v>
      </c>
      <c r="EJ64">
        <v>1</v>
      </c>
      <c r="EK64">
        <v>15001</v>
      </c>
      <c r="EL64" t="s">
        <v>153</v>
      </c>
      <c r="EM64" t="s">
        <v>154</v>
      </c>
      <c r="EO64" t="s">
        <v>93</v>
      </c>
      <c r="EQ64">
        <v>131072</v>
      </c>
      <c r="ER64">
        <v>720.44</v>
      </c>
      <c r="ES64">
        <v>88.57</v>
      </c>
      <c r="ET64">
        <v>2.2799999999999998</v>
      </c>
      <c r="EU64">
        <v>0.49</v>
      </c>
      <c r="EV64">
        <v>629.59</v>
      </c>
      <c r="EW64">
        <v>71.06</v>
      </c>
      <c r="EX64">
        <v>0.04</v>
      </c>
      <c r="EY64">
        <v>0</v>
      </c>
      <c r="FQ64">
        <v>0</v>
      </c>
      <c r="FR64">
        <f t="shared" si="91"/>
        <v>0</v>
      </c>
      <c r="FS64">
        <v>0</v>
      </c>
      <c r="FT64" t="s">
        <v>22</v>
      </c>
      <c r="FU64" t="s">
        <v>23</v>
      </c>
      <c r="FX64">
        <v>94.5</v>
      </c>
      <c r="FY64">
        <v>46.75</v>
      </c>
      <c r="GA64" t="s">
        <v>6</v>
      </c>
      <c r="GD64">
        <v>0</v>
      </c>
      <c r="GF64">
        <v>-1311473070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2"/>
        <v>0</v>
      </c>
      <c r="GM64">
        <f t="shared" si="93"/>
        <v>166.2</v>
      </c>
      <c r="GN64">
        <f t="shared" si="94"/>
        <v>166.2</v>
      </c>
      <c r="GO64">
        <f t="shared" si="95"/>
        <v>0</v>
      </c>
      <c r="GP64">
        <f t="shared" si="96"/>
        <v>0</v>
      </c>
      <c r="GR64">
        <v>0</v>
      </c>
      <c r="GS64">
        <v>3</v>
      </c>
      <c r="GT64">
        <v>0</v>
      </c>
      <c r="GU64" t="s">
        <v>6</v>
      </c>
      <c r="GV64">
        <f t="shared" si="97"/>
        <v>0</v>
      </c>
      <c r="GW64">
        <v>1</v>
      </c>
      <c r="GX64">
        <f t="shared" si="98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129</v>
      </c>
      <c r="E65" t="s">
        <v>201</v>
      </c>
      <c r="F65" t="s">
        <v>202</v>
      </c>
      <c r="G65" t="s">
        <v>203</v>
      </c>
      <c r="H65" t="s">
        <v>162</v>
      </c>
      <c r="I65">
        <f>I64*J65</f>
        <v>0.315</v>
      </c>
      <c r="J65">
        <v>24.609375</v>
      </c>
      <c r="O65">
        <f t="shared" si="66"/>
        <v>36.950000000000003</v>
      </c>
      <c r="P65">
        <f t="shared" si="67"/>
        <v>36.950000000000003</v>
      </c>
      <c r="Q65">
        <f t="shared" si="68"/>
        <v>0</v>
      </c>
      <c r="R65">
        <f t="shared" si="69"/>
        <v>0</v>
      </c>
      <c r="S65">
        <f t="shared" si="70"/>
        <v>0</v>
      </c>
      <c r="T65">
        <f t="shared" si="71"/>
        <v>0</v>
      </c>
      <c r="U65">
        <f t="shared" si="72"/>
        <v>0</v>
      </c>
      <c r="V65">
        <f t="shared" si="73"/>
        <v>0</v>
      </c>
      <c r="W65">
        <f t="shared" si="74"/>
        <v>0</v>
      </c>
      <c r="X65">
        <f t="shared" si="75"/>
        <v>0</v>
      </c>
      <c r="Y65">
        <f t="shared" si="76"/>
        <v>0</v>
      </c>
      <c r="AA65">
        <v>16612262</v>
      </c>
      <c r="AB65">
        <f t="shared" si="77"/>
        <v>16.66</v>
      </c>
      <c r="AC65">
        <f t="shared" si="99"/>
        <v>16.66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78"/>
        <v>0</v>
      </c>
      <c r="AH65">
        <f>(EW65)</f>
        <v>0</v>
      </c>
      <c r="AI65">
        <f>(EX65)</f>
        <v>0</v>
      </c>
      <c r="AJ65">
        <f t="shared" si="79"/>
        <v>0</v>
      </c>
      <c r="AK65">
        <v>16.66</v>
      </c>
      <c r="AL65">
        <v>16.66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47</v>
      </c>
      <c r="AV65">
        <v>1</v>
      </c>
      <c r="AW65">
        <v>1</v>
      </c>
      <c r="AZ65">
        <v>7.04</v>
      </c>
      <c r="BA65">
        <v>1</v>
      </c>
      <c r="BB65">
        <v>1</v>
      </c>
      <c r="BC65">
        <v>7.04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204</v>
      </c>
      <c r="BM65">
        <v>15001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105</v>
      </c>
      <c r="CA65">
        <v>55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80"/>
        <v>36.950000000000003</v>
      </c>
      <c r="CQ65">
        <f t="shared" si="81"/>
        <v>117.2864</v>
      </c>
      <c r="CR65">
        <f t="shared" si="82"/>
        <v>0</v>
      </c>
      <c r="CS65">
        <f t="shared" si="83"/>
        <v>0</v>
      </c>
      <c r="CT65">
        <f t="shared" si="84"/>
        <v>0</v>
      </c>
      <c r="CU65">
        <f t="shared" si="85"/>
        <v>0</v>
      </c>
      <c r="CV65">
        <f t="shared" si="86"/>
        <v>0</v>
      </c>
      <c r="CW65">
        <f t="shared" si="87"/>
        <v>0</v>
      </c>
      <c r="CX65">
        <f t="shared" si="88"/>
        <v>0</v>
      </c>
      <c r="CY65">
        <f t="shared" si="89"/>
        <v>0</v>
      </c>
      <c r="CZ65">
        <f t="shared" si="90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162</v>
      </c>
      <c r="DW65" t="s">
        <v>162</v>
      </c>
      <c r="DX65">
        <v>1</v>
      </c>
      <c r="EE65">
        <v>16609130</v>
      </c>
      <c r="EF65">
        <v>2</v>
      </c>
      <c r="EG65" t="s">
        <v>14</v>
      </c>
      <c r="EH65">
        <v>0</v>
      </c>
      <c r="EI65" t="s">
        <v>6</v>
      </c>
      <c r="EJ65">
        <v>1</v>
      </c>
      <c r="EK65">
        <v>15001</v>
      </c>
      <c r="EL65" t="s">
        <v>153</v>
      </c>
      <c r="EM65" t="s">
        <v>154</v>
      </c>
      <c r="EO65" t="s">
        <v>6</v>
      </c>
      <c r="EQ65">
        <v>0</v>
      </c>
      <c r="ER65">
        <v>16.66</v>
      </c>
      <c r="ES65">
        <v>16.66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1"/>
        <v>0</v>
      </c>
      <c r="FS65">
        <v>0</v>
      </c>
      <c r="FT65" t="s">
        <v>22</v>
      </c>
      <c r="FU65" t="s">
        <v>23</v>
      </c>
      <c r="FX65">
        <v>94.5</v>
      </c>
      <c r="FY65">
        <v>46.75</v>
      </c>
      <c r="GA65" t="s">
        <v>6</v>
      </c>
      <c r="GD65">
        <v>0</v>
      </c>
      <c r="GF65">
        <v>-134063439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2"/>
        <v>0</v>
      </c>
      <c r="GM65">
        <f t="shared" si="93"/>
        <v>36.950000000000003</v>
      </c>
      <c r="GN65">
        <f t="shared" si="94"/>
        <v>36.950000000000003</v>
      </c>
      <c r="GO65">
        <f t="shared" si="95"/>
        <v>0</v>
      </c>
      <c r="GP65">
        <f t="shared" si="96"/>
        <v>0</v>
      </c>
      <c r="GR65">
        <v>0</v>
      </c>
      <c r="GS65">
        <v>3</v>
      </c>
      <c r="GT65">
        <v>0</v>
      </c>
      <c r="GU65" t="s">
        <v>6</v>
      </c>
      <c r="GV65">
        <f t="shared" si="97"/>
        <v>0</v>
      </c>
      <c r="GW65">
        <v>1</v>
      </c>
      <c r="GX65">
        <f t="shared" si="98"/>
        <v>0</v>
      </c>
      <c r="HA65">
        <v>0</v>
      </c>
      <c r="HB65">
        <v>0</v>
      </c>
      <c r="IK65">
        <v>0</v>
      </c>
    </row>
    <row r="66" spans="1:245" x14ac:dyDescent="0.2">
      <c r="A66">
        <v>17</v>
      </c>
      <c r="B66">
        <v>1</v>
      </c>
      <c r="C66">
        <f>ROW(SmtRes!A135)</f>
        <v>135</v>
      </c>
      <c r="D66">
        <f>ROW(EtalonRes!A146)</f>
        <v>146</v>
      </c>
      <c r="E66" t="s">
        <v>205</v>
      </c>
      <c r="F66" t="s">
        <v>206</v>
      </c>
      <c r="G66" t="s">
        <v>207</v>
      </c>
      <c r="H66" t="s">
        <v>208</v>
      </c>
      <c r="I66">
        <v>2</v>
      </c>
      <c r="J66">
        <v>0</v>
      </c>
      <c r="O66">
        <f t="shared" si="66"/>
        <v>225.56</v>
      </c>
      <c r="P66">
        <f t="shared" si="67"/>
        <v>10.14</v>
      </c>
      <c r="Q66">
        <f t="shared" si="68"/>
        <v>37.17</v>
      </c>
      <c r="R66">
        <f t="shared" si="69"/>
        <v>0</v>
      </c>
      <c r="S66">
        <f t="shared" si="70"/>
        <v>178.25</v>
      </c>
      <c r="T66">
        <f t="shared" si="71"/>
        <v>0</v>
      </c>
      <c r="U66">
        <f t="shared" si="72"/>
        <v>2.5529999999999999</v>
      </c>
      <c r="V66">
        <f t="shared" si="73"/>
        <v>0</v>
      </c>
      <c r="W66">
        <f t="shared" si="74"/>
        <v>0</v>
      </c>
      <c r="X66">
        <f t="shared" si="75"/>
        <v>144.38</v>
      </c>
      <c r="Y66">
        <f t="shared" si="76"/>
        <v>128.34</v>
      </c>
      <c r="AA66">
        <v>16612262</v>
      </c>
      <c r="AB66">
        <f t="shared" si="77"/>
        <v>16.02</v>
      </c>
      <c r="AC66">
        <f t="shared" si="99"/>
        <v>0.72</v>
      </c>
      <c r="AD66">
        <f>ROUND(((((ET66*1.25))-((EU66*1.25)))+AE66),2)</f>
        <v>2.64</v>
      </c>
      <c r="AE66">
        <f>ROUND(((EU66*1.25)),2)</f>
        <v>0</v>
      </c>
      <c r="AF66">
        <f>ROUND(((EV66*1.15)),2)</f>
        <v>12.66</v>
      </c>
      <c r="AG66">
        <f t="shared" si="78"/>
        <v>0</v>
      </c>
      <c r="AH66">
        <f>((EW66*1.15))</f>
        <v>1.2765</v>
      </c>
      <c r="AI66">
        <f>((EX66*1.25))</f>
        <v>0</v>
      </c>
      <c r="AJ66">
        <f t="shared" si="79"/>
        <v>0</v>
      </c>
      <c r="AK66">
        <v>13.84</v>
      </c>
      <c r="AL66">
        <v>0.72</v>
      </c>
      <c r="AM66">
        <v>2.11</v>
      </c>
      <c r="AN66">
        <v>0</v>
      </c>
      <c r="AO66">
        <v>11.01</v>
      </c>
      <c r="AP66">
        <v>0</v>
      </c>
      <c r="AQ66">
        <v>1.1100000000000001</v>
      </c>
      <c r="AR66">
        <v>0</v>
      </c>
      <c r="AS66">
        <v>0</v>
      </c>
      <c r="AT66">
        <v>81</v>
      </c>
      <c r="AU66">
        <v>72</v>
      </c>
      <c r="AV66">
        <v>1</v>
      </c>
      <c r="AW66">
        <v>1</v>
      </c>
      <c r="AZ66">
        <v>7.04</v>
      </c>
      <c r="BA66">
        <v>7.04</v>
      </c>
      <c r="BB66">
        <v>7.04</v>
      </c>
      <c r="BC66">
        <v>7.04</v>
      </c>
      <c r="BD66" t="s">
        <v>6</v>
      </c>
      <c r="BE66" t="s">
        <v>6</v>
      </c>
      <c r="BF66" t="s">
        <v>6</v>
      </c>
      <c r="BG66" t="s">
        <v>6</v>
      </c>
      <c r="BH66">
        <v>0</v>
      </c>
      <c r="BI66">
        <v>1</v>
      </c>
      <c r="BJ66" t="s">
        <v>209</v>
      </c>
      <c r="BM66">
        <v>9001</v>
      </c>
      <c r="BN66">
        <v>0</v>
      </c>
      <c r="BO66" t="s">
        <v>6</v>
      </c>
      <c r="BP66">
        <v>0</v>
      </c>
      <c r="BQ66">
        <v>2</v>
      </c>
      <c r="BR66">
        <v>0</v>
      </c>
      <c r="BS66">
        <v>7.04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</v>
      </c>
      <c r="BZ66">
        <v>90</v>
      </c>
      <c r="CA66">
        <v>85</v>
      </c>
      <c r="CF66">
        <v>0</v>
      </c>
      <c r="CG66">
        <v>0</v>
      </c>
      <c r="CM66">
        <v>0</v>
      </c>
      <c r="CN66" t="s">
        <v>1861</v>
      </c>
      <c r="CO66">
        <v>0</v>
      </c>
      <c r="CP66">
        <f t="shared" si="80"/>
        <v>225.56</v>
      </c>
      <c r="CQ66">
        <f t="shared" si="81"/>
        <v>5.0687999999999995</v>
      </c>
      <c r="CR66">
        <f t="shared" si="82"/>
        <v>18.585599999999999</v>
      </c>
      <c r="CS66">
        <f t="shared" si="83"/>
        <v>0</v>
      </c>
      <c r="CT66">
        <f t="shared" si="84"/>
        <v>89.126400000000004</v>
      </c>
      <c r="CU66">
        <f t="shared" si="85"/>
        <v>0</v>
      </c>
      <c r="CV66">
        <f t="shared" si="86"/>
        <v>1.2765</v>
      </c>
      <c r="CW66">
        <f t="shared" si="87"/>
        <v>0</v>
      </c>
      <c r="CX66">
        <f t="shared" si="88"/>
        <v>0</v>
      </c>
      <c r="CY66">
        <f t="shared" si="89"/>
        <v>144.38249999999999</v>
      </c>
      <c r="CZ66">
        <f t="shared" si="90"/>
        <v>128.34</v>
      </c>
      <c r="DC66" t="s">
        <v>6</v>
      </c>
      <c r="DD66" t="s">
        <v>6</v>
      </c>
      <c r="DE66" t="s">
        <v>91</v>
      </c>
      <c r="DF66" t="s">
        <v>91</v>
      </c>
      <c r="DG66" t="s">
        <v>92</v>
      </c>
      <c r="DH66" t="s">
        <v>6</v>
      </c>
      <c r="DI66" t="s">
        <v>92</v>
      </c>
      <c r="DJ66" t="s">
        <v>91</v>
      </c>
      <c r="DK66" t="s">
        <v>6</v>
      </c>
      <c r="DL66" t="s">
        <v>6</v>
      </c>
      <c r="DM66" t="s">
        <v>6</v>
      </c>
      <c r="DN66">
        <v>0</v>
      </c>
      <c r="DO66">
        <v>0</v>
      </c>
      <c r="DP66">
        <v>1</v>
      </c>
      <c r="DQ66">
        <v>1</v>
      </c>
      <c r="DU66">
        <v>1013</v>
      </c>
      <c r="DV66" t="s">
        <v>208</v>
      </c>
      <c r="DW66" t="s">
        <v>208</v>
      </c>
      <c r="DX66">
        <v>1</v>
      </c>
      <c r="EE66">
        <v>16609106</v>
      </c>
      <c r="EF66">
        <v>2</v>
      </c>
      <c r="EG66" t="s">
        <v>14</v>
      </c>
      <c r="EH66">
        <v>0</v>
      </c>
      <c r="EI66" t="s">
        <v>6</v>
      </c>
      <c r="EJ66">
        <v>1</v>
      </c>
      <c r="EK66">
        <v>9001</v>
      </c>
      <c r="EL66" t="s">
        <v>191</v>
      </c>
      <c r="EM66" t="s">
        <v>192</v>
      </c>
      <c r="EO66" t="s">
        <v>93</v>
      </c>
      <c r="EQ66">
        <v>131072</v>
      </c>
      <c r="ER66">
        <v>13.84</v>
      </c>
      <c r="ES66">
        <v>0.72</v>
      </c>
      <c r="ET66">
        <v>2.11</v>
      </c>
      <c r="EU66">
        <v>0</v>
      </c>
      <c r="EV66">
        <v>11.01</v>
      </c>
      <c r="EW66">
        <v>1.1100000000000001</v>
      </c>
      <c r="EX66">
        <v>0</v>
      </c>
      <c r="EY66">
        <v>0</v>
      </c>
      <c r="FQ66">
        <v>0</v>
      </c>
      <c r="FR66">
        <f t="shared" si="91"/>
        <v>0</v>
      </c>
      <c r="FS66">
        <v>0</v>
      </c>
      <c r="FT66" t="s">
        <v>22</v>
      </c>
      <c r="FU66" t="s">
        <v>23</v>
      </c>
      <c r="FX66">
        <v>81</v>
      </c>
      <c r="FY66">
        <v>72.25</v>
      </c>
      <c r="GA66" t="s">
        <v>6</v>
      </c>
      <c r="GD66">
        <v>0</v>
      </c>
      <c r="GF66">
        <v>-418508909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2"/>
        <v>0</v>
      </c>
      <c r="GM66">
        <f t="shared" si="93"/>
        <v>498.28</v>
      </c>
      <c r="GN66">
        <f t="shared" si="94"/>
        <v>498.28</v>
      </c>
      <c r="GO66">
        <f t="shared" si="95"/>
        <v>0</v>
      </c>
      <c r="GP66">
        <f t="shared" si="96"/>
        <v>0</v>
      </c>
      <c r="GR66">
        <v>0</v>
      </c>
      <c r="GS66">
        <v>3</v>
      </c>
      <c r="GT66">
        <v>0</v>
      </c>
      <c r="GU66" t="s">
        <v>6</v>
      </c>
      <c r="GV66">
        <f t="shared" si="97"/>
        <v>0</v>
      </c>
      <c r="GW66">
        <v>1</v>
      </c>
      <c r="GX66">
        <f t="shared" si="98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133</v>
      </c>
      <c r="E67" t="s">
        <v>210</v>
      </c>
      <c r="F67" t="s">
        <v>211</v>
      </c>
      <c r="G67" t="s">
        <v>212</v>
      </c>
      <c r="H67" t="s">
        <v>110</v>
      </c>
      <c r="I67">
        <f>I66*J67</f>
        <v>2</v>
      </c>
      <c r="J67">
        <v>1</v>
      </c>
      <c r="O67">
        <f t="shared" si="66"/>
        <v>5226.5</v>
      </c>
      <c r="P67">
        <f t="shared" si="67"/>
        <v>5226.5</v>
      </c>
      <c r="Q67">
        <f t="shared" si="68"/>
        <v>0</v>
      </c>
      <c r="R67">
        <f t="shared" si="69"/>
        <v>0</v>
      </c>
      <c r="S67">
        <f t="shared" si="70"/>
        <v>0</v>
      </c>
      <c r="T67">
        <f t="shared" si="71"/>
        <v>0</v>
      </c>
      <c r="U67">
        <f t="shared" si="72"/>
        <v>0</v>
      </c>
      <c r="V67">
        <f t="shared" si="73"/>
        <v>0</v>
      </c>
      <c r="W67">
        <f t="shared" si="74"/>
        <v>0</v>
      </c>
      <c r="X67">
        <f t="shared" si="75"/>
        <v>0</v>
      </c>
      <c r="Y67">
        <f t="shared" si="76"/>
        <v>0</v>
      </c>
      <c r="AA67">
        <v>16612262</v>
      </c>
      <c r="AB67">
        <f t="shared" si="77"/>
        <v>371.2</v>
      </c>
      <c r="AC67">
        <f t="shared" si="99"/>
        <v>371.2</v>
      </c>
      <c r="AD67">
        <f>ROUND((((ET67)-(EU67))+AE67),2)</f>
        <v>0</v>
      </c>
      <c r="AE67">
        <f>ROUND((EU67),2)</f>
        <v>0</v>
      </c>
      <c r="AF67">
        <f>ROUND((EV67),2)</f>
        <v>0</v>
      </c>
      <c r="AG67">
        <f t="shared" si="78"/>
        <v>0</v>
      </c>
      <c r="AH67">
        <f>(EW67)</f>
        <v>0</v>
      </c>
      <c r="AI67">
        <f>(EX67)</f>
        <v>0</v>
      </c>
      <c r="AJ67">
        <f t="shared" si="79"/>
        <v>0</v>
      </c>
      <c r="AK67">
        <v>371.2</v>
      </c>
      <c r="AL67">
        <v>371.2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81</v>
      </c>
      <c r="AU67">
        <v>72</v>
      </c>
      <c r="AV67">
        <v>1</v>
      </c>
      <c r="AW67">
        <v>1</v>
      </c>
      <c r="AZ67">
        <v>7.04</v>
      </c>
      <c r="BA67">
        <v>1</v>
      </c>
      <c r="BB67">
        <v>1</v>
      </c>
      <c r="BC67">
        <v>7.04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213</v>
      </c>
      <c r="BM67">
        <v>9001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90</v>
      </c>
      <c r="CA67">
        <v>85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80"/>
        <v>5226.5</v>
      </c>
      <c r="CQ67">
        <f t="shared" si="81"/>
        <v>2613.248</v>
      </c>
      <c r="CR67">
        <f t="shared" si="82"/>
        <v>0</v>
      </c>
      <c r="CS67">
        <f t="shared" si="83"/>
        <v>0</v>
      </c>
      <c r="CT67">
        <f t="shared" si="84"/>
        <v>0</v>
      </c>
      <c r="CU67">
        <f t="shared" si="85"/>
        <v>0</v>
      </c>
      <c r="CV67">
        <f t="shared" si="86"/>
        <v>0</v>
      </c>
      <c r="CW67">
        <f t="shared" si="87"/>
        <v>0</v>
      </c>
      <c r="CX67">
        <f t="shared" si="88"/>
        <v>0</v>
      </c>
      <c r="CY67">
        <f t="shared" si="89"/>
        <v>0</v>
      </c>
      <c r="CZ67">
        <f t="shared" si="90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1010</v>
      </c>
      <c r="DV67" t="s">
        <v>110</v>
      </c>
      <c r="DW67" t="s">
        <v>110</v>
      </c>
      <c r="DX67">
        <v>1</v>
      </c>
      <c r="EE67">
        <v>16609106</v>
      </c>
      <c r="EF67">
        <v>2</v>
      </c>
      <c r="EG67" t="s">
        <v>14</v>
      </c>
      <c r="EH67">
        <v>0</v>
      </c>
      <c r="EI67" t="s">
        <v>6</v>
      </c>
      <c r="EJ67">
        <v>1</v>
      </c>
      <c r="EK67">
        <v>9001</v>
      </c>
      <c r="EL67" t="s">
        <v>191</v>
      </c>
      <c r="EM67" t="s">
        <v>192</v>
      </c>
      <c r="EO67" t="s">
        <v>6</v>
      </c>
      <c r="EQ67">
        <v>0</v>
      </c>
      <c r="ER67">
        <v>371.2</v>
      </c>
      <c r="ES67">
        <v>371.2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1"/>
        <v>0</v>
      </c>
      <c r="FS67">
        <v>0</v>
      </c>
      <c r="FT67" t="s">
        <v>22</v>
      </c>
      <c r="FU67" t="s">
        <v>23</v>
      </c>
      <c r="FX67">
        <v>81</v>
      </c>
      <c r="FY67">
        <v>72.25</v>
      </c>
      <c r="GA67" t="s">
        <v>6</v>
      </c>
      <c r="GD67">
        <v>0</v>
      </c>
      <c r="GF67">
        <v>-462216632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2"/>
        <v>0</v>
      </c>
      <c r="GM67">
        <f t="shared" si="93"/>
        <v>5226.5</v>
      </c>
      <c r="GN67">
        <f t="shared" si="94"/>
        <v>5226.5</v>
      </c>
      <c r="GO67">
        <f t="shared" si="95"/>
        <v>0</v>
      </c>
      <c r="GP67">
        <f t="shared" si="96"/>
        <v>0</v>
      </c>
      <c r="GR67">
        <v>0</v>
      </c>
      <c r="GS67">
        <v>3</v>
      </c>
      <c r="GT67">
        <v>0</v>
      </c>
      <c r="GU67" t="s">
        <v>6</v>
      </c>
      <c r="GV67">
        <f t="shared" si="97"/>
        <v>0</v>
      </c>
      <c r="GW67">
        <v>1</v>
      </c>
      <c r="GX67">
        <f t="shared" si="98"/>
        <v>0</v>
      </c>
      <c r="HA67">
        <v>0</v>
      </c>
      <c r="HB67">
        <v>0</v>
      </c>
      <c r="IK67">
        <v>0</v>
      </c>
    </row>
    <row r="68" spans="1:245" x14ac:dyDescent="0.2">
      <c r="A68">
        <v>17</v>
      </c>
      <c r="B68">
        <v>1</v>
      </c>
      <c r="C68">
        <f>ROW(SmtRes!A143)</f>
        <v>143</v>
      </c>
      <c r="D68">
        <f>ROW(EtalonRes!A154)</f>
        <v>154</v>
      </c>
      <c r="E68" t="s">
        <v>214</v>
      </c>
      <c r="F68" t="s">
        <v>215</v>
      </c>
      <c r="G68" t="s">
        <v>216</v>
      </c>
      <c r="H68" t="s">
        <v>18</v>
      </c>
      <c r="I68">
        <f>ROUND(32.16/100,9)</f>
        <v>0.3216</v>
      </c>
      <c r="J68">
        <v>0</v>
      </c>
      <c r="O68">
        <f t="shared" si="66"/>
        <v>1666.22</v>
      </c>
      <c r="P68">
        <f t="shared" si="67"/>
        <v>634.62</v>
      </c>
      <c r="Q68">
        <f t="shared" si="68"/>
        <v>29.68</v>
      </c>
      <c r="R68">
        <f t="shared" si="69"/>
        <v>5.68</v>
      </c>
      <c r="S68">
        <f t="shared" si="70"/>
        <v>1001.92</v>
      </c>
      <c r="T68">
        <f t="shared" si="71"/>
        <v>0</v>
      </c>
      <c r="U68">
        <f t="shared" si="72"/>
        <v>15.866135999999997</v>
      </c>
      <c r="V68">
        <f t="shared" si="73"/>
        <v>6.8340000000000012E-2</v>
      </c>
      <c r="W68">
        <f t="shared" si="74"/>
        <v>0</v>
      </c>
      <c r="X68">
        <f t="shared" si="75"/>
        <v>957.22</v>
      </c>
      <c r="Y68">
        <f t="shared" si="76"/>
        <v>473.57</v>
      </c>
      <c r="AA68">
        <v>16612262</v>
      </c>
      <c r="AB68">
        <f t="shared" si="77"/>
        <v>735.94</v>
      </c>
      <c r="AC68">
        <f t="shared" si="99"/>
        <v>280.3</v>
      </c>
      <c r="AD68">
        <f>ROUND(((((ET68*1.25))-((EU68*1.25)))+AE68),2)</f>
        <v>13.11</v>
      </c>
      <c r="AE68">
        <f>ROUND(((EU68*1.25)),2)</f>
        <v>2.5099999999999998</v>
      </c>
      <c r="AF68">
        <f>ROUND(((EV68*1.15)),2)</f>
        <v>442.53</v>
      </c>
      <c r="AG68">
        <f t="shared" si="78"/>
        <v>0</v>
      </c>
      <c r="AH68">
        <f>((EW68*1.15))</f>
        <v>49.334999999999994</v>
      </c>
      <c r="AI68">
        <f>((EX68*1.25))</f>
        <v>0.21250000000000002</v>
      </c>
      <c r="AJ68">
        <f t="shared" si="79"/>
        <v>0</v>
      </c>
      <c r="AK68">
        <v>675.6</v>
      </c>
      <c r="AL68">
        <v>280.3</v>
      </c>
      <c r="AM68">
        <v>10.49</v>
      </c>
      <c r="AN68">
        <v>2.0099999999999998</v>
      </c>
      <c r="AO68">
        <v>384.81</v>
      </c>
      <c r="AP68">
        <v>0</v>
      </c>
      <c r="AQ68">
        <v>42.9</v>
      </c>
      <c r="AR68">
        <v>0.17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7.04</v>
      </c>
      <c r="BA68">
        <v>7.04</v>
      </c>
      <c r="BB68">
        <v>7.04</v>
      </c>
      <c r="BC68">
        <v>7.04</v>
      </c>
      <c r="BD68" t="s">
        <v>6</v>
      </c>
      <c r="BE68" t="s">
        <v>6</v>
      </c>
      <c r="BF68" t="s">
        <v>6</v>
      </c>
      <c r="BG68" t="s">
        <v>6</v>
      </c>
      <c r="BH68">
        <v>0</v>
      </c>
      <c r="BI68">
        <v>1</v>
      </c>
      <c r="BJ68" t="s">
        <v>217</v>
      </c>
      <c r="BM68">
        <v>15001</v>
      </c>
      <c r="BN68">
        <v>0</v>
      </c>
      <c r="BO68" t="s">
        <v>6</v>
      </c>
      <c r="BP68">
        <v>0</v>
      </c>
      <c r="BQ68">
        <v>2</v>
      </c>
      <c r="BR68">
        <v>0</v>
      </c>
      <c r="BS68">
        <v>7.04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1861</v>
      </c>
      <c r="CO68">
        <v>0</v>
      </c>
      <c r="CP68">
        <f t="shared" si="80"/>
        <v>1666.2199999999998</v>
      </c>
      <c r="CQ68">
        <f t="shared" si="81"/>
        <v>1973.3120000000001</v>
      </c>
      <c r="CR68">
        <f t="shared" si="82"/>
        <v>92.294399999999996</v>
      </c>
      <c r="CS68">
        <f t="shared" si="83"/>
        <v>17.670399999999997</v>
      </c>
      <c r="CT68">
        <f t="shared" si="84"/>
        <v>3115.4112</v>
      </c>
      <c r="CU68">
        <f t="shared" si="85"/>
        <v>0</v>
      </c>
      <c r="CV68">
        <f t="shared" si="86"/>
        <v>49.334999999999994</v>
      </c>
      <c r="CW68">
        <f t="shared" si="87"/>
        <v>0.21250000000000002</v>
      </c>
      <c r="CX68">
        <f t="shared" si="88"/>
        <v>0</v>
      </c>
      <c r="CY68">
        <f t="shared" si="89"/>
        <v>957.2199999999998</v>
      </c>
      <c r="CZ68">
        <f t="shared" si="90"/>
        <v>473.57199999999995</v>
      </c>
      <c r="DC68" t="s">
        <v>6</v>
      </c>
      <c r="DD68" t="s">
        <v>6</v>
      </c>
      <c r="DE68" t="s">
        <v>91</v>
      </c>
      <c r="DF68" t="s">
        <v>91</v>
      </c>
      <c r="DG68" t="s">
        <v>92</v>
      </c>
      <c r="DH68" t="s">
        <v>6</v>
      </c>
      <c r="DI68" t="s">
        <v>92</v>
      </c>
      <c r="DJ68" t="s">
        <v>91</v>
      </c>
      <c r="DK68" t="s">
        <v>6</v>
      </c>
      <c r="DL68" t="s">
        <v>6</v>
      </c>
      <c r="DM68" t="s">
        <v>6</v>
      </c>
      <c r="DN68">
        <v>0</v>
      </c>
      <c r="DO68">
        <v>0</v>
      </c>
      <c r="DP68">
        <v>1</v>
      </c>
      <c r="DQ68">
        <v>1</v>
      </c>
      <c r="DU68">
        <v>1005</v>
      </c>
      <c r="DV68" t="s">
        <v>18</v>
      </c>
      <c r="DW68" t="s">
        <v>18</v>
      </c>
      <c r="DX68">
        <v>100</v>
      </c>
      <c r="EE68">
        <v>16609130</v>
      </c>
      <c r="EF68">
        <v>2</v>
      </c>
      <c r="EG68" t="s">
        <v>14</v>
      </c>
      <c r="EH68">
        <v>0</v>
      </c>
      <c r="EI68" t="s">
        <v>6</v>
      </c>
      <c r="EJ68">
        <v>1</v>
      </c>
      <c r="EK68">
        <v>15001</v>
      </c>
      <c r="EL68" t="s">
        <v>153</v>
      </c>
      <c r="EM68" t="s">
        <v>154</v>
      </c>
      <c r="EO68" t="s">
        <v>93</v>
      </c>
      <c r="EQ68">
        <v>131072</v>
      </c>
      <c r="ER68">
        <v>675.6</v>
      </c>
      <c r="ES68">
        <v>280.3</v>
      </c>
      <c r="ET68">
        <v>10.49</v>
      </c>
      <c r="EU68">
        <v>2.0099999999999998</v>
      </c>
      <c r="EV68">
        <v>384.81</v>
      </c>
      <c r="EW68">
        <v>42.9</v>
      </c>
      <c r="EX68">
        <v>0.17</v>
      </c>
      <c r="EY68">
        <v>0</v>
      </c>
      <c r="FQ68">
        <v>0</v>
      </c>
      <c r="FR68">
        <f t="shared" si="91"/>
        <v>0</v>
      </c>
      <c r="FS68">
        <v>0</v>
      </c>
      <c r="FT68" t="s">
        <v>22</v>
      </c>
      <c r="FU68" t="s">
        <v>23</v>
      </c>
      <c r="FX68">
        <v>94.5</v>
      </c>
      <c r="FY68">
        <v>46.75</v>
      </c>
      <c r="GA68" t="s">
        <v>6</v>
      </c>
      <c r="GD68">
        <v>0</v>
      </c>
      <c r="GF68">
        <v>1944878748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2"/>
        <v>0</v>
      </c>
      <c r="GM68">
        <f t="shared" si="93"/>
        <v>3097.01</v>
      </c>
      <c r="GN68">
        <f t="shared" si="94"/>
        <v>3097.01</v>
      </c>
      <c r="GO68">
        <f t="shared" si="95"/>
        <v>0</v>
      </c>
      <c r="GP68">
        <f t="shared" si="96"/>
        <v>0</v>
      </c>
      <c r="GR68">
        <v>0</v>
      </c>
      <c r="GS68">
        <v>3</v>
      </c>
      <c r="GT68">
        <v>0</v>
      </c>
      <c r="GU68" t="s">
        <v>6</v>
      </c>
      <c r="GV68">
        <f t="shared" si="97"/>
        <v>0</v>
      </c>
      <c r="GW68">
        <v>1</v>
      </c>
      <c r="GX68">
        <f t="shared" si="98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142</v>
      </c>
      <c r="E69" t="s">
        <v>218</v>
      </c>
      <c r="F69" t="s">
        <v>219</v>
      </c>
      <c r="G69" t="s">
        <v>1963</v>
      </c>
      <c r="H69" t="s">
        <v>182</v>
      </c>
      <c r="I69">
        <f>I68*J69</f>
        <v>2.0261000000000001E-2</v>
      </c>
      <c r="J69">
        <v>6.3000621890547268E-2</v>
      </c>
      <c r="O69">
        <f t="shared" si="66"/>
        <v>2208.17</v>
      </c>
      <c r="P69">
        <f t="shared" si="67"/>
        <v>2208.17</v>
      </c>
      <c r="Q69">
        <f t="shared" si="68"/>
        <v>0</v>
      </c>
      <c r="R69">
        <f t="shared" si="69"/>
        <v>0</v>
      </c>
      <c r="S69">
        <f t="shared" si="70"/>
        <v>0</v>
      </c>
      <c r="T69">
        <f t="shared" si="71"/>
        <v>0</v>
      </c>
      <c r="U69">
        <f t="shared" si="72"/>
        <v>0</v>
      </c>
      <c r="V69">
        <f t="shared" si="73"/>
        <v>0</v>
      </c>
      <c r="W69">
        <f t="shared" si="74"/>
        <v>0</v>
      </c>
      <c r="X69">
        <f t="shared" si="75"/>
        <v>0</v>
      </c>
      <c r="Y69">
        <f t="shared" si="76"/>
        <v>0</v>
      </c>
      <c r="AA69">
        <v>16612262</v>
      </c>
      <c r="AB69">
        <f t="shared" si="77"/>
        <v>15481</v>
      </c>
      <c r="AC69">
        <f t="shared" si="99"/>
        <v>15481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8"/>
        <v>0</v>
      </c>
      <c r="AH69">
        <f>(EW69)</f>
        <v>0</v>
      </c>
      <c r="AI69">
        <f>(EX69)</f>
        <v>0</v>
      </c>
      <c r="AJ69">
        <f t="shared" si="79"/>
        <v>0</v>
      </c>
      <c r="AK69">
        <v>15481</v>
      </c>
      <c r="AL69">
        <v>15481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7.04</v>
      </c>
      <c r="BA69">
        <v>1</v>
      </c>
      <c r="BB69">
        <v>1</v>
      </c>
      <c r="BC69">
        <v>7.04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221</v>
      </c>
      <c r="BM69">
        <v>15001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0"/>
        <v>2208.17</v>
      </c>
      <c r="CQ69">
        <f t="shared" si="81"/>
        <v>108986.24000000001</v>
      </c>
      <c r="CR69">
        <f t="shared" si="82"/>
        <v>0</v>
      </c>
      <c r="CS69">
        <f t="shared" si="83"/>
        <v>0</v>
      </c>
      <c r="CT69">
        <f t="shared" si="84"/>
        <v>0</v>
      </c>
      <c r="CU69">
        <f t="shared" si="85"/>
        <v>0</v>
      </c>
      <c r="CV69">
        <f t="shared" si="86"/>
        <v>0</v>
      </c>
      <c r="CW69">
        <f t="shared" si="87"/>
        <v>0</v>
      </c>
      <c r="CX69">
        <f t="shared" si="88"/>
        <v>0</v>
      </c>
      <c r="CY69">
        <f t="shared" si="89"/>
        <v>0</v>
      </c>
      <c r="CZ69">
        <f t="shared" si="90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182</v>
      </c>
      <c r="DW69" t="s">
        <v>182</v>
      </c>
      <c r="DX69">
        <v>1000</v>
      </c>
      <c r="EE69">
        <v>16609130</v>
      </c>
      <c r="EF69">
        <v>2</v>
      </c>
      <c r="EG69" t="s">
        <v>14</v>
      </c>
      <c r="EH69">
        <v>0</v>
      </c>
      <c r="EI69" t="s">
        <v>6</v>
      </c>
      <c r="EJ69">
        <v>1</v>
      </c>
      <c r="EK69">
        <v>15001</v>
      </c>
      <c r="EL69" t="s">
        <v>153</v>
      </c>
      <c r="EM69" t="s">
        <v>154</v>
      </c>
      <c r="EO69" t="s">
        <v>6</v>
      </c>
      <c r="EQ69">
        <v>0</v>
      </c>
      <c r="ER69">
        <v>15481</v>
      </c>
      <c r="ES69">
        <v>15481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1"/>
        <v>0</v>
      </c>
      <c r="FS69">
        <v>0</v>
      </c>
      <c r="FT69" t="s">
        <v>22</v>
      </c>
      <c r="FU69" t="s">
        <v>23</v>
      </c>
      <c r="FX69">
        <v>94.5</v>
      </c>
      <c r="FY69">
        <v>46.75</v>
      </c>
      <c r="GA69" t="s">
        <v>6</v>
      </c>
      <c r="GD69">
        <v>0</v>
      </c>
      <c r="GF69">
        <v>108915477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2"/>
        <v>0</v>
      </c>
      <c r="GM69">
        <f t="shared" si="93"/>
        <v>2208.17</v>
      </c>
      <c r="GN69">
        <f t="shared" si="94"/>
        <v>2208.17</v>
      </c>
      <c r="GO69">
        <f t="shared" si="95"/>
        <v>0</v>
      </c>
      <c r="GP69">
        <f t="shared" si="96"/>
        <v>0</v>
      </c>
      <c r="GR69">
        <v>0</v>
      </c>
      <c r="GS69">
        <v>3</v>
      </c>
      <c r="GT69">
        <v>0</v>
      </c>
      <c r="GU69" t="s">
        <v>6</v>
      </c>
      <c r="GV69">
        <f t="shared" si="97"/>
        <v>0</v>
      </c>
      <c r="GW69">
        <v>1</v>
      </c>
      <c r="GX69">
        <f t="shared" si="98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ROW(SmtRes!A147)</f>
        <v>147</v>
      </c>
      <c r="D70">
        <f>ROW(EtalonRes!A157)</f>
        <v>157</v>
      </c>
      <c r="E70" t="s">
        <v>222</v>
      </c>
      <c r="F70" t="s">
        <v>223</v>
      </c>
      <c r="G70" t="s">
        <v>224</v>
      </c>
      <c r="H70" t="s">
        <v>27</v>
      </c>
      <c r="I70">
        <f>ROUND(28/100,9)</f>
        <v>0.28000000000000003</v>
      </c>
      <c r="J70">
        <v>0</v>
      </c>
      <c r="O70">
        <f t="shared" si="66"/>
        <v>488.14</v>
      </c>
      <c r="P70">
        <f t="shared" si="67"/>
        <v>158.47999999999999</v>
      </c>
      <c r="Q70">
        <f t="shared" si="68"/>
        <v>0</v>
      </c>
      <c r="R70">
        <f t="shared" si="69"/>
        <v>0</v>
      </c>
      <c r="S70">
        <f t="shared" si="70"/>
        <v>329.66</v>
      </c>
      <c r="T70">
        <f t="shared" si="71"/>
        <v>0</v>
      </c>
      <c r="U70">
        <f t="shared" si="72"/>
        <v>5.3580800000000002</v>
      </c>
      <c r="V70">
        <f t="shared" si="73"/>
        <v>0</v>
      </c>
      <c r="W70">
        <f t="shared" si="74"/>
        <v>0</v>
      </c>
      <c r="X70">
        <f t="shared" si="75"/>
        <v>365.92</v>
      </c>
      <c r="Y70">
        <f t="shared" si="76"/>
        <v>210.98</v>
      </c>
      <c r="AA70">
        <v>16612262</v>
      </c>
      <c r="AB70">
        <f t="shared" si="77"/>
        <v>247.64</v>
      </c>
      <c r="AC70">
        <f t="shared" si="99"/>
        <v>80.400000000000006</v>
      </c>
      <c r="AD70">
        <f>ROUND(((((ET70*1.25))-((EU70*1.25)))+AE70),2)</f>
        <v>0</v>
      </c>
      <c r="AE70">
        <f>ROUND(((EU70*1.25)),2)</f>
        <v>0</v>
      </c>
      <c r="AF70">
        <f>ROUND(((EV70*1.15)),2)</f>
        <v>167.24</v>
      </c>
      <c r="AG70">
        <f t="shared" si="78"/>
        <v>0</v>
      </c>
      <c r="AH70">
        <f>((EW70*1.15))</f>
        <v>19.135999999999999</v>
      </c>
      <c r="AI70">
        <f>((EX70*1.25))</f>
        <v>0</v>
      </c>
      <c r="AJ70">
        <f t="shared" si="79"/>
        <v>0</v>
      </c>
      <c r="AK70">
        <v>225.83</v>
      </c>
      <c r="AL70">
        <v>80.400000000000006</v>
      </c>
      <c r="AM70">
        <v>0</v>
      </c>
      <c r="AN70">
        <v>0</v>
      </c>
      <c r="AO70">
        <v>145.43</v>
      </c>
      <c r="AP70">
        <v>0</v>
      </c>
      <c r="AQ70">
        <v>16.64</v>
      </c>
      <c r="AR70">
        <v>0</v>
      </c>
      <c r="AS70">
        <v>0</v>
      </c>
      <c r="AT70">
        <v>111</v>
      </c>
      <c r="AU70">
        <v>64</v>
      </c>
      <c r="AV70">
        <v>1</v>
      </c>
      <c r="AW70">
        <v>1</v>
      </c>
      <c r="AZ70">
        <v>7.04</v>
      </c>
      <c r="BA70">
        <v>7.04</v>
      </c>
      <c r="BB70">
        <v>7.04</v>
      </c>
      <c r="BC70">
        <v>7.04</v>
      </c>
      <c r="BD70" t="s">
        <v>6</v>
      </c>
      <c r="BE70" t="s">
        <v>6</v>
      </c>
      <c r="BF70" t="s">
        <v>6</v>
      </c>
      <c r="BG70" t="s">
        <v>6</v>
      </c>
      <c r="BH70">
        <v>0</v>
      </c>
      <c r="BI70">
        <v>1</v>
      </c>
      <c r="BJ70" t="s">
        <v>225</v>
      </c>
      <c r="BM70">
        <v>11001</v>
      </c>
      <c r="BN70">
        <v>0</v>
      </c>
      <c r="BO70" t="s">
        <v>6</v>
      </c>
      <c r="BP70">
        <v>0</v>
      </c>
      <c r="BQ70">
        <v>2</v>
      </c>
      <c r="BR70">
        <v>0</v>
      </c>
      <c r="BS70">
        <v>7.04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123</v>
      </c>
      <c r="CA70">
        <v>75</v>
      </c>
      <c r="CF70">
        <v>0</v>
      </c>
      <c r="CG70">
        <v>0</v>
      </c>
      <c r="CM70">
        <v>0</v>
      </c>
      <c r="CN70" t="s">
        <v>1861</v>
      </c>
      <c r="CO70">
        <v>0</v>
      </c>
      <c r="CP70">
        <f t="shared" si="80"/>
        <v>488.14</v>
      </c>
      <c r="CQ70">
        <f t="shared" si="81"/>
        <v>566.01600000000008</v>
      </c>
      <c r="CR70">
        <f t="shared" si="82"/>
        <v>0</v>
      </c>
      <c r="CS70">
        <f t="shared" si="83"/>
        <v>0</v>
      </c>
      <c r="CT70">
        <f t="shared" si="84"/>
        <v>1177.3696</v>
      </c>
      <c r="CU70">
        <f t="shared" si="85"/>
        <v>0</v>
      </c>
      <c r="CV70">
        <f t="shared" si="86"/>
        <v>19.135999999999999</v>
      </c>
      <c r="CW70">
        <f t="shared" si="87"/>
        <v>0</v>
      </c>
      <c r="CX70">
        <f t="shared" si="88"/>
        <v>0</v>
      </c>
      <c r="CY70">
        <f t="shared" si="89"/>
        <v>365.92260000000005</v>
      </c>
      <c r="CZ70">
        <f t="shared" si="90"/>
        <v>210.98240000000001</v>
      </c>
      <c r="DC70" t="s">
        <v>6</v>
      </c>
      <c r="DD70" t="s">
        <v>6</v>
      </c>
      <c r="DE70" t="s">
        <v>91</v>
      </c>
      <c r="DF70" t="s">
        <v>91</v>
      </c>
      <c r="DG70" t="s">
        <v>92</v>
      </c>
      <c r="DH70" t="s">
        <v>6</v>
      </c>
      <c r="DI70" t="s">
        <v>92</v>
      </c>
      <c r="DJ70" t="s">
        <v>91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1003</v>
      </c>
      <c r="DV70" t="s">
        <v>27</v>
      </c>
      <c r="DW70" t="s">
        <v>27</v>
      </c>
      <c r="DX70">
        <v>100</v>
      </c>
      <c r="EE70">
        <v>16609108</v>
      </c>
      <c r="EF70">
        <v>2</v>
      </c>
      <c r="EG70" t="s">
        <v>14</v>
      </c>
      <c r="EH70">
        <v>0</v>
      </c>
      <c r="EI70" t="s">
        <v>6</v>
      </c>
      <c r="EJ70">
        <v>1</v>
      </c>
      <c r="EK70">
        <v>11001</v>
      </c>
      <c r="EL70" t="s">
        <v>51</v>
      </c>
      <c r="EM70" t="s">
        <v>226</v>
      </c>
      <c r="EO70" t="s">
        <v>93</v>
      </c>
      <c r="EQ70">
        <v>131072</v>
      </c>
      <c r="ER70">
        <v>225.83</v>
      </c>
      <c r="ES70">
        <v>80.400000000000006</v>
      </c>
      <c r="ET70">
        <v>0</v>
      </c>
      <c r="EU70">
        <v>0</v>
      </c>
      <c r="EV70">
        <v>145.43</v>
      </c>
      <c r="EW70">
        <v>16.64</v>
      </c>
      <c r="EX70">
        <v>0</v>
      </c>
      <c r="EY70">
        <v>0</v>
      </c>
      <c r="FQ70">
        <v>0</v>
      </c>
      <c r="FR70">
        <f t="shared" si="91"/>
        <v>0</v>
      </c>
      <c r="FS70">
        <v>0</v>
      </c>
      <c r="FT70" t="s">
        <v>22</v>
      </c>
      <c r="FU70" t="s">
        <v>23</v>
      </c>
      <c r="FX70">
        <v>110.7</v>
      </c>
      <c r="FY70">
        <v>63.75</v>
      </c>
      <c r="GA70" t="s">
        <v>6</v>
      </c>
      <c r="GD70">
        <v>0</v>
      </c>
      <c r="GF70">
        <v>30217037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2"/>
        <v>0</v>
      </c>
      <c r="GM70">
        <f t="shared" si="93"/>
        <v>1065.04</v>
      </c>
      <c r="GN70">
        <f t="shared" si="94"/>
        <v>1065.04</v>
      </c>
      <c r="GO70">
        <f t="shared" si="95"/>
        <v>0</v>
      </c>
      <c r="GP70">
        <f t="shared" si="96"/>
        <v>0</v>
      </c>
      <c r="GR70">
        <v>0</v>
      </c>
      <c r="GS70">
        <v>3</v>
      </c>
      <c r="GT70">
        <v>0</v>
      </c>
      <c r="GU70" t="s">
        <v>6</v>
      </c>
      <c r="GV70">
        <f t="shared" si="97"/>
        <v>0</v>
      </c>
      <c r="GW70">
        <v>1</v>
      </c>
      <c r="GX70">
        <f t="shared" si="98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146</v>
      </c>
      <c r="E71" t="s">
        <v>227</v>
      </c>
      <c r="F71" t="s">
        <v>228</v>
      </c>
      <c r="G71" t="s">
        <v>229</v>
      </c>
      <c r="H71" t="s">
        <v>135</v>
      </c>
      <c r="I71">
        <f>I70*J71</f>
        <v>29.4</v>
      </c>
      <c r="J71">
        <v>104.99999999999999</v>
      </c>
      <c r="O71">
        <f t="shared" si="66"/>
        <v>0</v>
      </c>
      <c r="P71">
        <f t="shared" si="67"/>
        <v>0</v>
      </c>
      <c r="Q71">
        <f t="shared" si="68"/>
        <v>0</v>
      </c>
      <c r="R71">
        <f t="shared" si="69"/>
        <v>0</v>
      </c>
      <c r="S71">
        <f t="shared" si="70"/>
        <v>0</v>
      </c>
      <c r="T71">
        <f t="shared" si="71"/>
        <v>0</v>
      </c>
      <c r="U71">
        <f t="shared" si="72"/>
        <v>0</v>
      </c>
      <c r="V71">
        <f t="shared" si="73"/>
        <v>0</v>
      </c>
      <c r="W71">
        <f t="shared" si="74"/>
        <v>0</v>
      </c>
      <c r="X71">
        <f t="shared" si="75"/>
        <v>0</v>
      </c>
      <c r="Y71">
        <f t="shared" si="76"/>
        <v>0</v>
      </c>
      <c r="AA71">
        <v>16612262</v>
      </c>
      <c r="AB71">
        <f t="shared" si="77"/>
        <v>0</v>
      </c>
      <c r="AC71">
        <f t="shared" si="99"/>
        <v>0</v>
      </c>
      <c r="AD71">
        <f>ROUND((((ET71)-(EU71))+AE71),2)</f>
        <v>0</v>
      </c>
      <c r="AE71">
        <f>ROUND((EU71),2)</f>
        <v>0</v>
      </c>
      <c r="AF71">
        <f>ROUND((EV71),2)</f>
        <v>0</v>
      </c>
      <c r="AG71">
        <f t="shared" si="78"/>
        <v>0</v>
      </c>
      <c r="AH71">
        <f>(EW71)</f>
        <v>0</v>
      </c>
      <c r="AI71">
        <f>(EX71)</f>
        <v>0</v>
      </c>
      <c r="AJ71">
        <f t="shared" si="79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7.04</v>
      </c>
      <c r="BA71">
        <v>1</v>
      </c>
      <c r="BB71">
        <v>1</v>
      </c>
      <c r="BC71">
        <v>7.04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6</v>
      </c>
      <c r="BM71">
        <v>11001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123</v>
      </c>
      <c r="CA71">
        <v>75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0"/>
        <v>0</v>
      </c>
      <c r="CQ71">
        <f t="shared" si="81"/>
        <v>0</v>
      </c>
      <c r="CR71">
        <f t="shared" si="82"/>
        <v>0</v>
      </c>
      <c r="CS71">
        <f t="shared" si="83"/>
        <v>0</v>
      </c>
      <c r="CT71">
        <f t="shared" si="84"/>
        <v>0</v>
      </c>
      <c r="CU71">
        <f t="shared" si="85"/>
        <v>0</v>
      </c>
      <c r="CV71">
        <f t="shared" si="86"/>
        <v>0</v>
      </c>
      <c r="CW71">
        <f t="shared" si="87"/>
        <v>0</v>
      </c>
      <c r="CX71">
        <f t="shared" si="88"/>
        <v>0</v>
      </c>
      <c r="CY71">
        <f t="shared" si="89"/>
        <v>0</v>
      </c>
      <c r="CZ71">
        <f t="shared" si="90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1003</v>
      </c>
      <c r="DV71" t="s">
        <v>135</v>
      </c>
      <c r="DW71" t="s">
        <v>135</v>
      </c>
      <c r="DX71">
        <v>1</v>
      </c>
      <c r="EE71">
        <v>16609108</v>
      </c>
      <c r="EF71">
        <v>2</v>
      </c>
      <c r="EG71" t="s">
        <v>14</v>
      </c>
      <c r="EH71">
        <v>0</v>
      </c>
      <c r="EI71" t="s">
        <v>6</v>
      </c>
      <c r="EJ71">
        <v>1</v>
      </c>
      <c r="EK71">
        <v>11001</v>
      </c>
      <c r="EL71" t="s">
        <v>51</v>
      </c>
      <c r="EM71" t="s">
        <v>226</v>
      </c>
      <c r="EO71" t="s">
        <v>6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1"/>
        <v>0</v>
      </c>
      <c r="FS71">
        <v>0</v>
      </c>
      <c r="FT71" t="s">
        <v>22</v>
      </c>
      <c r="FU71" t="s">
        <v>23</v>
      </c>
      <c r="FX71">
        <v>110.7</v>
      </c>
      <c r="FY71">
        <v>63.75</v>
      </c>
      <c r="GA71" t="s">
        <v>6</v>
      </c>
      <c r="GD71">
        <v>0</v>
      </c>
      <c r="GF71">
        <v>2101938969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2"/>
        <v>0</v>
      </c>
      <c r="GM71">
        <f t="shared" si="93"/>
        <v>0</v>
      </c>
      <c r="GN71">
        <f t="shared" si="94"/>
        <v>0</v>
      </c>
      <c r="GO71">
        <f t="shared" si="95"/>
        <v>0</v>
      </c>
      <c r="GP71">
        <f t="shared" si="96"/>
        <v>0</v>
      </c>
      <c r="GR71">
        <v>0</v>
      </c>
      <c r="GS71">
        <v>3</v>
      </c>
      <c r="GT71">
        <v>0</v>
      </c>
      <c r="GU71" t="s">
        <v>6</v>
      </c>
      <c r="GV71">
        <f t="shared" si="97"/>
        <v>0</v>
      </c>
      <c r="GW71">
        <v>1</v>
      </c>
      <c r="GX71">
        <f t="shared" si="98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147</v>
      </c>
      <c r="E72" t="s">
        <v>230</v>
      </c>
      <c r="F72" t="s">
        <v>231</v>
      </c>
      <c r="G72" t="s">
        <v>232</v>
      </c>
      <c r="H72" t="s">
        <v>135</v>
      </c>
      <c r="I72">
        <f>I70*J72</f>
        <v>29.4</v>
      </c>
      <c r="J72">
        <v>104.99999999999999</v>
      </c>
      <c r="O72">
        <f t="shared" si="66"/>
        <v>4673.5200000000004</v>
      </c>
      <c r="P72">
        <f t="shared" si="67"/>
        <v>4673.5200000000004</v>
      </c>
      <c r="Q72">
        <f t="shared" si="68"/>
        <v>0</v>
      </c>
      <c r="R72">
        <f t="shared" si="69"/>
        <v>0</v>
      </c>
      <c r="S72">
        <f t="shared" si="70"/>
        <v>0</v>
      </c>
      <c r="T72">
        <f t="shared" si="71"/>
        <v>0</v>
      </c>
      <c r="U72">
        <f t="shared" si="72"/>
        <v>0</v>
      </c>
      <c r="V72">
        <f t="shared" si="73"/>
        <v>0</v>
      </c>
      <c r="W72">
        <f t="shared" si="74"/>
        <v>0</v>
      </c>
      <c r="X72">
        <f t="shared" si="75"/>
        <v>0</v>
      </c>
      <c r="Y72">
        <f t="shared" si="76"/>
        <v>0</v>
      </c>
      <c r="AA72">
        <v>16612262</v>
      </c>
      <c r="AB72">
        <f t="shared" si="77"/>
        <v>22.58</v>
      </c>
      <c r="AC72">
        <f t="shared" si="99"/>
        <v>22.58</v>
      </c>
      <c r="AD72">
        <f>ROUND((((ET72)-(EU72))+AE72),2)</f>
        <v>0</v>
      </c>
      <c r="AE72">
        <f>ROUND((EU72),2)</f>
        <v>0</v>
      </c>
      <c r="AF72">
        <f>ROUND((EV72),2)</f>
        <v>0</v>
      </c>
      <c r="AG72">
        <f t="shared" si="78"/>
        <v>0</v>
      </c>
      <c r="AH72">
        <f>(EW72)</f>
        <v>0</v>
      </c>
      <c r="AI72">
        <f>(EX72)</f>
        <v>0</v>
      </c>
      <c r="AJ72">
        <f t="shared" si="79"/>
        <v>0</v>
      </c>
      <c r="AK72">
        <v>22.58</v>
      </c>
      <c r="AL72">
        <v>22.58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111</v>
      </c>
      <c r="AU72">
        <v>64</v>
      </c>
      <c r="AV72">
        <v>1</v>
      </c>
      <c r="AW72">
        <v>1</v>
      </c>
      <c r="AZ72">
        <v>7.04</v>
      </c>
      <c r="BA72">
        <v>1</v>
      </c>
      <c r="BB72">
        <v>1</v>
      </c>
      <c r="BC72">
        <v>7.04</v>
      </c>
      <c r="BD72" t="s">
        <v>6</v>
      </c>
      <c r="BE72" t="s">
        <v>6</v>
      </c>
      <c r="BF72" t="s">
        <v>6</v>
      </c>
      <c r="BG72" t="s">
        <v>6</v>
      </c>
      <c r="BH72">
        <v>3</v>
      </c>
      <c r="BI72">
        <v>1</v>
      </c>
      <c r="BJ72" t="s">
        <v>233</v>
      </c>
      <c r="BM72">
        <v>11001</v>
      </c>
      <c r="BN72">
        <v>0</v>
      </c>
      <c r="BO72" t="s">
        <v>6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123</v>
      </c>
      <c r="CA72">
        <v>75</v>
      </c>
      <c r="CF72">
        <v>0</v>
      </c>
      <c r="CG72">
        <v>0</v>
      </c>
      <c r="CM72">
        <v>0</v>
      </c>
      <c r="CN72" t="s">
        <v>6</v>
      </c>
      <c r="CO72">
        <v>0</v>
      </c>
      <c r="CP72">
        <f t="shared" si="80"/>
        <v>4673.5200000000004</v>
      </c>
      <c r="CQ72">
        <f t="shared" si="81"/>
        <v>158.9632</v>
      </c>
      <c r="CR72">
        <f t="shared" si="82"/>
        <v>0</v>
      </c>
      <c r="CS72">
        <f t="shared" si="83"/>
        <v>0</v>
      </c>
      <c r="CT72">
        <f t="shared" si="84"/>
        <v>0</v>
      </c>
      <c r="CU72">
        <f t="shared" si="85"/>
        <v>0</v>
      </c>
      <c r="CV72">
        <f t="shared" si="86"/>
        <v>0</v>
      </c>
      <c r="CW72">
        <f t="shared" si="87"/>
        <v>0</v>
      </c>
      <c r="CX72">
        <f t="shared" si="88"/>
        <v>0</v>
      </c>
      <c r="CY72">
        <f t="shared" si="89"/>
        <v>0</v>
      </c>
      <c r="CZ72">
        <f t="shared" si="90"/>
        <v>0</v>
      </c>
      <c r="DC72" t="s">
        <v>6</v>
      </c>
      <c r="DD72" t="s">
        <v>6</v>
      </c>
      <c r="DE72" t="s">
        <v>6</v>
      </c>
      <c r="DF72" t="s">
        <v>6</v>
      </c>
      <c r="DG72" t="s">
        <v>6</v>
      </c>
      <c r="DH72" t="s">
        <v>6</v>
      </c>
      <c r="DI72" t="s">
        <v>6</v>
      </c>
      <c r="DJ72" t="s">
        <v>6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1003</v>
      </c>
      <c r="DV72" t="s">
        <v>135</v>
      </c>
      <c r="DW72" t="s">
        <v>135</v>
      </c>
      <c r="DX72">
        <v>1</v>
      </c>
      <c r="EE72">
        <v>16609108</v>
      </c>
      <c r="EF72">
        <v>2</v>
      </c>
      <c r="EG72" t="s">
        <v>14</v>
      </c>
      <c r="EH72">
        <v>0</v>
      </c>
      <c r="EI72" t="s">
        <v>6</v>
      </c>
      <c r="EJ72">
        <v>1</v>
      </c>
      <c r="EK72">
        <v>11001</v>
      </c>
      <c r="EL72" t="s">
        <v>51</v>
      </c>
      <c r="EM72" t="s">
        <v>226</v>
      </c>
      <c r="EO72" t="s">
        <v>6</v>
      </c>
      <c r="EQ72">
        <v>0</v>
      </c>
      <c r="ER72">
        <v>22.58</v>
      </c>
      <c r="ES72">
        <v>22.58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1"/>
        <v>0</v>
      </c>
      <c r="FS72">
        <v>0</v>
      </c>
      <c r="FT72" t="s">
        <v>22</v>
      </c>
      <c r="FU72" t="s">
        <v>23</v>
      </c>
      <c r="FX72">
        <v>110.7</v>
      </c>
      <c r="FY72">
        <v>63.75</v>
      </c>
      <c r="GA72" t="s">
        <v>6</v>
      </c>
      <c r="GD72">
        <v>0</v>
      </c>
      <c r="GF72">
        <v>-208962189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2"/>
        <v>0</v>
      </c>
      <c r="GM72">
        <f t="shared" si="93"/>
        <v>4673.5200000000004</v>
      </c>
      <c r="GN72">
        <f t="shared" si="94"/>
        <v>4673.5200000000004</v>
      </c>
      <c r="GO72">
        <f t="shared" si="95"/>
        <v>0</v>
      </c>
      <c r="GP72">
        <f t="shared" si="96"/>
        <v>0</v>
      </c>
      <c r="GR72">
        <v>0</v>
      </c>
      <c r="GS72">
        <v>3</v>
      </c>
      <c r="GT72">
        <v>0</v>
      </c>
      <c r="GU72" t="s">
        <v>6</v>
      </c>
      <c r="GV72">
        <f t="shared" si="97"/>
        <v>0</v>
      </c>
      <c r="GW72">
        <v>1</v>
      </c>
      <c r="GX72">
        <f t="shared" si="98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ROW(SmtRes!A154)</f>
        <v>154</v>
      </c>
      <c r="D73">
        <f>ROW(EtalonRes!A162)</f>
        <v>162</v>
      </c>
      <c r="E73" t="s">
        <v>234</v>
      </c>
      <c r="F73" t="s">
        <v>235</v>
      </c>
      <c r="G73" t="s">
        <v>236</v>
      </c>
      <c r="H73" t="s">
        <v>27</v>
      </c>
      <c r="I73">
        <f>ROUND(557.84/100,9)</f>
        <v>5.5784000000000002</v>
      </c>
      <c r="J73">
        <v>0</v>
      </c>
      <c r="O73">
        <f t="shared" si="66"/>
        <v>3348.32</v>
      </c>
      <c r="P73">
        <f t="shared" si="67"/>
        <v>333.81</v>
      </c>
      <c r="Q73">
        <f t="shared" si="68"/>
        <v>129.19999999999999</v>
      </c>
      <c r="R73">
        <f t="shared" si="69"/>
        <v>22.78</v>
      </c>
      <c r="S73">
        <f t="shared" si="70"/>
        <v>2885.31</v>
      </c>
      <c r="T73">
        <f t="shared" si="71"/>
        <v>0</v>
      </c>
      <c r="U73">
        <f t="shared" si="72"/>
        <v>50.166551200000001</v>
      </c>
      <c r="V73">
        <f t="shared" si="73"/>
        <v>0.27892</v>
      </c>
      <c r="W73">
        <f t="shared" si="74"/>
        <v>0</v>
      </c>
      <c r="X73">
        <f t="shared" si="75"/>
        <v>3082.58</v>
      </c>
      <c r="Y73">
        <f t="shared" si="76"/>
        <v>1570.37</v>
      </c>
      <c r="AA73">
        <v>16612262</v>
      </c>
      <c r="AB73">
        <f t="shared" si="77"/>
        <v>85.26</v>
      </c>
      <c r="AC73">
        <f t="shared" si="99"/>
        <v>8.5</v>
      </c>
      <c r="AD73">
        <f>ROUND(((((ET73*1.25))-((EU73*1.25)))+AE73),2)</f>
        <v>3.29</v>
      </c>
      <c r="AE73">
        <f>ROUND(((EU73*1.25)),2)</f>
        <v>0.57999999999999996</v>
      </c>
      <c r="AF73">
        <f>ROUND(((EV73*1.15)),2)</f>
        <v>73.47</v>
      </c>
      <c r="AG73">
        <f t="shared" si="78"/>
        <v>0</v>
      </c>
      <c r="AH73">
        <f>((EW73*1.15))</f>
        <v>8.9930000000000003</v>
      </c>
      <c r="AI73">
        <f>((EX73*1.25))</f>
        <v>0.05</v>
      </c>
      <c r="AJ73">
        <f t="shared" si="79"/>
        <v>0</v>
      </c>
      <c r="AK73">
        <v>75.02</v>
      </c>
      <c r="AL73">
        <v>8.5</v>
      </c>
      <c r="AM73">
        <v>2.63</v>
      </c>
      <c r="AN73">
        <v>0.46</v>
      </c>
      <c r="AO73">
        <v>63.89</v>
      </c>
      <c r="AP73">
        <v>0</v>
      </c>
      <c r="AQ73">
        <v>7.82</v>
      </c>
      <c r="AR73">
        <v>0.04</v>
      </c>
      <c r="AS73">
        <v>0</v>
      </c>
      <c r="AT73">
        <v>106</v>
      </c>
      <c r="AU73">
        <v>54</v>
      </c>
      <c r="AV73">
        <v>1</v>
      </c>
      <c r="AW73">
        <v>1</v>
      </c>
      <c r="AZ73">
        <v>7.04</v>
      </c>
      <c r="BA73">
        <v>7.04</v>
      </c>
      <c r="BB73">
        <v>7.04</v>
      </c>
      <c r="BC73">
        <v>7.04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237</v>
      </c>
      <c r="BM73">
        <v>10001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7.04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118</v>
      </c>
      <c r="CA73">
        <v>63</v>
      </c>
      <c r="CF73">
        <v>0</v>
      </c>
      <c r="CG73">
        <v>0</v>
      </c>
      <c r="CM73">
        <v>0</v>
      </c>
      <c r="CN73" t="s">
        <v>1861</v>
      </c>
      <c r="CO73">
        <v>0</v>
      </c>
      <c r="CP73">
        <f t="shared" si="80"/>
        <v>3348.3199999999997</v>
      </c>
      <c r="CQ73">
        <f t="shared" si="81"/>
        <v>59.84</v>
      </c>
      <c r="CR73">
        <f t="shared" si="82"/>
        <v>23.1616</v>
      </c>
      <c r="CS73">
        <f t="shared" si="83"/>
        <v>4.0831999999999997</v>
      </c>
      <c r="CT73">
        <f t="shared" si="84"/>
        <v>517.22879999999998</v>
      </c>
      <c r="CU73">
        <f t="shared" si="85"/>
        <v>0</v>
      </c>
      <c r="CV73">
        <f t="shared" si="86"/>
        <v>8.9930000000000003</v>
      </c>
      <c r="CW73">
        <f t="shared" si="87"/>
        <v>0.05</v>
      </c>
      <c r="CX73">
        <f t="shared" si="88"/>
        <v>0</v>
      </c>
      <c r="CY73">
        <f t="shared" si="89"/>
        <v>3082.5754000000002</v>
      </c>
      <c r="CZ73">
        <f t="shared" si="90"/>
        <v>1570.3686000000002</v>
      </c>
      <c r="DC73" t="s">
        <v>6</v>
      </c>
      <c r="DD73" t="s">
        <v>6</v>
      </c>
      <c r="DE73" t="s">
        <v>91</v>
      </c>
      <c r="DF73" t="s">
        <v>91</v>
      </c>
      <c r="DG73" t="s">
        <v>92</v>
      </c>
      <c r="DH73" t="s">
        <v>6</v>
      </c>
      <c r="DI73" t="s">
        <v>92</v>
      </c>
      <c r="DJ73" t="s">
        <v>91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27</v>
      </c>
      <c r="DW73" t="s">
        <v>27</v>
      </c>
      <c r="DX73">
        <v>100</v>
      </c>
      <c r="EE73">
        <v>16609107</v>
      </c>
      <c r="EF73">
        <v>2</v>
      </c>
      <c r="EG73" t="s">
        <v>14</v>
      </c>
      <c r="EH73">
        <v>0</v>
      </c>
      <c r="EI73" t="s">
        <v>6</v>
      </c>
      <c r="EJ73">
        <v>1</v>
      </c>
      <c r="EK73">
        <v>10001</v>
      </c>
      <c r="EL73" t="s">
        <v>44</v>
      </c>
      <c r="EM73" t="s">
        <v>45</v>
      </c>
      <c r="EO73" t="s">
        <v>93</v>
      </c>
      <c r="EQ73">
        <v>131072</v>
      </c>
      <c r="ER73">
        <v>75.02</v>
      </c>
      <c r="ES73">
        <v>8.5</v>
      </c>
      <c r="ET73">
        <v>2.63</v>
      </c>
      <c r="EU73">
        <v>0.46</v>
      </c>
      <c r="EV73">
        <v>63.89</v>
      </c>
      <c r="EW73">
        <v>7.82</v>
      </c>
      <c r="EX73">
        <v>0.04</v>
      </c>
      <c r="EY73">
        <v>0</v>
      </c>
      <c r="FQ73">
        <v>0</v>
      </c>
      <c r="FR73">
        <f t="shared" si="91"/>
        <v>0</v>
      </c>
      <c r="FS73">
        <v>0</v>
      </c>
      <c r="FT73" t="s">
        <v>22</v>
      </c>
      <c r="FU73" t="s">
        <v>23</v>
      </c>
      <c r="FX73">
        <v>106.2</v>
      </c>
      <c r="FY73">
        <v>53.55</v>
      </c>
      <c r="GA73" t="s">
        <v>6</v>
      </c>
      <c r="GD73">
        <v>0</v>
      </c>
      <c r="GF73">
        <v>-971434034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2"/>
        <v>0</v>
      </c>
      <c r="GM73">
        <f t="shared" si="93"/>
        <v>8001.27</v>
      </c>
      <c r="GN73">
        <f t="shared" si="94"/>
        <v>8001.27</v>
      </c>
      <c r="GO73">
        <f t="shared" si="95"/>
        <v>0</v>
      </c>
      <c r="GP73">
        <f t="shared" si="96"/>
        <v>0</v>
      </c>
      <c r="GR73">
        <v>0</v>
      </c>
      <c r="GS73">
        <v>3</v>
      </c>
      <c r="GT73">
        <v>0</v>
      </c>
      <c r="GU73" t="s">
        <v>6</v>
      </c>
      <c r="GV73">
        <f t="shared" si="97"/>
        <v>0</v>
      </c>
      <c r="GW73">
        <v>1</v>
      </c>
      <c r="GX73">
        <f t="shared" si="98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152</v>
      </c>
      <c r="E74" t="s">
        <v>238</v>
      </c>
      <c r="F74" t="s">
        <v>239</v>
      </c>
      <c r="G74" t="s">
        <v>240</v>
      </c>
      <c r="H74" t="s">
        <v>135</v>
      </c>
      <c r="I74">
        <f>I73*J74</f>
        <v>624.7808</v>
      </c>
      <c r="J74">
        <v>112</v>
      </c>
      <c r="O74">
        <f t="shared" si="66"/>
        <v>0</v>
      </c>
      <c r="P74">
        <f t="shared" si="67"/>
        <v>0</v>
      </c>
      <c r="Q74">
        <f t="shared" si="68"/>
        <v>0</v>
      </c>
      <c r="R74">
        <f t="shared" si="69"/>
        <v>0</v>
      </c>
      <c r="S74">
        <f t="shared" si="70"/>
        <v>0</v>
      </c>
      <c r="T74">
        <f t="shared" si="71"/>
        <v>0</v>
      </c>
      <c r="U74">
        <f t="shared" si="72"/>
        <v>0</v>
      </c>
      <c r="V74">
        <f t="shared" si="73"/>
        <v>0</v>
      </c>
      <c r="W74">
        <f t="shared" si="74"/>
        <v>0</v>
      </c>
      <c r="X74">
        <f t="shared" si="75"/>
        <v>0</v>
      </c>
      <c r="Y74">
        <f t="shared" si="76"/>
        <v>0</v>
      </c>
      <c r="AA74">
        <v>16612262</v>
      </c>
      <c r="AB74">
        <f t="shared" si="77"/>
        <v>0</v>
      </c>
      <c r="AC74">
        <f t="shared" si="99"/>
        <v>0</v>
      </c>
      <c r="AD74">
        <f>ROUND((((ET74)-(EU74))+AE74),2)</f>
        <v>0</v>
      </c>
      <c r="AE74">
        <f t="shared" ref="AE74:AF76" si="100">ROUND((EU74),2)</f>
        <v>0</v>
      </c>
      <c r="AF74">
        <f t="shared" si="100"/>
        <v>0</v>
      </c>
      <c r="AG74">
        <f t="shared" si="78"/>
        <v>0</v>
      </c>
      <c r="AH74">
        <f t="shared" ref="AH74:AI76" si="101">(EW74)</f>
        <v>0</v>
      </c>
      <c r="AI74">
        <f t="shared" si="101"/>
        <v>0</v>
      </c>
      <c r="AJ74">
        <f t="shared" si="79"/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106</v>
      </c>
      <c r="AU74">
        <v>54</v>
      </c>
      <c r="AV74">
        <v>1</v>
      </c>
      <c r="AW74">
        <v>1</v>
      </c>
      <c r="AZ74">
        <v>7.04</v>
      </c>
      <c r="BA74">
        <v>1</v>
      </c>
      <c r="BB74">
        <v>1</v>
      </c>
      <c r="BC74">
        <v>7.04</v>
      </c>
      <c r="BD74" t="s">
        <v>6</v>
      </c>
      <c r="BE74" t="s">
        <v>6</v>
      </c>
      <c r="BF74" t="s">
        <v>6</v>
      </c>
      <c r="BG74" t="s">
        <v>6</v>
      </c>
      <c r="BH74">
        <v>3</v>
      </c>
      <c r="BI74">
        <v>1</v>
      </c>
      <c r="BJ74" t="s">
        <v>6</v>
      </c>
      <c r="BM74">
        <v>10001</v>
      </c>
      <c r="BN74">
        <v>0</v>
      </c>
      <c r="BO74" t="s">
        <v>6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118</v>
      </c>
      <c r="CA74">
        <v>63</v>
      </c>
      <c r="CF74">
        <v>0</v>
      </c>
      <c r="CG74">
        <v>0</v>
      </c>
      <c r="CM74">
        <v>0</v>
      </c>
      <c r="CN74" t="s">
        <v>6</v>
      </c>
      <c r="CO74">
        <v>0</v>
      </c>
      <c r="CP74">
        <f t="shared" si="80"/>
        <v>0</v>
      </c>
      <c r="CQ74">
        <f t="shared" si="81"/>
        <v>0</v>
      </c>
      <c r="CR74">
        <f t="shared" si="82"/>
        <v>0</v>
      </c>
      <c r="CS74">
        <f t="shared" si="83"/>
        <v>0</v>
      </c>
      <c r="CT74">
        <f t="shared" si="84"/>
        <v>0</v>
      </c>
      <c r="CU74">
        <f t="shared" si="85"/>
        <v>0</v>
      </c>
      <c r="CV74">
        <f t="shared" si="86"/>
        <v>0</v>
      </c>
      <c r="CW74">
        <f t="shared" si="87"/>
        <v>0</v>
      </c>
      <c r="CX74">
        <f t="shared" si="88"/>
        <v>0</v>
      </c>
      <c r="CY74">
        <f t="shared" si="89"/>
        <v>0</v>
      </c>
      <c r="CZ74">
        <f t="shared" si="90"/>
        <v>0</v>
      </c>
      <c r="DC74" t="s">
        <v>6</v>
      </c>
      <c r="DD74" t="s">
        <v>6</v>
      </c>
      <c r="DE74" t="s">
        <v>6</v>
      </c>
      <c r="DF74" t="s">
        <v>6</v>
      </c>
      <c r="DG74" t="s">
        <v>6</v>
      </c>
      <c r="DH74" t="s">
        <v>6</v>
      </c>
      <c r="DI74" t="s">
        <v>6</v>
      </c>
      <c r="DJ74" t="s">
        <v>6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135</v>
      </c>
      <c r="DW74" t="s">
        <v>135</v>
      </c>
      <c r="DX74">
        <v>1</v>
      </c>
      <c r="EE74">
        <v>16609107</v>
      </c>
      <c r="EF74">
        <v>2</v>
      </c>
      <c r="EG74" t="s">
        <v>14</v>
      </c>
      <c r="EH74">
        <v>0</v>
      </c>
      <c r="EI74" t="s">
        <v>6</v>
      </c>
      <c r="EJ74">
        <v>1</v>
      </c>
      <c r="EK74">
        <v>10001</v>
      </c>
      <c r="EL74" t="s">
        <v>44</v>
      </c>
      <c r="EM74" t="s">
        <v>45</v>
      </c>
      <c r="EO74" t="s">
        <v>6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1"/>
        <v>0</v>
      </c>
      <c r="FS74">
        <v>0</v>
      </c>
      <c r="FT74" t="s">
        <v>22</v>
      </c>
      <c r="FU74" t="s">
        <v>23</v>
      </c>
      <c r="FX74">
        <v>106.2</v>
      </c>
      <c r="FY74">
        <v>53.55</v>
      </c>
      <c r="GA74" t="s">
        <v>6</v>
      </c>
      <c r="GD74">
        <v>0</v>
      </c>
      <c r="GF74">
        <v>1542502361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2"/>
        <v>0</v>
      </c>
      <c r="GM74">
        <f t="shared" si="93"/>
        <v>0</v>
      </c>
      <c r="GN74">
        <f t="shared" si="94"/>
        <v>0</v>
      </c>
      <c r="GO74">
        <f t="shared" si="95"/>
        <v>0</v>
      </c>
      <c r="GP74">
        <f t="shared" si="96"/>
        <v>0</v>
      </c>
      <c r="GR74">
        <v>0</v>
      </c>
      <c r="GS74">
        <v>3</v>
      </c>
      <c r="GT74">
        <v>0</v>
      </c>
      <c r="GU74" t="s">
        <v>6</v>
      </c>
      <c r="GV74">
        <f t="shared" si="97"/>
        <v>0</v>
      </c>
      <c r="GW74">
        <v>1</v>
      </c>
      <c r="GX74">
        <f t="shared" si="98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153</v>
      </c>
      <c r="E75" t="s">
        <v>241</v>
      </c>
      <c r="F75" t="s">
        <v>242</v>
      </c>
      <c r="G75" t="s">
        <v>243</v>
      </c>
      <c r="H75" t="s">
        <v>135</v>
      </c>
      <c r="I75">
        <f>I73*J75</f>
        <v>204</v>
      </c>
      <c r="J75">
        <v>36.569625699125197</v>
      </c>
      <c r="O75">
        <f t="shared" si="66"/>
        <v>5644.11</v>
      </c>
      <c r="P75">
        <f t="shared" si="67"/>
        <v>5644.11</v>
      </c>
      <c r="Q75">
        <f t="shared" si="68"/>
        <v>0</v>
      </c>
      <c r="R75">
        <f t="shared" si="69"/>
        <v>0</v>
      </c>
      <c r="S75">
        <f t="shared" si="70"/>
        <v>0</v>
      </c>
      <c r="T75">
        <f t="shared" si="71"/>
        <v>0</v>
      </c>
      <c r="U75">
        <f t="shared" si="72"/>
        <v>0</v>
      </c>
      <c r="V75">
        <f t="shared" si="73"/>
        <v>0</v>
      </c>
      <c r="W75">
        <f t="shared" si="74"/>
        <v>0</v>
      </c>
      <c r="X75">
        <f t="shared" si="75"/>
        <v>0</v>
      </c>
      <c r="Y75">
        <f t="shared" si="76"/>
        <v>0</v>
      </c>
      <c r="AA75">
        <v>16612262</v>
      </c>
      <c r="AB75">
        <f t="shared" si="77"/>
        <v>3.93</v>
      </c>
      <c r="AC75">
        <f t="shared" si="99"/>
        <v>3.93</v>
      </c>
      <c r="AD75">
        <f>ROUND((((ET75)-(EU75))+AE75),2)</f>
        <v>0</v>
      </c>
      <c r="AE75">
        <f t="shared" si="100"/>
        <v>0</v>
      </c>
      <c r="AF75">
        <f t="shared" si="100"/>
        <v>0</v>
      </c>
      <c r="AG75">
        <f t="shared" si="78"/>
        <v>0</v>
      </c>
      <c r="AH75">
        <f t="shared" si="101"/>
        <v>0</v>
      </c>
      <c r="AI75">
        <f t="shared" si="101"/>
        <v>0</v>
      </c>
      <c r="AJ75">
        <f t="shared" si="79"/>
        <v>0</v>
      </c>
      <c r="AK75">
        <v>3.93</v>
      </c>
      <c r="AL75">
        <v>3.93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7.04</v>
      </c>
      <c r="BA75">
        <v>1</v>
      </c>
      <c r="BB75">
        <v>1</v>
      </c>
      <c r="BC75">
        <v>7.04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244</v>
      </c>
      <c r="BM75">
        <v>10001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118</v>
      </c>
      <c r="CA75">
        <v>63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80"/>
        <v>5644.11</v>
      </c>
      <c r="CQ75">
        <f t="shared" si="81"/>
        <v>27.667200000000001</v>
      </c>
      <c r="CR75">
        <f t="shared" si="82"/>
        <v>0</v>
      </c>
      <c r="CS75">
        <f t="shared" si="83"/>
        <v>0</v>
      </c>
      <c r="CT75">
        <f t="shared" si="84"/>
        <v>0</v>
      </c>
      <c r="CU75">
        <f t="shared" si="85"/>
        <v>0</v>
      </c>
      <c r="CV75">
        <f t="shared" si="86"/>
        <v>0</v>
      </c>
      <c r="CW75">
        <f t="shared" si="87"/>
        <v>0</v>
      </c>
      <c r="CX75">
        <f t="shared" si="88"/>
        <v>0</v>
      </c>
      <c r="CY75">
        <f t="shared" si="89"/>
        <v>0</v>
      </c>
      <c r="CZ75">
        <f t="shared" si="90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135</v>
      </c>
      <c r="DW75" t="s">
        <v>135</v>
      </c>
      <c r="DX75">
        <v>1</v>
      </c>
      <c r="EE75">
        <v>16609107</v>
      </c>
      <c r="EF75">
        <v>2</v>
      </c>
      <c r="EG75" t="s">
        <v>14</v>
      </c>
      <c r="EH75">
        <v>0</v>
      </c>
      <c r="EI75" t="s">
        <v>6</v>
      </c>
      <c r="EJ75">
        <v>1</v>
      </c>
      <c r="EK75">
        <v>10001</v>
      </c>
      <c r="EL75" t="s">
        <v>44</v>
      </c>
      <c r="EM75" t="s">
        <v>45</v>
      </c>
      <c r="EO75" t="s">
        <v>6</v>
      </c>
      <c r="EQ75">
        <v>0</v>
      </c>
      <c r="ER75">
        <v>3.93</v>
      </c>
      <c r="ES75">
        <v>3.93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1"/>
        <v>0</v>
      </c>
      <c r="FS75">
        <v>0</v>
      </c>
      <c r="FT75" t="s">
        <v>22</v>
      </c>
      <c r="FU75" t="s">
        <v>23</v>
      </c>
      <c r="FX75">
        <v>106.2</v>
      </c>
      <c r="FY75">
        <v>53.55</v>
      </c>
      <c r="GA75" t="s">
        <v>6</v>
      </c>
      <c r="GD75">
        <v>0</v>
      </c>
      <c r="GF75">
        <v>1426628376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2"/>
        <v>0</v>
      </c>
      <c r="GM75">
        <f t="shared" si="93"/>
        <v>5644.11</v>
      </c>
      <c r="GN75">
        <f t="shared" si="94"/>
        <v>5644.11</v>
      </c>
      <c r="GO75">
        <f t="shared" si="95"/>
        <v>0</v>
      </c>
      <c r="GP75">
        <f t="shared" si="96"/>
        <v>0</v>
      </c>
      <c r="GR75">
        <v>0</v>
      </c>
      <c r="GS75">
        <v>3</v>
      </c>
      <c r="GT75">
        <v>0</v>
      </c>
      <c r="GU75" t="s">
        <v>6</v>
      </c>
      <c r="GV75">
        <f t="shared" si="97"/>
        <v>0</v>
      </c>
      <c r="GW75">
        <v>1</v>
      </c>
      <c r="GX75">
        <f t="shared" si="98"/>
        <v>0</v>
      </c>
      <c r="HA75">
        <v>0</v>
      </c>
      <c r="HB75">
        <v>0</v>
      </c>
      <c r="IK75">
        <v>0</v>
      </c>
    </row>
    <row r="76" spans="1:245" x14ac:dyDescent="0.2">
      <c r="A76">
        <v>18</v>
      </c>
      <c r="B76">
        <v>1</v>
      </c>
      <c r="C76">
        <v>154</v>
      </c>
      <c r="E76" t="s">
        <v>245</v>
      </c>
      <c r="F76" t="s">
        <v>246</v>
      </c>
      <c r="G76" t="s">
        <v>247</v>
      </c>
      <c r="H76" t="s">
        <v>135</v>
      </c>
      <c r="I76">
        <f>I73*J76</f>
        <v>353.84</v>
      </c>
      <c r="J76">
        <v>63.430374300874796</v>
      </c>
      <c r="O76">
        <f t="shared" si="66"/>
        <v>48251.32</v>
      </c>
      <c r="P76">
        <f t="shared" si="67"/>
        <v>48251.32</v>
      </c>
      <c r="Q76">
        <f t="shared" si="68"/>
        <v>0</v>
      </c>
      <c r="R76">
        <f t="shared" si="69"/>
        <v>0</v>
      </c>
      <c r="S76">
        <f t="shared" si="70"/>
        <v>0</v>
      </c>
      <c r="T76">
        <f t="shared" si="71"/>
        <v>0</v>
      </c>
      <c r="U76">
        <f t="shared" si="72"/>
        <v>0</v>
      </c>
      <c r="V76">
        <f t="shared" si="73"/>
        <v>0</v>
      </c>
      <c r="W76">
        <f t="shared" si="74"/>
        <v>0</v>
      </c>
      <c r="X76">
        <f t="shared" si="75"/>
        <v>0</v>
      </c>
      <c r="Y76">
        <f t="shared" si="76"/>
        <v>0</v>
      </c>
      <c r="AA76">
        <v>16612262</v>
      </c>
      <c r="AB76">
        <f t="shared" si="77"/>
        <v>19.37</v>
      </c>
      <c r="AC76">
        <f t="shared" si="99"/>
        <v>19.37</v>
      </c>
      <c r="AD76">
        <f>ROUND((((ET76)-(EU76))+AE76),2)</f>
        <v>0</v>
      </c>
      <c r="AE76">
        <f t="shared" si="100"/>
        <v>0</v>
      </c>
      <c r="AF76">
        <f t="shared" si="100"/>
        <v>0</v>
      </c>
      <c r="AG76">
        <f t="shared" si="78"/>
        <v>0</v>
      </c>
      <c r="AH76">
        <f t="shared" si="101"/>
        <v>0</v>
      </c>
      <c r="AI76">
        <f t="shared" si="101"/>
        <v>0</v>
      </c>
      <c r="AJ76">
        <f t="shared" si="79"/>
        <v>0</v>
      </c>
      <c r="AK76">
        <v>19.37</v>
      </c>
      <c r="AL76">
        <v>19.37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106</v>
      </c>
      <c r="AU76">
        <v>54</v>
      </c>
      <c r="AV76">
        <v>1</v>
      </c>
      <c r="AW76">
        <v>1</v>
      </c>
      <c r="AZ76">
        <v>7.04</v>
      </c>
      <c r="BA76">
        <v>1</v>
      </c>
      <c r="BB76">
        <v>1</v>
      </c>
      <c r="BC76">
        <v>7.04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248</v>
      </c>
      <c r="BM76">
        <v>10001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118</v>
      </c>
      <c r="CA76">
        <v>63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80"/>
        <v>48251.32</v>
      </c>
      <c r="CQ76">
        <f t="shared" si="81"/>
        <v>136.3648</v>
      </c>
      <c r="CR76">
        <f t="shared" si="82"/>
        <v>0</v>
      </c>
      <c r="CS76">
        <f t="shared" si="83"/>
        <v>0</v>
      </c>
      <c r="CT76">
        <f t="shared" si="84"/>
        <v>0</v>
      </c>
      <c r="CU76">
        <f t="shared" si="85"/>
        <v>0</v>
      </c>
      <c r="CV76">
        <f t="shared" si="86"/>
        <v>0</v>
      </c>
      <c r="CW76">
        <f t="shared" si="87"/>
        <v>0</v>
      </c>
      <c r="CX76">
        <f t="shared" si="88"/>
        <v>0</v>
      </c>
      <c r="CY76">
        <f t="shared" si="89"/>
        <v>0</v>
      </c>
      <c r="CZ76">
        <f t="shared" si="90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1003</v>
      </c>
      <c r="DV76" t="s">
        <v>135</v>
      </c>
      <c r="DW76" t="s">
        <v>135</v>
      </c>
      <c r="DX76">
        <v>1</v>
      </c>
      <c r="EE76">
        <v>16609107</v>
      </c>
      <c r="EF76">
        <v>2</v>
      </c>
      <c r="EG76" t="s">
        <v>14</v>
      </c>
      <c r="EH76">
        <v>0</v>
      </c>
      <c r="EI76" t="s">
        <v>6</v>
      </c>
      <c r="EJ76">
        <v>1</v>
      </c>
      <c r="EK76">
        <v>10001</v>
      </c>
      <c r="EL76" t="s">
        <v>44</v>
      </c>
      <c r="EM76" t="s">
        <v>45</v>
      </c>
      <c r="EO76" t="s">
        <v>6</v>
      </c>
      <c r="EQ76">
        <v>0</v>
      </c>
      <c r="ER76">
        <v>19.37</v>
      </c>
      <c r="ES76">
        <v>19.37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1"/>
        <v>0</v>
      </c>
      <c r="FS76">
        <v>0</v>
      </c>
      <c r="FT76" t="s">
        <v>22</v>
      </c>
      <c r="FU76" t="s">
        <v>23</v>
      </c>
      <c r="FX76">
        <v>106.2</v>
      </c>
      <c r="FY76">
        <v>53.55</v>
      </c>
      <c r="GA76" t="s">
        <v>6</v>
      </c>
      <c r="GD76">
        <v>0</v>
      </c>
      <c r="GF76">
        <v>-1018238883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2"/>
        <v>0</v>
      </c>
      <c r="GM76">
        <f t="shared" si="93"/>
        <v>48251.32</v>
      </c>
      <c r="GN76">
        <f t="shared" si="94"/>
        <v>48251.32</v>
      </c>
      <c r="GO76">
        <f t="shared" si="95"/>
        <v>0</v>
      </c>
      <c r="GP76">
        <f t="shared" si="96"/>
        <v>0</v>
      </c>
      <c r="GR76">
        <v>0</v>
      </c>
      <c r="GS76">
        <v>3</v>
      </c>
      <c r="GT76">
        <v>0</v>
      </c>
      <c r="GU76" t="s">
        <v>6</v>
      </c>
      <c r="GV76">
        <f t="shared" si="97"/>
        <v>0</v>
      </c>
      <c r="GW76">
        <v>1</v>
      </c>
      <c r="GX76">
        <f t="shared" si="98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ROW(SmtRes!A165)</f>
        <v>165</v>
      </c>
      <c r="D77">
        <f>ROW(EtalonRes!A173)</f>
        <v>173</v>
      </c>
      <c r="E77" t="s">
        <v>249</v>
      </c>
      <c r="F77" t="s">
        <v>250</v>
      </c>
      <c r="G77" t="s">
        <v>251</v>
      </c>
      <c r="H77" t="s">
        <v>18</v>
      </c>
      <c r="I77">
        <f>ROUND(63.42/100,9)</f>
        <v>0.63419999999999999</v>
      </c>
      <c r="J77">
        <v>0</v>
      </c>
      <c r="O77">
        <f t="shared" si="66"/>
        <v>17229.400000000001</v>
      </c>
      <c r="P77">
        <f t="shared" si="67"/>
        <v>7607.16</v>
      </c>
      <c r="Q77">
        <f t="shared" si="68"/>
        <v>5402.28</v>
      </c>
      <c r="R77">
        <f t="shared" si="69"/>
        <v>858.93</v>
      </c>
      <c r="S77">
        <f t="shared" si="70"/>
        <v>4219.96</v>
      </c>
      <c r="T77">
        <f t="shared" si="71"/>
        <v>0</v>
      </c>
      <c r="U77">
        <f t="shared" si="72"/>
        <v>65.29691489999999</v>
      </c>
      <c r="V77">
        <f t="shared" si="73"/>
        <v>9.2593199999999989</v>
      </c>
      <c r="W77">
        <f t="shared" si="74"/>
        <v>0</v>
      </c>
      <c r="X77">
        <f t="shared" si="75"/>
        <v>5383.62</v>
      </c>
      <c r="Y77">
        <f t="shared" si="76"/>
        <v>2742.6</v>
      </c>
      <c r="AA77">
        <v>16612262</v>
      </c>
      <c r="AB77">
        <f t="shared" si="77"/>
        <v>3858.97</v>
      </c>
      <c r="AC77">
        <f t="shared" si="99"/>
        <v>1703.82</v>
      </c>
      <c r="AD77">
        <f>ROUND(((((ET77*1.25))-((EU77*1.25)))+AE77),2)</f>
        <v>1209.98</v>
      </c>
      <c r="AE77">
        <f>ROUND(((EU77*1.25)),2)</f>
        <v>192.38</v>
      </c>
      <c r="AF77">
        <f>ROUND(((EV77*1.15)),2)</f>
        <v>945.17</v>
      </c>
      <c r="AG77">
        <f t="shared" si="78"/>
        <v>0</v>
      </c>
      <c r="AH77">
        <f>((EW77*1.15))</f>
        <v>102.95949999999999</v>
      </c>
      <c r="AI77">
        <f>((EX77*1.25))</f>
        <v>14.6</v>
      </c>
      <c r="AJ77">
        <f t="shared" si="79"/>
        <v>0</v>
      </c>
      <c r="AK77">
        <v>3493.69</v>
      </c>
      <c r="AL77">
        <v>1703.82</v>
      </c>
      <c r="AM77">
        <v>967.98</v>
      </c>
      <c r="AN77">
        <v>153.9</v>
      </c>
      <c r="AO77">
        <v>821.89</v>
      </c>
      <c r="AP77">
        <v>0</v>
      </c>
      <c r="AQ77">
        <v>89.53</v>
      </c>
      <c r="AR77">
        <v>11.68</v>
      </c>
      <c r="AS77">
        <v>0</v>
      </c>
      <c r="AT77">
        <v>106</v>
      </c>
      <c r="AU77">
        <v>54</v>
      </c>
      <c r="AV77">
        <v>1</v>
      </c>
      <c r="AW77">
        <v>1</v>
      </c>
      <c r="AZ77">
        <v>7.04</v>
      </c>
      <c r="BA77">
        <v>7.04</v>
      </c>
      <c r="BB77">
        <v>7.04</v>
      </c>
      <c r="BC77">
        <v>7.04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252</v>
      </c>
      <c r="BM77">
        <v>10001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7.04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118</v>
      </c>
      <c r="CA77">
        <v>63</v>
      </c>
      <c r="CF77">
        <v>0</v>
      </c>
      <c r="CG77">
        <v>0</v>
      </c>
      <c r="CM77">
        <v>0</v>
      </c>
      <c r="CN77" t="s">
        <v>1861</v>
      </c>
      <c r="CO77">
        <v>0</v>
      </c>
      <c r="CP77">
        <f t="shared" si="80"/>
        <v>17229.399999999998</v>
      </c>
      <c r="CQ77">
        <f t="shared" si="81"/>
        <v>11994.8928</v>
      </c>
      <c r="CR77">
        <f t="shared" si="82"/>
        <v>8518.2592000000004</v>
      </c>
      <c r="CS77">
        <f t="shared" si="83"/>
        <v>1354.3552</v>
      </c>
      <c r="CT77">
        <f t="shared" si="84"/>
        <v>6653.9967999999999</v>
      </c>
      <c r="CU77">
        <f t="shared" si="85"/>
        <v>0</v>
      </c>
      <c r="CV77">
        <f t="shared" si="86"/>
        <v>102.95949999999999</v>
      </c>
      <c r="CW77">
        <f t="shared" si="87"/>
        <v>14.6</v>
      </c>
      <c r="CX77">
        <f t="shared" si="88"/>
        <v>0</v>
      </c>
      <c r="CY77">
        <f t="shared" si="89"/>
        <v>5383.6234000000004</v>
      </c>
      <c r="CZ77">
        <f t="shared" si="90"/>
        <v>2742.6005999999998</v>
      </c>
      <c r="DC77" t="s">
        <v>6</v>
      </c>
      <c r="DD77" t="s">
        <v>6</v>
      </c>
      <c r="DE77" t="s">
        <v>91</v>
      </c>
      <c r="DF77" t="s">
        <v>91</v>
      </c>
      <c r="DG77" t="s">
        <v>92</v>
      </c>
      <c r="DH77" t="s">
        <v>6</v>
      </c>
      <c r="DI77" t="s">
        <v>92</v>
      </c>
      <c r="DJ77" t="s">
        <v>91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18</v>
      </c>
      <c r="DW77" t="s">
        <v>18</v>
      </c>
      <c r="DX77">
        <v>100</v>
      </c>
      <c r="EE77">
        <v>16609107</v>
      </c>
      <c r="EF77">
        <v>2</v>
      </c>
      <c r="EG77" t="s">
        <v>14</v>
      </c>
      <c r="EH77">
        <v>0</v>
      </c>
      <c r="EI77" t="s">
        <v>6</v>
      </c>
      <c r="EJ77">
        <v>1</v>
      </c>
      <c r="EK77">
        <v>10001</v>
      </c>
      <c r="EL77" t="s">
        <v>44</v>
      </c>
      <c r="EM77" t="s">
        <v>45</v>
      </c>
      <c r="EO77" t="s">
        <v>93</v>
      </c>
      <c r="EQ77">
        <v>131072</v>
      </c>
      <c r="ER77">
        <v>3493.69</v>
      </c>
      <c r="ES77">
        <v>1703.82</v>
      </c>
      <c r="ET77">
        <v>967.98</v>
      </c>
      <c r="EU77">
        <v>153.9</v>
      </c>
      <c r="EV77">
        <v>821.89</v>
      </c>
      <c r="EW77">
        <v>89.53</v>
      </c>
      <c r="EX77">
        <v>11.68</v>
      </c>
      <c r="EY77">
        <v>0</v>
      </c>
      <c r="FQ77">
        <v>0</v>
      </c>
      <c r="FR77">
        <f t="shared" si="91"/>
        <v>0</v>
      </c>
      <c r="FS77">
        <v>0</v>
      </c>
      <c r="FT77" t="s">
        <v>22</v>
      </c>
      <c r="FU77" t="s">
        <v>23</v>
      </c>
      <c r="FX77">
        <v>106.2</v>
      </c>
      <c r="FY77">
        <v>53.55</v>
      </c>
      <c r="GA77" t="s">
        <v>6</v>
      </c>
      <c r="GD77">
        <v>0</v>
      </c>
      <c r="GF77">
        <v>-2063365966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2"/>
        <v>0</v>
      </c>
      <c r="GM77">
        <f t="shared" si="93"/>
        <v>25355.62</v>
      </c>
      <c r="GN77">
        <f t="shared" si="94"/>
        <v>25355.62</v>
      </c>
      <c r="GO77">
        <f t="shared" si="95"/>
        <v>0</v>
      </c>
      <c r="GP77">
        <f t="shared" si="96"/>
        <v>0</v>
      </c>
      <c r="GR77">
        <v>0</v>
      </c>
      <c r="GS77">
        <v>3</v>
      </c>
      <c r="GT77">
        <v>0</v>
      </c>
      <c r="GU77" t="s">
        <v>6</v>
      </c>
      <c r="GV77">
        <f t="shared" si="97"/>
        <v>0</v>
      </c>
      <c r="GW77">
        <v>1</v>
      </c>
      <c r="GX77">
        <f t="shared" si="98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159</v>
      </c>
      <c r="E78" t="s">
        <v>253</v>
      </c>
      <c r="F78" t="s">
        <v>254</v>
      </c>
      <c r="G78" t="s">
        <v>255</v>
      </c>
      <c r="H78" t="s">
        <v>256</v>
      </c>
      <c r="I78">
        <f>I77*J78</f>
        <v>36</v>
      </c>
      <c r="J78">
        <v>56.764427625354777</v>
      </c>
      <c r="O78">
        <f t="shared" si="66"/>
        <v>23995.7</v>
      </c>
      <c r="P78">
        <f t="shared" si="67"/>
        <v>23995.7</v>
      </c>
      <c r="Q78">
        <f t="shared" si="68"/>
        <v>0</v>
      </c>
      <c r="R78">
        <f t="shared" si="69"/>
        <v>0</v>
      </c>
      <c r="S78">
        <f t="shared" si="70"/>
        <v>0</v>
      </c>
      <c r="T78">
        <f t="shared" si="71"/>
        <v>0</v>
      </c>
      <c r="U78">
        <f t="shared" si="72"/>
        <v>0</v>
      </c>
      <c r="V78">
        <f t="shared" si="73"/>
        <v>0</v>
      </c>
      <c r="W78">
        <f t="shared" si="74"/>
        <v>0</v>
      </c>
      <c r="X78">
        <f t="shared" si="75"/>
        <v>0</v>
      </c>
      <c r="Y78">
        <f t="shared" si="76"/>
        <v>0</v>
      </c>
      <c r="AA78">
        <v>16612262</v>
      </c>
      <c r="AB78">
        <f t="shared" si="77"/>
        <v>94.68</v>
      </c>
      <c r="AC78">
        <f t="shared" si="99"/>
        <v>94.68</v>
      </c>
      <c r="AD78">
        <f>ROUND((((ET78)-(EU78))+AE78),2)</f>
        <v>0</v>
      </c>
      <c r="AE78">
        <f t="shared" ref="AE78:AF80" si="102">ROUND((EU78),2)</f>
        <v>0</v>
      </c>
      <c r="AF78">
        <f t="shared" si="102"/>
        <v>0</v>
      </c>
      <c r="AG78">
        <f t="shared" si="78"/>
        <v>0</v>
      </c>
      <c r="AH78">
        <f t="shared" ref="AH78:AI80" si="103">(EW78)</f>
        <v>0</v>
      </c>
      <c r="AI78">
        <f t="shared" si="103"/>
        <v>0</v>
      </c>
      <c r="AJ78">
        <f t="shared" si="79"/>
        <v>0</v>
      </c>
      <c r="AK78">
        <v>94.68</v>
      </c>
      <c r="AL78">
        <v>94.68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106</v>
      </c>
      <c r="AU78">
        <v>54</v>
      </c>
      <c r="AV78">
        <v>1</v>
      </c>
      <c r="AW78">
        <v>1</v>
      </c>
      <c r="AZ78">
        <v>7.04</v>
      </c>
      <c r="BA78">
        <v>1</v>
      </c>
      <c r="BB78">
        <v>1</v>
      </c>
      <c r="BC78">
        <v>7.04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257</v>
      </c>
      <c r="BM78">
        <v>10001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118</v>
      </c>
      <c r="CA78">
        <v>63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0"/>
        <v>23995.7</v>
      </c>
      <c r="CQ78">
        <f t="shared" si="81"/>
        <v>666.54720000000009</v>
      </c>
      <c r="CR78">
        <f t="shared" si="82"/>
        <v>0</v>
      </c>
      <c r="CS78">
        <f t="shared" si="83"/>
        <v>0</v>
      </c>
      <c r="CT78">
        <f t="shared" si="84"/>
        <v>0</v>
      </c>
      <c r="CU78">
        <f t="shared" si="85"/>
        <v>0</v>
      </c>
      <c r="CV78">
        <f t="shared" si="86"/>
        <v>0</v>
      </c>
      <c r="CW78">
        <f t="shared" si="87"/>
        <v>0</v>
      </c>
      <c r="CX78">
        <f t="shared" si="88"/>
        <v>0</v>
      </c>
      <c r="CY78">
        <f t="shared" si="89"/>
        <v>0</v>
      </c>
      <c r="CZ78">
        <f t="shared" si="90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256</v>
      </c>
      <c r="DW78" t="s">
        <v>256</v>
      </c>
      <c r="DX78">
        <v>1</v>
      </c>
      <c r="EE78">
        <v>16609107</v>
      </c>
      <c r="EF78">
        <v>2</v>
      </c>
      <c r="EG78" t="s">
        <v>14</v>
      </c>
      <c r="EH78">
        <v>0</v>
      </c>
      <c r="EI78" t="s">
        <v>6</v>
      </c>
      <c r="EJ78">
        <v>1</v>
      </c>
      <c r="EK78">
        <v>10001</v>
      </c>
      <c r="EL78" t="s">
        <v>44</v>
      </c>
      <c r="EM78" t="s">
        <v>45</v>
      </c>
      <c r="EO78" t="s">
        <v>6</v>
      </c>
      <c r="EQ78">
        <v>0</v>
      </c>
      <c r="ER78">
        <v>94.68</v>
      </c>
      <c r="ES78">
        <v>94.68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1"/>
        <v>0</v>
      </c>
      <c r="FS78">
        <v>0</v>
      </c>
      <c r="FT78" t="s">
        <v>22</v>
      </c>
      <c r="FU78" t="s">
        <v>23</v>
      </c>
      <c r="FX78">
        <v>106.2</v>
      </c>
      <c r="FY78">
        <v>53.55</v>
      </c>
      <c r="GA78" t="s">
        <v>6</v>
      </c>
      <c r="GD78">
        <v>0</v>
      </c>
      <c r="GF78">
        <v>-347778458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2"/>
        <v>0</v>
      </c>
      <c r="GM78">
        <f t="shared" si="93"/>
        <v>23995.7</v>
      </c>
      <c r="GN78">
        <f t="shared" si="94"/>
        <v>23995.7</v>
      </c>
      <c r="GO78">
        <f t="shared" si="95"/>
        <v>0</v>
      </c>
      <c r="GP78">
        <f t="shared" si="96"/>
        <v>0</v>
      </c>
      <c r="GR78">
        <v>0</v>
      </c>
      <c r="GS78">
        <v>3</v>
      </c>
      <c r="GT78">
        <v>0</v>
      </c>
      <c r="GU78" t="s">
        <v>6</v>
      </c>
      <c r="GV78">
        <f t="shared" si="97"/>
        <v>0</v>
      </c>
      <c r="GW78">
        <v>1</v>
      </c>
      <c r="GX78">
        <f t="shared" si="98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164</v>
      </c>
      <c r="E79" t="s">
        <v>258</v>
      </c>
      <c r="F79" t="s">
        <v>259</v>
      </c>
      <c r="G79" t="s">
        <v>260</v>
      </c>
      <c r="H79" t="s">
        <v>256</v>
      </c>
      <c r="I79">
        <f>I77*J79</f>
        <v>16</v>
      </c>
      <c r="J79">
        <v>25.228634500157678</v>
      </c>
      <c r="O79">
        <f t="shared" si="66"/>
        <v>86068.22</v>
      </c>
      <c r="P79">
        <f t="shared" si="67"/>
        <v>86068.22</v>
      </c>
      <c r="Q79">
        <f t="shared" si="68"/>
        <v>0</v>
      </c>
      <c r="R79">
        <f t="shared" si="69"/>
        <v>0</v>
      </c>
      <c r="S79">
        <f t="shared" si="70"/>
        <v>0</v>
      </c>
      <c r="T79">
        <f t="shared" si="71"/>
        <v>0</v>
      </c>
      <c r="U79">
        <f t="shared" si="72"/>
        <v>0</v>
      </c>
      <c r="V79">
        <f t="shared" si="73"/>
        <v>0</v>
      </c>
      <c r="W79">
        <f t="shared" si="74"/>
        <v>0</v>
      </c>
      <c r="X79">
        <f t="shared" si="75"/>
        <v>0</v>
      </c>
      <c r="Y79">
        <f t="shared" si="76"/>
        <v>0</v>
      </c>
      <c r="AA79">
        <v>16612262</v>
      </c>
      <c r="AB79">
        <f t="shared" si="77"/>
        <v>764.1</v>
      </c>
      <c r="AC79">
        <f t="shared" si="99"/>
        <v>764.1</v>
      </c>
      <c r="AD79">
        <f>ROUND((((ET79)-(EU79))+AE79),2)</f>
        <v>0</v>
      </c>
      <c r="AE79">
        <f t="shared" si="102"/>
        <v>0</v>
      </c>
      <c r="AF79">
        <f t="shared" si="102"/>
        <v>0</v>
      </c>
      <c r="AG79">
        <f t="shared" si="78"/>
        <v>0</v>
      </c>
      <c r="AH79">
        <f t="shared" si="103"/>
        <v>0</v>
      </c>
      <c r="AI79">
        <f t="shared" si="103"/>
        <v>0</v>
      </c>
      <c r="AJ79">
        <f t="shared" si="79"/>
        <v>0</v>
      </c>
      <c r="AK79">
        <v>764.1</v>
      </c>
      <c r="AL79">
        <v>764.1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7.04</v>
      </c>
      <c r="BA79">
        <v>1</v>
      </c>
      <c r="BB79">
        <v>1</v>
      </c>
      <c r="BC79">
        <v>7.04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261</v>
      </c>
      <c r="BM79">
        <v>10001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118</v>
      </c>
      <c r="CA79">
        <v>63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0"/>
        <v>86068.22</v>
      </c>
      <c r="CQ79">
        <f t="shared" si="81"/>
        <v>5379.2640000000001</v>
      </c>
      <c r="CR79">
        <f t="shared" si="82"/>
        <v>0</v>
      </c>
      <c r="CS79">
        <f t="shared" si="83"/>
        <v>0</v>
      </c>
      <c r="CT79">
        <f t="shared" si="84"/>
        <v>0</v>
      </c>
      <c r="CU79">
        <f t="shared" si="85"/>
        <v>0</v>
      </c>
      <c r="CV79">
        <f t="shared" si="86"/>
        <v>0</v>
      </c>
      <c r="CW79">
        <f t="shared" si="87"/>
        <v>0</v>
      </c>
      <c r="CX79">
        <f t="shared" si="88"/>
        <v>0</v>
      </c>
      <c r="CY79">
        <f t="shared" si="89"/>
        <v>0</v>
      </c>
      <c r="CZ79">
        <f t="shared" si="90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256</v>
      </c>
      <c r="DW79" t="s">
        <v>256</v>
      </c>
      <c r="DX79">
        <v>1</v>
      </c>
      <c r="EE79">
        <v>16609107</v>
      </c>
      <c r="EF79">
        <v>2</v>
      </c>
      <c r="EG79" t="s">
        <v>14</v>
      </c>
      <c r="EH79">
        <v>0</v>
      </c>
      <c r="EI79" t="s">
        <v>6</v>
      </c>
      <c r="EJ79">
        <v>1</v>
      </c>
      <c r="EK79">
        <v>10001</v>
      </c>
      <c r="EL79" t="s">
        <v>44</v>
      </c>
      <c r="EM79" t="s">
        <v>45</v>
      </c>
      <c r="EO79" t="s">
        <v>6</v>
      </c>
      <c r="EQ79">
        <v>0</v>
      </c>
      <c r="ER79">
        <v>764.1</v>
      </c>
      <c r="ES79">
        <v>764.1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1"/>
        <v>0</v>
      </c>
      <c r="FS79">
        <v>0</v>
      </c>
      <c r="FT79" t="s">
        <v>22</v>
      </c>
      <c r="FU79" t="s">
        <v>23</v>
      </c>
      <c r="FX79">
        <v>106.2</v>
      </c>
      <c r="FY79">
        <v>53.55</v>
      </c>
      <c r="GA79" t="s">
        <v>6</v>
      </c>
      <c r="GD79">
        <v>0</v>
      </c>
      <c r="GF79">
        <v>-645619761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2"/>
        <v>0</v>
      </c>
      <c r="GM79">
        <f t="shared" si="93"/>
        <v>86068.22</v>
      </c>
      <c r="GN79">
        <f t="shared" si="94"/>
        <v>86068.22</v>
      </c>
      <c r="GO79">
        <f t="shared" si="95"/>
        <v>0</v>
      </c>
      <c r="GP79">
        <f t="shared" si="96"/>
        <v>0</v>
      </c>
      <c r="GR79">
        <v>0</v>
      </c>
      <c r="GS79">
        <v>3</v>
      </c>
      <c r="GT79">
        <v>0</v>
      </c>
      <c r="GU79" t="s">
        <v>6</v>
      </c>
      <c r="GV79">
        <f t="shared" si="97"/>
        <v>0</v>
      </c>
      <c r="GW79">
        <v>1</v>
      </c>
      <c r="GX79">
        <f t="shared" si="98"/>
        <v>0</v>
      </c>
      <c r="HA79">
        <v>0</v>
      </c>
      <c r="HB79">
        <v>0</v>
      </c>
      <c r="IK79">
        <v>0</v>
      </c>
    </row>
    <row r="80" spans="1:245" x14ac:dyDescent="0.2">
      <c r="A80">
        <v>18</v>
      </c>
      <c r="B80">
        <v>1</v>
      </c>
      <c r="C80">
        <v>163</v>
      </c>
      <c r="E80" t="s">
        <v>262</v>
      </c>
      <c r="F80" t="s">
        <v>263</v>
      </c>
      <c r="G80" t="s">
        <v>1961</v>
      </c>
      <c r="H80" t="s">
        <v>97</v>
      </c>
      <c r="I80">
        <f>I77*J80</f>
        <v>37.799999999999997</v>
      </c>
      <c r="J80">
        <v>59.602649006622514</v>
      </c>
      <c r="O80">
        <f t="shared" si="66"/>
        <v>57134.25</v>
      </c>
      <c r="P80">
        <f t="shared" si="67"/>
        <v>57134.25</v>
      </c>
      <c r="Q80">
        <f t="shared" si="68"/>
        <v>0</v>
      </c>
      <c r="R80">
        <f t="shared" si="69"/>
        <v>0</v>
      </c>
      <c r="S80">
        <f t="shared" si="70"/>
        <v>0</v>
      </c>
      <c r="T80">
        <f t="shared" si="71"/>
        <v>0</v>
      </c>
      <c r="U80">
        <f t="shared" si="72"/>
        <v>0</v>
      </c>
      <c r="V80">
        <f t="shared" si="73"/>
        <v>0</v>
      </c>
      <c r="W80">
        <f t="shared" si="74"/>
        <v>0</v>
      </c>
      <c r="X80">
        <f t="shared" si="75"/>
        <v>0</v>
      </c>
      <c r="Y80">
        <f t="shared" si="76"/>
        <v>0</v>
      </c>
      <c r="AA80">
        <v>16612262</v>
      </c>
      <c r="AB80">
        <f t="shared" si="77"/>
        <v>214.7</v>
      </c>
      <c r="AC80">
        <f t="shared" si="99"/>
        <v>214.7</v>
      </c>
      <c r="AD80">
        <f>ROUND((((ET80)-(EU80))+AE80),2)</f>
        <v>0</v>
      </c>
      <c r="AE80">
        <f t="shared" si="102"/>
        <v>0</v>
      </c>
      <c r="AF80">
        <f t="shared" si="102"/>
        <v>0</v>
      </c>
      <c r="AG80">
        <f t="shared" si="78"/>
        <v>0</v>
      </c>
      <c r="AH80">
        <f t="shared" si="103"/>
        <v>0</v>
      </c>
      <c r="AI80">
        <f t="shared" si="103"/>
        <v>0</v>
      </c>
      <c r="AJ80">
        <f t="shared" si="79"/>
        <v>0</v>
      </c>
      <c r="AK80">
        <v>214.7</v>
      </c>
      <c r="AL80">
        <v>214.7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106</v>
      </c>
      <c r="AU80">
        <v>54</v>
      </c>
      <c r="AV80">
        <v>1</v>
      </c>
      <c r="AW80">
        <v>1</v>
      </c>
      <c r="AZ80">
        <v>7.04</v>
      </c>
      <c r="BA80">
        <v>1</v>
      </c>
      <c r="BB80">
        <v>1</v>
      </c>
      <c r="BC80">
        <v>7.04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265</v>
      </c>
      <c r="BM80">
        <v>10001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118</v>
      </c>
      <c r="CA80">
        <v>63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0"/>
        <v>57134.25</v>
      </c>
      <c r="CQ80">
        <f t="shared" si="81"/>
        <v>1511.4879999999998</v>
      </c>
      <c r="CR80">
        <f t="shared" si="82"/>
        <v>0</v>
      </c>
      <c r="CS80">
        <f t="shared" si="83"/>
        <v>0</v>
      </c>
      <c r="CT80">
        <f t="shared" si="84"/>
        <v>0</v>
      </c>
      <c r="CU80">
        <f t="shared" si="85"/>
        <v>0</v>
      </c>
      <c r="CV80">
        <f t="shared" si="86"/>
        <v>0</v>
      </c>
      <c r="CW80">
        <f t="shared" si="87"/>
        <v>0</v>
      </c>
      <c r="CX80">
        <f t="shared" si="88"/>
        <v>0</v>
      </c>
      <c r="CY80">
        <f t="shared" si="89"/>
        <v>0</v>
      </c>
      <c r="CZ80">
        <f t="shared" si="90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1005</v>
      </c>
      <c r="DV80" t="s">
        <v>97</v>
      </c>
      <c r="DW80" t="s">
        <v>97</v>
      </c>
      <c r="DX80">
        <v>1</v>
      </c>
      <c r="EE80">
        <v>16609107</v>
      </c>
      <c r="EF80">
        <v>2</v>
      </c>
      <c r="EG80" t="s">
        <v>14</v>
      </c>
      <c r="EH80">
        <v>0</v>
      </c>
      <c r="EI80" t="s">
        <v>6</v>
      </c>
      <c r="EJ80">
        <v>1</v>
      </c>
      <c r="EK80">
        <v>10001</v>
      </c>
      <c r="EL80" t="s">
        <v>44</v>
      </c>
      <c r="EM80" t="s">
        <v>45</v>
      </c>
      <c r="EO80" t="s">
        <v>6</v>
      </c>
      <c r="EQ80">
        <v>0</v>
      </c>
      <c r="ER80">
        <v>214.7</v>
      </c>
      <c r="ES80">
        <v>214.7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1"/>
        <v>0</v>
      </c>
      <c r="FS80">
        <v>0</v>
      </c>
      <c r="FT80" t="s">
        <v>22</v>
      </c>
      <c r="FU80" t="s">
        <v>23</v>
      </c>
      <c r="FX80">
        <v>106.2</v>
      </c>
      <c r="FY80">
        <v>53.55</v>
      </c>
      <c r="GA80" t="s">
        <v>6</v>
      </c>
      <c r="GD80">
        <v>0</v>
      </c>
      <c r="GF80">
        <v>892629792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2"/>
        <v>0</v>
      </c>
      <c r="GM80">
        <f t="shared" si="93"/>
        <v>57134.25</v>
      </c>
      <c r="GN80">
        <f t="shared" si="94"/>
        <v>57134.25</v>
      </c>
      <c r="GO80">
        <f t="shared" si="95"/>
        <v>0</v>
      </c>
      <c r="GP80">
        <f t="shared" si="96"/>
        <v>0</v>
      </c>
      <c r="GR80">
        <v>0</v>
      </c>
      <c r="GS80">
        <v>3</v>
      </c>
      <c r="GT80">
        <v>0</v>
      </c>
      <c r="GU80" t="s">
        <v>6</v>
      </c>
      <c r="GV80">
        <f t="shared" si="97"/>
        <v>0</v>
      </c>
      <c r="GW80">
        <v>1</v>
      </c>
      <c r="GX80">
        <f t="shared" si="98"/>
        <v>0</v>
      </c>
      <c r="HA80">
        <v>0</v>
      </c>
      <c r="HB80">
        <v>0</v>
      </c>
      <c r="IK80">
        <v>0</v>
      </c>
    </row>
    <row r="81" spans="1:245" x14ac:dyDescent="0.2">
      <c r="A81">
        <v>17</v>
      </c>
      <c r="B81">
        <v>1</v>
      </c>
      <c r="C81">
        <f>ROW(SmtRes!A173)</f>
        <v>173</v>
      </c>
      <c r="D81">
        <f>ROW(EtalonRes!A182)</f>
        <v>182</v>
      </c>
      <c r="E81" t="s">
        <v>266</v>
      </c>
      <c r="F81" t="s">
        <v>267</v>
      </c>
      <c r="G81" t="s">
        <v>268</v>
      </c>
      <c r="H81" t="s">
        <v>97</v>
      </c>
      <c r="I81">
        <v>7.56</v>
      </c>
      <c r="J81">
        <v>0</v>
      </c>
      <c r="O81">
        <f t="shared" si="66"/>
        <v>3784.65</v>
      </c>
      <c r="P81">
        <f t="shared" si="67"/>
        <v>1368.88</v>
      </c>
      <c r="Q81">
        <f t="shared" si="68"/>
        <v>958.54</v>
      </c>
      <c r="R81">
        <f t="shared" si="69"/>
        <v>130.93</v>
      </c>
      <c r="S81">
        <f t="shared" si="70"/>
        <v>1457.23</v>
      </c>
      <c r="T81">
        <f t="shared" si="71"/>
        <v>0</v>
      </c>
      <c r="U81">
        <f t="shared" si="72"/>
        <v>20.865599999999997</v>
      </c>
      <c r="V81">
        <f t="shared" si="73"/>
        <v>1.6065</v>
      </c>
      <c r="W81">
        <f t="shared" si="74"/>
        <v>0</v>
      </c>
      <c r="X81">
        <f t="shared" si="75"/>
        <v>1286.4100000000001</v>
      </c>
      <c r="Y81">
        <f t="shared" si="76"/>
        <v>1143.48</v>
      </c>
      <c r="AA81">
        <v>16612262</v>
      </c>
      <c r="AB81">
        <f t="shared" si="77"/>
        <v>71.11</v>
      </c>
      <c r="AC81">
        <f t="shared" si="99"/>
        <v>25.72</v>
      </c>
      <c r="AD81">
        <f>ROUND(((((ET81*1.25))-((EU81*1.25)))+AE81),2)</f>
        <v>18.010000000000002</v>
      </c>
      <c r="AE81">
        <f>ROUND(((EU81*1.25)),2)</f>
        <v>2.46</v>
      </c>
      <c r="AF81">
        <f>ROUND(((EV81*1.15)),2)</f>
        <v>27.38</v>
      </c>
      <c r="AG81">
        <f t="shared" si="78"/>
        <v>0</v>
      </c>
      <c r="AH81">
        <f>((EW81*1.15))</f>
        <v>2.76</v>
      </c>
      <c r="AI81">
        <f>((EX81*1.25))</f>
        <v>0.21250000000000002</v>
      </c>
      <c r="AJ81">
        <f t="shared" si="79"/>
        <v>0</v>
      </c>
      <c r="AK81">
        <v>63.94</v>
      </c>
      <c r="AL81">
        <v>25.72</v>
      </c>
      <c r="AM81">
        <v>14.41</v>
      </c>
      <c r="AN81">
        <v>1.97</v>
      </c>
      <c r="AO81">
        <v>23.81</v>
      </c>
      <c r="AP81">
        <v>0</v>
      </c>
      <c r="AQ81">
        <v>2.4</v>
      </c>
      <c r="AR81">
        <v>0.17</v>
      </c>
      <c r="AS81">
        <v>0</v>
      </c>
      <c r="AT81">
        <v>81</v>
      </c>
      <c r="AU81">
        <v>72</v>
      </c>
      <c r="AV81">
        <v>1</v>
      </c>
      <c r="AW81">
        <v>1</v>
      </c>
      <c r="AZ81">
        <v>7.04</v>
      </c>
      <c r="BA81">
        <v>7.04</v>
      </c>
      <c r="BB81">
        <v>7.04</v>
      </c>
      <c r="BC81">
        <v>7.04</v>
      </c>
      <c r="BD81" t="s">
        <v>6</v>
      </c>
      <c r="BE81" t="s">
        <v>6</v>
      </c>
      <c r="BF81" t="s">
        <v>6</v>
      </c>
      <c r="BG81" t="s">
        <v>6</v>
      </c>
      <c r="BH81">
        <v>0</v>
      </c>
      <c r="BI81">
        <v>1</v>
      </c>
      <c r="BJ81" t="s">
        <v>269</v>
      </c>
      <c r="BM81">
        <v>9001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7.04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90</v>
      </c>
      <c r="CA81">
        <v>85</v>
      </c>
      <c r="CF81">
        <v>0</v>
      </c>
      <c r="CG81">
        <v>0</v>
      </c>
      <c r="CM81">
        <v>0</v>
      </c>
      <c r="CN81" t="s">
        <v>1861</v>
      </c>
      <c r="CO81">
        <v>0</v>
      </c>
      <c r="CP81">
        <f t="shared" si="80"/>
        <v>3784.65</v>
      </c>
      <c r="CQ81">
        <f t="shared" si="81"/>
        <v>181.06879999999998</v>
      </c>
      <c r="CR81">
        <f t="shared" si="82"/>
        <v>126.79040000000001</v>
      </c>
      <c r="CS81">
        <f t="shared" si="83"/>
        <v>17.3184</v>
      </c>
      <c r="CT81">
        <f t="shared" si="84"/>
        <v>192.7552</v>
      </c>
      <c r="CU81">
        <f t="shared" si="85"/>
        <v>0</v>
      </c>
      <c r="CV81">
        <f t="shared" si="86"/>
        <v>2.76</v>
      </c>
      <c r="CW81">
        <f t="shared" si="87"/>
        <v>0.21250000000000002</v>
      </c>
      <c r="CX81">
        <f t="shared" si="88"/>
        <v>0</v>
      </c>
      <c r="CY81">
        <f t="shared" si="89"/>
        <v>1286.4096</v>
      </c>
      <c r="CZ81">
        <f t="shared" si="90"/>
        <v>1143.4752000000001</v>
      </c>
      <c r="DC81" t="s">
        <v>6</v>
      </c>
      <c r="DD81" t="s">
        <v>6</v>
      </c>
      <c r="DE81" t="s">
        <v>91</v>
      </c>
      <c r="DF81" t="s">
        <v>91</v>
      </c>
      <c r="DG81" t="s">
        <v>92</v>
      </c>
      <c r="DH81" t="s">
        <v>6</v>
      </c>
      <c r="DI81" t="s">
        <v>92</v>
      </c>
      <c r="DJ81" t="s">
        <v>91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1005</v>
      </c>
      <c r="DV81" t="s">
        <v>97</v>
      </c>
      <c r="DW81" t="s">
        <v>97</v>
      </c>
      <c r="DX81">
        <v>1</v>
      </c>
      <c r="EE81">
        <v>16609106</v>
      </c>
      <c r="EF81">
        <v>2</v>
      </c>
      <c r="EG81" t="s">
        <v>14</v>
      </c>
      <c r="EH81">
        <v>0</v>
      </c>
      <c r="EI81" t="s">
        <v>6</v>
      </c>
      <c r="EJ81">
        <v>1</v>
      </c>
      <c r="EK81">
        <v>9001</v>
      </c>
      <c r="EL81" t="s">
        <v>191</v>
      </c>
      <c r="EM81" t="s">
        <v>192</v>
      </c>
      <c r="EO81" t="s">
        <v>93</v>
      </c>
      <c r="EQ81">
        <v>131072</v>
      </c>
      <c r="ER81">
        <v>63.94</v>
      </c>
      <c r="ES81">
        <v>25.72</v>
      </c>
      <c r="ET81">
        <v>14.41</v>
      </c>
      <c r="EU81">
        <v>1.97</v>
      </c>
      <c r="EV81">
        <v>23.81</v>
      </c>
      <c r="EW81">
        <v>2.4</v>
      </c>
      <c r="EX81">
        <v>0.17</v>
      </c>
      <c r="EY81">
        <v>0</v>
      </c>
      <c r="FQ81">
        <v>0</v>
      </c>
      <c r="FR81">
        <f t="shared" si="91"/>
        <v>0</v>
      </c>
      <c r="FS81">
        <v>0</v>
      </c>
      <c r="FT81" t="s">
        <v>22</v>
      </c>
      <c r="FU81" t="s">
        <v>23</v>
      </c>
      <c r="FX81">
        <v>81</v>
      </c>
      <c r="FY81">
        <v>72.25</v>
      </c>
      <c r="GA81" t="s">
        <v>6</v>
      </c>
      <c r="GD81">
        <v>0</v>
      </c>
      <c r="GF81">
        <v>1555078569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2"/>
        <v>0</v>
      </c>
      <c r="GM81">
        <f t="shared" si="93"/>
        <v>6214.54</v>
      </c>
      <c r="GN81">
        <f t="shared" si="94"/>
        <v>6214.54</v>
      </c>
      <c r="GO81">
        <f t="shared" si="95"/>
        <v>0</v>
      </c>
      <c r="GP81">
        <f t="shared" si="96"/>
        <v>0</v>
      </c>
      <c r="GR81">
        <v>0</v>
      </c>
      <c r="GS81">
        <v>3</v>
      </c>
      <c r="GT81">
        <v>0</v>
      </c>
      <c r="GU81" t="s">
        <v>6</v>
      </c>
      <c r="GV81">
        <f t="shared" si="97"/>
        <v>0</v>
      </c>
      <c r="GW81">
        <v>1</v>
      </c>
      <c r="GX81">
        <f t="shared" si="98"/>
        <v>0</v>
      </c>
      <c r="HA81">
        <v>0</v>
      </c>
      <c r="HB81">
        <v>0</v>
      </c>
      <c r="IK81">
        <v>0</v>
      </c>
    </row>
    <row r="82" spans="1:245" x14ac:dyDescent="0.2">
      <c r="A82">
        <v>18</v>
      </c>
      <c r="B82">
        <v>1</v>
      </c>
      <c r="C82">
        <v>171</v>
      </c>
      <c r="E82" t="s">
        <v>270</v>
      </c>
      <c r="F82" t="s">
        <v>271</v>
      </c>
      <c r="G82" t="s">
        <v>272</v>
      </c>
      <c r="H82" t="s">
        <v>97</v>
      </c>
      <c r="I82">
        <f>I81*J82</f>
        <v>7.56</v>
      </c>
      <c r="J82">
        <v>1</v>
      </c>
      <c r="O82">
        <f t="shared" si="66"/>
        <v>95754.55</v>
      </c>
      <c r="P82">
        <f t="shared" si="67"/>
        <v>95754.55</v>
      </c>
      <c r="Q82">
        <f t="shared" si="68"/>
        <v>0</v>
      </c>
      <c r="R82">
        <f t="shared" si="69"/>
        <v>0</v>
      </c>
      <c r="S82">
        <f t="shared" si="70"/>
        <v>0</v>
      </c>
      <c r="T82">
        <f t="shared" si="71"/>
        <v>0</v>
      </c>
      <c r="U82">
        <f t="shared" si="72"/>
        <v>0</v>
      </c>
      <c r="V82">
        <f t="shared" si="73"/>
        <v>0</v>
      </c>
      <c r="W82">
        <f t="shared" si="74"/>
        <v>0</v>
      </c>
      <c r="X82">
        <f t="shared" si="75"/>
        <v>0</v>
      </c>
      <c r="Y82">
        <f t="shared" si="76"/>
        <v>0</v>
      </c>
      <c r="AA82">
        <v>16612262</v>
      </c>
      <c r="AB82">
        <f t="shared" si="77"/>
        <v>1799.14</v>
      </c>
      <c r="AC82">
        <f t="shared" si="99"/>
        <v>1799.14</v>
      </c>
      <c r="AD82">
        <f>ROUND((((ET82)-(EU82))+AE82),2)</f>
        <v>0</v>
      </c>
      <c r="AE82">
        <f t="shared" ref="AE82:AF84" si="104">ROUND((EU82),2)</f>
        <v>0</v>
      </c>
      <c r="AF82">
        <f t="shared" si="104"/>
        <v>0</v>
      </c>
      <c r="AG82">
        <f t="shared" si="78"/>
        <v>0</v>
      </c>
      <c r="AH82">
        <f t="shared" ref="AH82:AI84" si="105">(EW82)</f>
        <v>0</v>
      </c>
      <c r="AI82">
        <f t="shared" si="105"/>
        <v>0</v>
      </c>
      <c r="AJ82">
        <f t="shared" si="79"/>
        <v>0</v>
      </c>
      <c r="AK82">
        <v>1799.14</v>
      </c>
      <c r="AL82">
        <v>1799.14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81</v>
      </c>
      <c r="AU82">
        <v>72</v>
      </c>
      <c r="AV82">
        <v>1</v>
      </c>
      <c r="AW82">
        <v>1</v>
      </c>
      <c r="AZ82">
        <v>7.04</v>
      </c>
      <c r="BA82">
        <v>1</v>
      </c>
      <c r="BB82">
        <v>1</v>
      </c>
      <c r="BC82">
        <v>7.04</v>
      </c>
      <c r="BD82" t="s">
        <v>6</v>
      </c>
      <c r="BE82" t="s">
        <v>6</v>
      </c>
      <c r="BF82" t="s">
        <v>6</v>
      </c>
      <c r="BG82" t="s">
        <v>6</v>
      </c>
      <c r="BH82">
        <v>3</v>
      </c>
      <c r="BI82">
        <v>1</v>
      </c>
      <c r="BJ82" t="s">
        <v>273</v>
      </c>
      <c r="BM82">
        <v>9001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90</v>
      </c>
      <c r="CA82">
        <v>85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80"/>
        <v>95754.55</v>
      </c>
      <c r="CQ82">
        <f t="shared" si="81"/>
        <v>12665.945600000001</v>
      </c>
      <c r="CR82">
        <f t="shared" si="82"/>
        <v>0</v>
      </c>
      <c r="CS82">
        <f t="shared" si="83"/>
        <v>0</v>
      </c>
      <c r="CT82">
        <f t="shared" si="84"/>
        <v>0</v>
      </c>
      <c r="CU82">
        <f t="shared" si="85"/>
        <v>0</v>
      </c>
      <c r="CV82">
        <f t="shared" si="86"/>
        <v>0</v>
      </c>
      <c r="CW82">
        <f t="shared" si="87"/>
        <v>0</v>
      </c>
      <c r="CX82">
        <f t="shared" si="88"/>
        <v>0</v>
      </c>
      <c r="CY82">
        <f t="shared" si="89"/>
        <v>0</v>
      </c>
      <c r="CZ82">
        <f t="shared" si="90"/>
        <v>0</v>
      </c>
      <c r="DC82" t="s">
        <v>6</v>
      </c>
      <c r="DD82" t="s">
        <v>6</v>
      </c>
      <c r="DE82" t="s">
        <v>6</v>
      </c>
      <c r="DF82" t="s">
        <v>6</v>
      </c>
      <c r="DG82" t="s">
        <v>6</v>
      </c>
      <c r="DH82" t="s">
        <v>6</v>
      </c>
      <c r="DI82" t="s">
        <v>6</v>
      </c>
      <c r="DJ82" t="s">
        <v>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1005</v>
      </c>
      <c r="DV82" t="s">
        <v>97</v>
      </c>
      <c r="DW82" t="s">
        <v>97</v>
      </c>
      <c r="DX82">
        <v>1</v>
      </c>
      <c r="EE82">
        <v>16609106</v>
      </c>
      <c r="EF82">
        <v>2</v>
      </c>
      <c r="EG82" t="s">
        <v>14</v>
      </c>
      <c r="EH82">
        <v>0</v>
      </c>
      <c r="EI82" t="s">
        <v>6</v>
      </c>
      <c r="EJ82">
        <v>1</v>
      </c>
      <c r="EK82">
        <v>9001</v>
      </c>
      <c r="EL82" t="s">
        <v>191</v>
      </c>
      <c r="EM82" t="s">
        <v>192</v>
      </c>
      <c r="EO82" t="s">
        <v>6</v>
      </c>
      <c r="EQ82">
        <v>0</v>
      </c>
      <c r="ER82">
        <v>1799.14</v>
      </c>
      <c r="ES82">
        <v>1799.14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1"/>
        <v>0</v>
      </c>
      <c r="FS82">
        <v>0</v>
      </c>
      <c r="FT82" t="s">
        <v>22</v>
      </c>
      <c r="FU82" t="s">
        <v>23</v>
      </c>
      <c r="FX82">
        <v>81</v>
      </c>
      <c r="FY82">
        <v>72.25</v>
      </c>
      <c r="GA82" t="s">
        <v>6</v>
      </c>
      <c r="GD82">
        <v>0</v>
      </c>
      <c r="GF82">
        <v>883638919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2"/>
        <v>0</v>
      </c>
      <c r="GM82">
        <f t="shared" si="93"/>
        <v>95754.55</v>
      </c>
      <c r="GN82">
        <f t="shared" si="94"/>
        <v>95754.55</v>
      </c>
      <c r="GO82">
        <f t="shared" si="95"/>
        <v>0</v>
      </c>
      <c r="GP82">
        <f t="shared" si="96"/>
        <v>0</v>
      </c>
      <c r="GR82">
        <v>0</v>
      </c>
      <c r="GS82">
        <v>3</v>
      </c>
      <c r="GT82">
        <v>0</v>
      </c>
      <c r="GU82" t="s">
        <v>6</v>
      </c>
      <c r="GV82">
        <f t="shared" si="97"/>
        <v>0</v>
      </c>
      <c r="GW82">
        <v>1</v>
      </c>
      <c r="GX82">
        <f t="shared" si="98"/>
        <v>0</v>
      </c>
      <c r="HA82">
        <v>0</v>
      </c>
      <c r="HB82">
        <v>0</v>
      </c>
      <c r="IK82">
        <v>0</v>
      </c>
    </row>
    <row r="83" spans="1:245" x14ac:dyDescent="0.2">
      <c r="A83">
        <v>17</v>
      </c>
      <c r="B83">
        <v>1</v>
      </c>
      <c r="C83">
        <f>ROW(SmtRes!A178)</f>
        <v>178</v>
      </c>
      <c r="D83">
        <f>ROW(EtalonRes!A189)</f>
        <v>189</v>
      </c>
      <c r="E83" t="s">
        <v>274</v>
      </c>
      <c r="F83" t="s">
        <v>275</v>
      </c>
      <c r="G83" t="s">
        <v>276</v>
      </c>
      <c r="H83" t="s">
        <v>277</v>
      </c>
      <c r="I83">
        <f>ROUND(8/100,9)</f>
        <v>0.08</v>
      </c>
      <c r="J83">
        <v>0</v>
      </c>
      <c r="O83">
        <f t="shared" si="66"/>
        <v>623.4</v>
      </c>
      <c r="P83">
        <f t="shared" si="67"/>
        <v>0.14000000000000001</v>
      </c>
      <c r="Q83">
        <f t="shared" si="68"/>
        <v>26.45</v>
      </c>
      <c r="R83">
        <f t="shared" si="69"/>
        <v>0</v>
      </c>
      <c r="S83">
        <f t="shared" si="70"/>
        <v>596.80999999999995</v>
      </c>
      <c r="T83">
        <f t="shared" si="71"/>
        <v>0</v>
      </c>
      <c r="U83">
        <f t="shared" si="72"/>
        <v>9.9383999999999997</v>
      </c>
      <c r="V83">
        <f t="shared" si="73"/>
        <v>0</v>
      </c>
      <c r="W83">
        <f t="shared" si="74"/>
        <v>0</v>
      </c>
      <c r="X83">
        <f t="shared" si="75"/>
        <v>477.45</v>
      </c>
      <c r="Y83">
        <f t="shared" si="76"/>
        <v>405.83</v>
      </c>
      <c r="AA83">
        <v>16612262</v>
      </c>
      <c r="AB83">
        <f t="shared" si="77"/>
        <v>1106.8800000000001</v>
      </c>
      <c r="AC83">
        <f t="shared" si="99"/>
        <v>0.24</v>
      </c>
      <c r="AD83">
        <f>ROUND((((ET83)-(EU83))+AE83),2)</f>
        <v>46.96</v>
      </c>
      <c r="AE83">
        <f t="shared" si="104"/>
        <v>0</v>
      </c>
      <c r="AF83">
        <f t="shared" si="104"/>
        <v>1059.68</v>
      </c>
      <c r="AG83">
        <f t="shared" si="78"/>
        <v>0</v>
      </c>
      <c r="AH83">
        <f t="shared" si="105"/>
        <v>124.23</v>
      </c>
      <c r="AI83">
        <f t="shared" si="105"/>
        <v>0</v>
      </c>
      <c r="AJ83">
        <f t="shared" si="79"/>
        <v>0</v>
      </c>
      <c r="AK83">
        <v>1106.8800000000001</v>
      </c>
      <c r="AL83">
        <v>0.24</v>
      </c>
      <c r="AM83">
        <v>46.96</v>
      </c>
      <c r="AN83">
        <v>0</v>
      </c>
      <c r="AO83">
        <v>1059.68</v>
      </c>
      <c r="AP83">
        <v>0</v>
      </c>
      <c r="AQ83">
        <v>124.23</v>
      </c>
      <c r="AR83">
        <v>0</v>
      </c>
      <c r="AS83">
        <v>0</v>
      </c>
      <c r="AT83">
        <v>80</v>
      </c>
      <c r="AU83">
        <v>68</v>
      </c>
      <c r="AV83">
        <v>1</v>
      </c>
      <c r="AW83">
        <v>1</v>
      </c>
      <c r="AZ83">
        <v>7.04</v>
      </c>
      <c r="BA83">
        <v>7.04</v>
      </c>
      <c r="BB83">
        <v>7.04</v>
      </c>
      <c r="BC83">
        <v>7.04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278</v>
      </c>
      <c r="BM83">
        <v>57001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7.04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80</v>
      </c>
      <c r="CA83">
        <v>68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0"/>
        <v>623.4</v>
      </c>
      <c r="CQ83">
        <f t="shared" si="81"/>
        <v>1.6896</v>
      </c>
      <c r="CR83">
        <f t="shared" si="82"/>
        <v>330.59840000000003</v>
      </c>
      <c r="CS83">
        <f t="shared" si="83"/>
        <v>0</v>
      </c>
      <c r="CT83">
        <f t="shared" si="84"/>
        <v>7460.1472000000003</v>
      </c>
      <c r="CU83">
        <f t="shared" si="85"/>
        <v>0</v>
      </c>
      <c r="CV83">
        <f t="shared" si="86"/>
        <v>124.23</v>
      </c>
      <c r="CW83">
        <f t="shared" si="87"/>
        <v>0</v>
      </c>
      <c r="CX83">
        <f t="shared" si="88"/>
        <v>0</v>
      </c>
      <c r="CY83">
        <f t="shared" si="89"/>
        <v>477.44799999999998</v>
      </c>
      <c r="CZ83">
        <f t="shared" si="90"/>
        <v>405.83079999999995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277</v>
      </c>
      <c r="DW83" t="s">
        <v>277</v>
      </c>
      <c r="DX83">
        <v>1</v>
      </c>
      <c r="EE83">
        <v>16609182</v>
      </c>
      <c r="EF83">
        <v>6</v>
      </c>
      <c r="EG83" t="s">
        <v>29</v>
      </c>
      <c r="EH83">
        <v>0</v>
      </c>
      <c r="EI83" t="s">
        <v>6</v>
      </c>
      <c r="EJ83">
        <v>1</v>
      </c>
      <c r="EK83">
        <v>57001</v>
      </c>
      <c r="EL83" t="s">
        <v>51</v>
      </c>
      <c r="EM83" t="s">
        <v>52</v>
      </c>
      <c r="EO83" t="s">
        <v>6</v>
      </c>
      <c r="EQ83">
        <v>131072</v>
      </c>
      <c r="ER83">
        <v>1106.8800000000001</v>
      </c>
      <c r="ES83">
        <v>0.24</v>
      </c>
      <c r="ET83">
        <v>46.96</v>
      </c>
      <c r="EU83">
        <v>0</v>
      </c>
      <c r="EV83">
        <v>1059.68</v>
      </c>
      <c r="EW83">
        <v>124.23</v>
      </c>
      <c r="EX83">
        <v>0</v>
      </c>
      <c r="EY83">
        <v>0</v>
      </c>
      <c r="FQ83">
        <v>0</v>
      </c>
      <c r="FR83">
        <f t="shared" si="91"/>
        <v>0</v>
      </c>
      <c r="FS83">
        <v>0</v>
      </c>
      <c r="FX83">
        <v>80</v>
      </c>
      <c r="FY83">
        <v>68</v>
      </c>
      <c r="GA83" t="s">
        <v>6</v>
      </c>
      <c r="GD83">
        <v>0</v>
      </c>
      <c r="GF83">
        <v>424324215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2"/>
        <v>0</v>
      </c>
      <c r="GM83">
        <f t="shared" si="93"/>
        <v>1506.68</v>
      </c>
      <c r="GN83">
        <f t="shared" si="94"/>
        <v>1506.68</v>
      </c>
      <c r="GO83">
        <f t="shared" si="95"/>
        <v>0</v>
      </c>
      <c r="GP83">
        <f t="shared" si="96"/>
        <v>0</v>
      </c>
      <c r="GR83">
        <v>0</v>
      </c>
      <c r="GS83">
        <v>3</v>
      </c>
      <c r="GT83">
        <v>0</v>
      </c>
      <c r="GU83" t="s">
        <v>6</v>
      </c>
      <c r="GV83">
        <f t="shared" si="97"/>
        <v>0</v>
      </c>
      <c r="GW83">
        <v>1</v>
      </c>
      <c r="GX83">
        <f t="shared" si="98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C84">
        <v>178</v>
      </c>
      <c r="E84" t="s">
        <v>279</v>
      </c>
      <c r="F84" t="s">
        <v>280</v>
      </c>
      <c r="G84" t="s">
        <v>281</v>
      </c>
      <c r="H84" t="s">
        <v>282</v>
      </c>
      <c r="I84">
        <f>I83*J84</f>
        <v>0.17119999999999999</v>
      </c>
      <c r="J84">
        <v>2.1399999999999997</v>
      </c>
      <c r="O84">
        <f t="shared" si="66"/>
        <v>512.09</v>
      </c>
      <c r="P84">
        <f t="shared" si="67"/>
        <v>512.09</v>
      </c>
      <c r="Q84">
        <f t="shared" si="68"/>
        <v>0</v>
      </c>
      <c r="R84">
        <f t="shared" si="69"/>
        <v>0</v>
      </c>
      <c r="S84">
        <f t="shared" si="70"/>
        <v>0</v>
      </c>
      <c r="T84">
        <f t="shared" si="71"/>
        <v>0</v>
      </c>
      <c r="U84">
        <f t="shared" si="72"/>
        <v>0</v>
      </c>
      <c r="V84">
        <f t="shared" si="73"/>
        <v>0</v>
      </c>
      <c r="W84">
        <f t="shared" si="74"/>
        <v>0</v>
      </c>
      <c r="X84">
        <f t="shared" si="75"/>
        <v>0</v>
      </c>
      <c r="Y84">
        <f t="shared" si="76"/>
        <v>0</v>
      </c>
      <c r="AA84">
        <v>16612262</v>
      </c>
      <c r="AB84">
        <f t="shared" si="77"/>
        <v>424.88</v>
      </c>
      <c r="AC84">
        <f t="shared" si="99"/>
        <v>424.88</v>
      </c>
      <c r="AD84">
        <f>ROUND((((ET84)-(EU84))+AE84),2)</f>
        <v>0</v>
      </c>
      <c r="AE84">
        <f t="shared" si="104"/>
        <v>0</v>
      </c>
      <c r="AF84">
        <f t="shared" si="104"/>
        <v>0</v>
      </c>
      <c r="AG84">
        <f t="shared" si="78"/>
        <v>0</v>
      </c>
      <c r="AH84">
        <f t="shared" si="105"/>
        <v>0</v>
      </c>
      <c r="AI84">
        <f t="shared" si="105"/>
        <v>0</v>
      </c>
      <c r="AJ84">
        <f t="shared" si="79"/>
        <v>0</v>
      </c>
      <c r="AK84">
        <v>424.88</v>
      </c>
      <c r="AL84">
        <v>424.88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80</v>
      </c>
      <c r="AU84">
        <v>68</v>
      </c>
      <c r="AV84">
        <v>1</v>
      </c>
      <c r="AW84">
        <v>1</v>
      </c>
      <c r="AZ84">
        <v>7.04</v>
      </c>
      <c r="BA84">
        <v>1</v>
      </c>
      <c r="BB84">
        <v>1</v>
      </c>
      <c r="BC84">
        <v>7.04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283</v>
      </c>
      <c r="BM84">
        <v>57001</v>
      </c>
      <c r="BN84">
        <v>0</v>
      </c>
      <c r="BO84" t="s">
        <v>6</v>
      </c>
      <c r="BP84">
        <v>0</v>
      </c>
      <c r="BQ84">
        <v>6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80</v>
      </c>
      <c r="CA84">
        <v>68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0"/>
        <v>512.09</v>
      </c>
      <c r="CQ84">
        <f t="shared" si="81"/>
        <v>2991.1552000000001</v>
      </c>
      <c r="CR84">
        <f t="shared" si="82"/>
        <v>0</v>
      </c>
      <c r="CS84">
        <f t="shared" si="83"/>
        <v>0</v>
      </c>
      <c r="CT84">
        <f t="shared" si="84"/>
        <v>0</v>
      </c>
      <c r="CU84">
        <f t="shared" si="85"/>
        <v>0</v>
      </c>
      <c r="CV84">
        <f t="shared" si="86"/>
        <v>0</v>
      </c>
      <c r="CW84">
        <f t="shared" si="87"/>
        <v>0</v>
      </c>
      <c r="CX84">
        <f t="shared" si="88"/>
        <v>0</v>
      </c>
      <c r="CY84">
        <f t="shared" si="89"/>
        <v>0</v>
      </c>
      <c r="CZ84">
        <f t="shared" si="90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1007</v>
      </c>
      <c r="DV84" t="s">
        <v>282</v>
      </c>
      <c r="DW84" t="s">
        <v>282</v>
      </c>
      <c r="DX84">
        <v>1</v>
      </c>
      <c r="EE84">
        <v>16609182</v>
      </c>
      <c r="EF84">
        <v>6</v>
      </c>
      <c r="EG84" t="s">
        <v>29</v>
      </c>
      <c r="EH84">
        <v>0</v>
      </c>
      <c r="EI84" t="s">
        <v>6</v>
      </c>
      <c r="EJ84">
        <v>1</v>
      </c>
      <c r="EK84">
        <v>57001</v>
      </c>
      <c r="EL84" t="s">
        <v>51</v>
      </c>
      <c r="EM84" t="s">
        <v>52</v>
      </c>
      <c r="EO84" t="s">
        <v>6</v>
      </c>
      <c r="EQ84">
        <v>0</v>
      </c>
      <c r="ER84">
        <v>424.88</v>
      </c>
      <c r="ES84">
        <v>424.88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1"/>
        <v>0</v>
      </c>
      <c r="FS84">
        <v>0</v>
      </c>
      <c r="FX84">
        <v>80</v>
      </c>
      <c r="FY84">
        <v>68</v>
      </c>
      <c r="GA84" t="s">
        <v>6</v>
      </c>
      <c r="GD84">
        <v>0</v>
      </c>
      <c r="GF84">
        <v>-1048055182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2"/>
        <v>0</v>
      </c>
      <c r="GM84">
        <f t="shared" si="93"/>
        <v>512.09</v>
      </c>
      <c r="GN84">
        <f t="shared" si="94"/>
        <v>512.09</v>
      </c>
      <c r="GO84">
        <f t="shared" si="95"/>
        <v>0</v>
      </c>
      <c r="GP84">
        <f t="shared" si="96"/>
        <v>0</v>
      </c>
      <c r="GR84">
        <v>0</v>
      </c>
      <c r="GS84">
        <v>3</v>
      </c>
      <c r="GT84">
        <v>0</v>
      </c>
      <c r="GU84" t="s">
        <v>6</v>
      </c>
      <c r="GV84">
        <f t="shared" si="97"/>
        <v>0</v>
      </c>
      <c r="GW84">
        <v>1</v>
      </c>
      <c r="GX84">
        <f t="shared" si="98"/>
        <v>0</v>
      </c>
      <c r="HA84">
        <v>0</v>
      </c>
      <c r="HB84">
        <v>0</v>
      </c>
      <c r="IK84">
        <v>0</v>
      </c>
    </row>
    <row r="85" spans="1:245" x14ac:dyDescent="0.2">
      <c r="A85">
        <v>17</v>
      </c>
      <c r="B85">
        <v>1</v>
      </c>
      <c r="C85">
        <f>ROW(SmtRes!A186)</f>
        <v>186</v>
      </c>
      <c r="D85">
        <f>ROW(EtalonRes!A197)</f>
        <v>197</v>
      </c>
      <c r="E85" t="s">
        <v>284</v>
      </c>
      <c r="F85" t="s">
        <v>285</v>
      </c>
      <c r="G85" t="s">
        <v>286</v>
      </c>
      <c r="H85" t="s">
        <v>18</v>
      </c>
      <c r="I85">
        <f>ROUND(49.7/100,9)</f>
        <v>0.497</v>
      </c>
      <c r="J85">
        <v>0</v>
      </c>
      <c r="O85">
        <f t="shared" si="66"/>
        <v>975.91</v>
      </c>
      <c r="P85">
        <f t="shared" si="67"/>
        <v>742.78</v>
      </c>
      <c r="Q85">
        <f t="shared" si="68"/>
        <v>96.85</v>
      </c>
      <c r="R85">
        <f t="shared" si="69"/>
        <v>2.5499999999999998</v>
      </c>
      <c r="S85">
        <f t="shared" si="70"/>
        <v>136.28</v>
      </c>
      <c r="T85">
        <f t="shared" si="71"/>
        <v>0</v>
      </c>
      <c r="U85">
        <f t="shared" si="72"/>
        <v>2.1090195</v>
      </c>
      <c r="V85">
        <f t="shared" si="73"/>
        <v>3.10625E-2</v>
      </c>
      <c r="W85">
        <f t="shared" si="74"/>
        <v>0</v>
      </c>
      <c r="X85">
        <f t="shared" si="75"/>
        <v>131.88999999999999</v>
      </c>
      <c r="Y85">
        <f t="shared" si="76"/>
        <v>65.25</v>
      </c>
      <c r="AA85">
        <v>16612262</v>
      </c>
      <c r="AB85">
        <f t="shared" si="77"/>
        <v>278.92</v>
      </c>
      <c r="AC85">
        <f t="shared" si="99"/>
        <v>212.29</v>
      </c>
      <c r="AD85">
        <f>ROUND(((((ET85*1.25))-((EU85*1.25)))+AE85),2)</f>
        <v>27.68</v>
      </c>
      <c r="AE85">
        <f>ROUND(((EU85*1.25)),2)</f>
        <v>0.73</v>
      </c>
      <c r="AF85">
        <f>ROUND(((EV85*1.15)),2)</f>
        <v>38.950000000000003</v>
      </c>
      <c r="AG85">
        <f t="shared" si="78"/>
        <v>0</v>
      </c>
      <c r="AH85">
        <f>((EW85*1.15))</f>
        <v>4.2435</v>
      </c>
      <c r="AI85">
        <f>((EX85*1.25))</f>
        <v>6.25E-2</v>
      </c>
      <c r="AJ85">
        <f t="shared" si="79"/>
        <v>0</v>
      </c>
      <c r="AK85">
        <v>268.3</v>
      </c>
      <c r="AL85">
        <v>212.29</v>
      </c>
      <c r="AM85">
        <v>22.14</v>
      </c>
      <c r="AN85">
        <v>0.57999999999999996</v>
      </c>
      <c r="AO85">
        <v>33.869999999999997</v>
      </c>
      <c r="AP85">
        <v>0</v>
      </c>
      <c r="AQ85">
        <v>3.69</v>
      </c>
      <c r="AR85">
        <v>0.05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7.04</v>
      </c>
      <c r="BA85">
        <v>7.04</v>
      </c>
      <c r="BB85">
        <v>7.04</v>
      </c>
      <c r="BC85">
        <v>7.04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287</v>
      </c>
      <c r="BM85">
        <v>15001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7.04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1861</v>
      </c>
      <c r="CO85">
        <v>0</v>
      </c>
      <c r="CP85">
        <f t="shared" si="80"/>
        <v>975.91</v>
      </c>
      <c r="CQ85">
        <f t="shared" si="81"/>
        <v>1494.5216</v>
      </c>
      <c r="CR85">
        <f t="shared" si="82"/>
        <v>194.8672</v>
      </c>
      <c r="CS85">
        <f t="shared" si="83"/>
        <v>5.1391999999999998</v>
      </c>
      <c r="CT85">
        <f t="shared" si="84"/>
        <v>274.20800000000003</v>
      </c>
      <c r="CU85">
        <f t="shared" si="85"/>
        <v>0</v>
      </c>
      <c r="CV85">
        <f t="shared" si="86"/>
        <v>4.2435</v>
      </c>
      <c r="CW85">
        <f t="shared" si="87"/>
        <v>6.25E-2</v>
      </c>
      <c r="CX85">
        <f t="shared" si="88"/>
        <v>0</v>
      </c>
      <c r="CY85">
        <f t="shared" si="89"/>
        <v>131.88849999999999</v>
      </c>
      <c r="CZ85">
        <f t="shared" si="90"/>
        <v>65.250100000000003</v>
      </c>
      <c r="DC85" t="s">
        <v>6</v>
      </c>
      <c r="DD85" t="s">
        <v>6</v>
      </c>
      <c r="DE85" t="s">
        <v>91</v>
      </c>
      <c r="DF85" t="s">
        <v>91</v>
      </c>
      <c r="DG85" t="s">
        <v>92</v>
      </c>
      <c r="DH85" t="s">
        <v>6</v>
      </c>
      <c r="DI85" t="s">
        <v>92</v>
      </c>
      <c r="DJ85" t="s">
        <v>91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18</v>
      </c>
      <c r="DW85" t="s">
        <v>18</v>
      </c>
      <c r="DX85">
        <v>100</v>
      </c>
      <c r="EE85">
        <v>16609130</v>
      </c>
      <c r="EF85">
        <v>2</v>
      </c>
      <c r="EG85" t="s">
        <v>14</v>
      </c>
      <c r="EH85">
        <v>0</v>
      </c>
      <c r="EI85" t="s">
        <v>6</v>
      </c>
      <c r="EJ85">
        <v>1</v>
      </c>
      <c r="EK85">
        <v>15001</v>
      </c>
      <c r="EL85" t="s">
        <v>153</v>
      </c>
      <c r="EM85" t="s">
        <v>154</v>
      </c>
      <c r="EO85" t="s">
        <v>93</v>
      </c>
      <c r="EQ85">
        <v>131072</v>
      </c>
      <c r="ER85">
        <v>268.3</v>
      </c>
      <c r="ES85">
        <v>212.29</v>
      </c>
      <c r="ET85">
        <v>22.14</v>
      </c>
      <c r="EU85">
        <v>0.57999999999999996</v>
      </c>
      <c r="EV85">
        <v>33.869999999999997</v>
      </c>
      <c r="EW85">
        <v>3.69</v>
      </c>
      <c r="EX85">
        <v>0.05</v>
      </c>
      <c r="EY85">
        <v>0</v>
      </c>
      <c r="FQ85">
        <v>0</v>
      </c>
      <c r="FR85">
        <f t="shared" si="91"/>
        <v>0</v>
      </c>
      <c r="FS85">
        <v>0</v>
      </c>
      <c r="FT85" t="s">
        <v>22</v>
      </c>
      <c r="FU85" t="s">
        <v>23</v>
      </c>
      <c r="FX85">
        <v>94.5</v>
      </c>
      <c r="FY85">
        <v>46.75</v>
      </c>
      <c r="GA85" t="s">
        <v>6</v>
      </c>
      <c r="GD85">
        <v>0</v>
      </c>
      <c r="GF85">
        <v>1491721436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2"/>
        <v>0</v>
      </c>
      <c r="GM85">
        <f t="shared" si="93"/>
        <v>1173.05</v>
      </c>
      <c r="GN85">
        <f t="shared" si="94"/>
        <v>1173.05</v>
      </c>
      <c r="GO85">
        <f t="shared" si="95"/>
        <v>0</v>
      </c>
      <c r="GP85">
        <f t="shared" si="96"/>
        <v>0</v>
      </c>
      <c r="GR85">
        <v>0</v>
      </c>
      <c r="GS85">
        <v>3</v>
      </c>
      <c r="GT85">
        <v>0</v>
      </c>
      <c r="GU85" t="s">
        <v>6</v>
      </c>
      <c r="GV85">
        <f t="shared" si="97"/>
        <v>0</v>
      </c>
      <c r="GW85">
        <v>1</v>
      </c>
      <c r="GX85">
        <f t="shared" si="98"/>
        <v>0</v>
      </c>
      <c r="HA85">
        <v>0</v>
      </c>
      <c r="HB85">
        <v>0</v>
      </c>
      <c r="IK85">
        <v>0</v>
      </c>
    </row>
    <row r="86" spans="1:245" x14ac:dyDescent="0.2">
      <c r="A86">
        <v>17</v>
      </c>
      <c r="B86">
        <v>1</v>
      </c>
      <c r="C86">
        <f>ROW(SmtRes!A192)</f>
        <v>192</v>
      </c>
      <c r="D86">
        <f>ROW(EtalonRes!A203)</f>
        <v>203</v>
      </c>
      <c r="E86" t="s">
        <v>288</v>
      </c>
      <c r="F86" t="s">
        <v>289</v>
      </c>
      <c r="G86" t="s">
        <v>290</v>
      </c>
      <c r="H86" t="s">
        <v>18</v>
      </c>
      <c r="I86">
        <f>ROUND(49.7/100,9)</f>
        <v>0.497</v>
      </c>
      <c r="J86">
        <v>0</v>
      </c>
      <c r="O86">
        <f t="shared" si="66"/>
        <v>1485.66</v>
      </c>
      <c r="P86">
        <f t="shared" si="67"/>
        <v>29.88</v>
      </c>
      <c r="Q86">
        <f t="shared" si="68"/>
        <v>193.49</v>
      </c>
      <c r="R86">
        <f t="shared" si="69"/>
        <v>75.02</v>
      </c>
      <c r="S86">
        <f t="shared" si="70"/>
        <v>1262.29</v>
      </c>
      <c r="T86">
        <f t="shared" si="71"/>
        <v>0</v>
      </c>
      <c r="U86">
        <f t="shared" si="72"/>
        <v>22.581940499999998</v>
      </c>
      <c r="V86">
        <f t="shared" si="73"/>
        <v>0.78898749999999995</v>
      </c>
      <c r="W86">
        <f t="shared" si="74"/>
        <v>0</v>
      </c>
      <c r="X86">
        <f t="shared" si="75"/>
        <v>1484.41</v>
      </c>
      <c r="Y86">
        <f t="shared" si="76"/>
        <v>855.88</v>
      </c>
      <c r="AA86">
        <v>16612262</v>
      </c>
      <c r="AB86">
        <f t="shared" si="77"/>
        <v>424.61</v>
      </c>
      <c r="AC86">
        <f t="shared" si="99"/>
        <v>8.5399999999999991</v>
      </c>
      <c r="AD86">
        <f>ROUND(((((ET86*1.25))-((EU86*1.25)))+AE86),2)</f>
        <v>55.3</v>
      </c>
      <c r="AE86">
        <f>ROUND(((EU86*1.25)),2)</f>
        <v>21.44</v>
      </c>
      <c r="AF86">
        <f>ROUND(((EV86*1.15)),2)</f>
        <v>360.77</v>
      </c>
      <c r="AG86">
        <f t="shared" si="78"/>
        <v>0</v>
      </c>
      <c r="AH86">
        <f>((EW86*1.15))</f>
        <v>45.436499999999995</v>
      </c>
      <c r="AI86">
        <f>((EX86*1.25))</f>
        <v>1.5874999999999999</v>
      </c>
      <c r="AJ86">
        <f t="shared" si="79"/>
        <v>0</v>
      </c>
      <c r="AK86">
        <v>366.49</v>
      </c>
      <c r="AL86">
        <v>8.5399999999999991</v>
      </c>
      <c r="AM86">
        <v>44.24</v>
      </c>
      <c r="AN86">
        <v>17.149999999999999</v>
      </c>
      <c r="AO86">
        <v>313.70999999999998</v>
      </c>
      <c r="AP86">
        <v>0</v>
      </c>
      <c r="AQ86">
        <v>39.51</v>
      </c>
      <c r="AR86">
        <v>1.27</v>
      </c>
      <c r="AS86">
        <v>0</v>
      </c>
      <c r="AT86">
        <v>111</v>
      </c>
      <c r="AU86">
        <v>64</v>
      </c>
      <c r="AV86">
        <v>1</v>
      </c>
      <c r="AW86">
        <v>1</v>
      </c>
      <c r="AZ86">
        <v>7.04</v>
      </c>
      <c r="BA86">
        <v>7.04</v>
      </c>
      <c r="BB86">
        <v>7.04</v>
      </c>
      <c r="BC86">
        <v>7.04</v>
      </c>
      <c r="BD86" t="s">
        <v>6</v>
      </c>
      <c r="BE86" t="s">
        <v>6</v>
      </c>
      <c r="BF86" t="s">
        <v>6</v>
      </c>
      <c r="BG86" t="s">
        <v>6</v>
      </c>
      <c r="BH86">
        <v>0</v>
      </c>
      <c r="BI86">
        <v>1</v>
      </c>
      <c r="BJ86" t="s">
        <v>291</v>
      </c>
      <c r="BM86">
        <v>11001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7.04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123</v>
      </c>
      <c r="CA86">
        <v>75</v>
      </c>
      <c r="CF86">
        <v>0</v>
      </c>
      <c r="CG86">
        <v>0</v>
      </c>
      <c r="CM86">
        <v>0</v>
      </c>
      <c r="CN86" t="s">
        <v>1861</v>
      </c>
      <c r="CO86">
        <v>0</v>
      </c>
      <c r="CP86">
        <f t="shared" si="80"/>
        <v>1485.6599999999999</v>
      </c>
      <c r="CQ86">
        <f t="shared" si="81"/>
        <v>60.121599999999994</v>
      </c>
      <c r="CR86">
        <f t="shared" si="82"/>
        <v>389.31199999999995</v>
      </c>
      <c r="CS86">
        <f t="shared" si="83"/>
        <v>150.9376</v>
      </c>
      <c r="CT86">
        <f t="shared" si="84"/>
        <v>2539.8208</v>
      </c>
      <c r="CU86">
        <f t="shared" si="85"/>
        <v>0</v>
      </c>
      <c r="CV86">
        <f t="shared" si="86"/>
        <v>45.436499999999995</v>
      </c>
      <c r="CW86">
        <f t="shared" si="87"/>
        <v>1.5874999999999999</v>
      </c>
      <c r="CX86">
        <f t="shared" si="88"/>
        <v>0</v>
      </c>
      <c r="CY86">
        <f t="shared" si="89"/>
        <v>1484.4141</v>
      </c>
      <c r="CZ86">
        <f t="shared" si="90"/>
        <v>855.87839999999994</v>
      </c>
      <c r="DC86" t="s">
        <v>6</v>
      </c>
      <c r="DD86" t="s">
        <v>6</v>
      </c>
      <c r="DE86" t="s">
        <v>91</v>
      </c>
      <c r="DF86" t="s">
        <v>91</v>
      </c>
      <c r="DG86" t="s">
        <v>92</v>
      </c>
      <c r="DH86" t="s">
        <v>6</v>
      </c>
      <c r="DI86" t="s">
        <v>92</v>
      </c>
      <c r="DJ86" t="s">
        <v>91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18</v>
      </c>
      <c r="DW86" t="s">
        <v>18</v>
      </c>
      <c r="DX86">
        <v>100</v>
      </c>
      <c r="EE86">
        <v>16609108</v>
      </c>
      <c r="EF86">
        <v>2</v>
      </c>
      <c r="EG86" t="s">
        <v>14</v>
      </c>
      <c r="EH86">
        <v>0</v>
      </c>
      <c r="EI86" t="s">
        <v>6</v>
      </c>
      <c r="EJ86">
        <v>1</v>
      </c>
      <c r="EK86">
        <v>11001</v>
      </c>
      <c r="EL86" t="s">
        <v>51</v>
      </c>
      <c r="EM86" t="s">
        <v>226</v>
      </c>
      <c r="EO86" t="s">
        <v>93</v>
      </c>
      <c r="EQ86">
        <v>131072</v>
      </c>
      <c r="ER86">
        <v>366.49</v>
      </c>
      <c r="ES86">
        <v>8.5399999999999991</v>
      </c>
      <c r="ET86">
        <v>44.24</v>
      </c>
      <c r="EU86">
        <v>17.149999999999999</v>
      </c>
      <c r="EV86">
        <v>313.70999999999998</v>
      </c>
      <c r="EW86">
        <v>39.51</v>
      </c>
      <c r="EX86">
        <v>1.27</v>
      </c>
      <c r="EY86">
        <v>0</v>
      </c>
      <c r="FQ86">
        <v>0</v>
      </c>
      <c r="FR86">
        <f t="shared" si="91"/>
        <v>0</v>
      </c>
      <c r="FS86">
        <v>0</v>
      </c>
      <c r="FT86" t="s">
        <v>22</v>
      </c>
      <c r="FU86" t="s">
        <v>23</v>
      </c>
      <c r="FX86">
        <v>110.7</v>
      </c>
      <c r="FY86">
        <v>63.75</v>
      </c>
      <c r="GA86" t="s">
        <v>6</v>
      </c>
      <c r="GD86">
        <v>0</v>
      </c>
      <c r="GF86">
        <v>192743499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2"/>
        <v>0</v>
      </c>
      <c r="GM86">
        <f t="shared" si="93"/>
        <v>3825.95</v>
      </c>
      <c r="GN86">
        <f t="shared" si="94"/>
        <v>3825.95</v>
      </c>
      <c r="GO86">
        <f t="shared" si="95"/>
        <v>0</v>
      </c>
      <c r="GP86">
        <f t="shared" si="96"/>
        <v>0</v>
      </c>
      <c r="GR86">
        <v>0</v>
      </c>
      <c r="GS86">
        <v>3</v>
      </c>
      <c r="GT86">
        <v>0</v>
      </c>
      <c r="GU86" t="s">
        <v>6</v>
      </c>
      <c r="GV86">
        <f t="shared" si="97"/>
        <v>0</v>
      </c>
      <c r="GW86">
        <v>1</v>
      </c>
      <c r="GX86">
        <f t="shared" si="98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192</v>
      </c>
      <c r="E87" t="s">
        <v>292</v>
      </c>
      <c r="F87" t="s">
        <v>293</v>
      </c>
      <c r="G87" t="s">
        <v>294</v>
      </c>
      <c r="H87" t="s">
        <v>282</v>
      </c>
      <c r="I87">
        <f>I86*J87</f>
        <v>1.0138799999999999</v>
      </c>
      <c r="J87">
        <v>2.0399999999999996</v>
      </c>
      <c r="O87">
        <f t="shared" si="66"/>
        <v>3710.18</v>
      </c>
      <c r="P87">
        <f t="shared" si="67"/>
        <v>3710.18</v>
      </c>
      <c r="Q87">
        <f t="shared" si="68"/>
        <v>0</v>
      </c>
      <c r="R87">
        <f t="shared" si="69"/>
        <v>0</v>
      </c>
      <c r="S87">
        <f t="shared" si="70"/>
        <v>0</v>
      </c>
      <c r="T87">
        <f t="shared" si="71"/>
        <v>0</v>
      </c>
      <c r="U87">
        <f t="shared" si="72"/>
        <v>0</v>
      </c>
      <c r="V87">
        <f t="shared" si="73"/>
        <v>0</v>
      </c>
      <c r="W87">
        <f t="shared" si="74"/>
        <v>0</v>
      </c>
      <c r="X87">
        <f t="shared" si="75"/>
        <v>0</v>
      </c>
      <c r="Y87">
        <f t="shared" si="76"/>
        <v>0</v>
      </c>
      <c r="AA87">
        <v>16612262</v>
      </c>
      <c r="AB87">
        <f t="shared" si="77"/>
        <v>519.79999999999995</v>
      </c>
      <c r="AC87">
        <f t="shared" si="99"/>
        <v>519.79999999999995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8"/>
        <v>0</v>
      </c>
      <c r="AH87">
        <f>(EW87)</f>
        <v>0</v>
      </c>
      <c r="AI87">
        <f>(EX87)</f>
        <v>0</v>
      </c>
      <c r="AJ87">
        <f t="shared" si="79"/>
        <v>0</v>
      </c>
      <c r="AK87">
        <v>519.79999999999995</v>
      </c>
      <c r="AL87">
        <v>519.79999999999995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111</v>
      </c>
      <c r="AU87">
        <v>64</v>
      </c>
      <c r="AV87">
        <v>1</v>
      </c>
      <c r="AW87">
        <v>1</v>
      </c>
      <c r="AZ87">
        <v>7.04</v>
      </c>
      <c r="BA87">
        <v>1</v>
      </c>
      <c r="BB87">
        <v>1</v>
      </c>
      <c r="BC87">
        <v>7.04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295</v>
      </c>
      <c r="BM87">
        <v>11001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123</v>
      </c>
      <c r="CA87">
        <v>75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0"/>
        <v>3710.18</v>
      </c>
      <c r="CQ87">
        <f t="shared" si="81"/>
        <v>3659.3919999999998</v>
      </c>
      <c r="CR87">
        <f t="shared" si="82"/>
        <v>0</v>
      </c>
      <c r="CS87">
        <f t="shared" si="83"/>
        <v>0</v>
      </c>
      <c r="CT87">
        <f t="shared" si="84"/>
        <v>0</v>
      </c>
      <c r="CU87">
        <f t="shared" si="85"/>
        <v>0</v>
      </c>
      <c r="CV87">
        <f t="shared" si="86"/>
        <v>0</v>
      </c>
      <c r="CW87">
        <f t="shared" si="87"/>
        <v>0</v>
      </c>
      <c r="CX87">
        <f t="shared" si="88"/>
        <v>0</v>
      </c>
      <c r="CY87">
        <f t="shared" si="89"/>
        <v>0</v>
      </c>
      <c r="CZ87">
        <f t="shared" si="90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282</v>
      </c>
      <c r="DW87" t="s">
        <v>282</v>
      </c>
      <c r="DX87">
        <v>1</v>
      </c>
      <c r="EE87">
        <v>16609108</v>
      </c>
      <c r="EF87">
        <v>2</v>
      </c>
      <c r="EG87" t="s">
        <v>14</v>
      </c>
      <c r="EH87">
        <v>0</v>
      </c>
      <c r="EI87" t="s">
        <v>6</v>
      </c>
      <c r="EJ87">
        <v>1</v>
      </c>
      <c r="EK87">
        <v>11001</v>
      </c>
      <c r="EL87" t="s">
        <v>51</v>
      </c>
      <c r="EM87" t="s">
        <v>226</v>
      </c>
      <c r="EO87" t="s">
        <v>6</v>
      </c>
      <c r="EQ87">
        <v>0</v>
      </c>
      <c r="ER87">
        <v>519.79999999999995</v>
      </c>
      <c r="ES87">
        <v>519.79999999999995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1"/>
        <v>0</v>
      </c>
      <c r="FS87">
        <v>0</v>
      </c>
      <c r="FT87" t="s">
        <v>22</v>
      </c>
      <c r="FU87" t="s">
        <v>23</v>
      </c>
      <c r="FX87">
        <v>110.7</v>
      </c>
      <c r="FY87">
        <v>63.75</v>
      </c>
      <c r="GA87" t="s">
        <v>6</v>
      </c>
      <c r="GD87">
        <v>0</v>
      </c>
      <c r="GF87">
        <v>519185539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2"/>
        <v>0</v>
      </c>
      <c r="GM87">
        <f t="shared" si="93"/>
        <v>3710.18</v>
      </c>
      <c r="GN87">
        <f t="shared" si="94"/>
        <v>3710.18</v>
      </c>
      <c r="GO87">
        <f t="shared" si="95"/>
        <v>0</v>
      </c>
      <c r="GP87">
        <f t="shared" si="96"/>
        <v>0</v>
      </c>
      <c r="GR87">
        <v>0</v>
      </c>
      <c r="GS87">
        <v>3</v>
      </c>
      <c r="GT87">
        <v>0</v>
      </c>
      <c r="GU87" t="s">
        <v>6</v>
      </c>
      <c r="GV87">
        <f t="shared" si="97"/>
        <v>0</v>
      </c>
      <c r="GW87">
        <v>1</v>
      </c>
      <c r="GX87">
        <f t="shared" si="98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ROW(SmtRes!A197)</f>
        <v>197</v>
      </c>
      <c r="D88">
        <f>ROW(EtalonRes!A208)</f>
        <v>208</v>
      </c>
      <c r="E88" t="s">
        <v>296</v>
      </c>
      <c r="F88" t="s">
        <v>297</v>
      </c>
      <c r="G88" t="s">
        <v>298</v>
      </c>
      <c r="H88" t="s">
        <v>18</v>
      </c>
      <c r="I88">
        <f>ROUND(49.7/100,9)</f>
        <v>0.497</v>
      </c>
      <c r="J88">
        <v>0</v>
      </c>
      <c r="O88">
        <f t="shared" si="66"/>
        <v>149.22</v>
      </c>
      <c r="P88">
        <f t="shared" si="67"/>
        <v>0</v>
      </c>
      <c r="Q88">
        <f t="shared" si="68"/>
        <v>101.29</v>
      </c>
      <c r="R88">
        <f t="shared" si="69"/>
        <v>37.26</v>
      </c>
      <c r="S88">
        <f t="shared" si="70"/>
        <v>47.93</v>
      </c>
      <c r="T88">
        <f t="shared" si="71"/>
        <v>0</v>
      </c>
      <c r="U88">
        <f t="shared" si="72"/>
        <v>0.85732499999999989</v>
      </c>
      <c r="V88">
        <f t="shared" si="73"/>
        <v>0.3913875</v>
      </c>
      <c r="W88">
        <f t="shared" si="74"/>
        <v>0</v>
      </c>
      <c r="X88">
        <f t="shared" si="75"/>
        <v>94.56</v>
      </c>
      <c r="Y88">
        <f t="shared" si="76"/>
        <v>54.52</v>
      </c>
      <c r="AA88">
        <v>16612262</v>
      </c>
      <c r="AB88">
        <f t="shared" si="77"/>
        <v>42.65</v>
      </c>
      <c r="AC88">
        <f>ROUND(((ES88*3)),2)</f>
        <v>0</v>
      </c>
      <c r="AD88">
        <f>ROUND((((((ET88*3)*1.25))-(((EU88*3)*1.25)))+AE88),2)</f>
        <v>28.95</v>
      </c>
      <c r="AE88">
        <f>ROUND((((EU88*3)*1.25)),2)</f>
        <v>10.65</v>
      </c>
      <c r="AF88">
        <f>ROUND((((EV88*3)*1.15)),2)</f>
        <v>13.7</v>
      </c>
      <c r="AG88">
        <f t="shared" si="78"/>
        <v>0</v>
      </c>
      <c r="AH88">
        <f>(((EW88*3)*1.15))</f>
        <v>1.7249999999999999</v>
      </c>
      <c r="AI88">
        <f>(((EX88*3)*1.25))</f>
        <v>0.78749999999999998</v>
      </c>
      <c r="AJ88">
        <f t="shared" si="79"/>
        <v>0</v>
      </c>
      <c r="AK88">
        <v>11.69</v>
      </c>
      <c r="AL88">
        <v>0</v>
      </c>
      <c r="AM88">
        <v>7.72</v>
      </c>
      <c r="AN88">
        <v>2.84</v>
      </c>
      <c r="AO88">
        <v>3.97</v>
      </c>
      <c r="AP88">
        <v>0</v>
      </c>
      <c r="AQ88">
        <v>0.5</v>
      </c>
      <c r="AR88">
        <v>0.21</v>
      </c>
      <c r="AS88">
        <v>0</v>
      </c>
      <c r="AT88">
        <v>111</v>
      </c>
      <c r="AU88">
        <v>64</v>
      </c>
      <c r="AV88">
        <v>1</v>
      </c>
      <c r="AW88">
        <v>1</v>
      </c>
      <c r="AZ88">
        <v>7.04</v>
      </c>
      <c r="BA88">
        <v>7.04</v>
      </c>
      <c r="BB88">
        <v>7.04</v>
      </c>
      <c r="BC88">
        <v>7.04</v>
      </c>
      <c r="BD88" t="s">
        <v>6</v>
      </c>
      <c r="BE88" t="s">
        <v>6</v>
      </c>
      <c r="BF88" t="s">
        <v>6</v>
      </c>
      <c r="BG88" t="s">
        <v>6</v>
      </c>
      <c r="BH88">
        <v>0</v>
      </c>
      <c r="BI88">
        <v>1</v>
      </c>
      <c r="BJ88" t="s">
        <v>299</v>
      </c>
      <c r="BM88">
        <v>11001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7.04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123</v>
      </c>
      <c r="CA88">
        <v>75</v>
      </c>
      <c r="CF88">
        <v>0</v>
      </c>
      <c r="CG88">
        <v>0</v>
      </c>
      <c r="CM88">
        <v>0</v>
      </c>
      <c r="CN88" t="s">
        <v>1861</v>
      </c>
      <c r="CO88">
        <v>0</v>
      </c>
      <c r="CP88">
        <f t="shared" si="80"/>
        <v>149.22</v>
      </c>
      <c r="CQ88">
        <f t="shared" si="81"/>
        <v>0</v>
      </c>
      <c r="CR88">
        <f t="shared" si="82"/>
        <v>203.80799999999999</v>
      </c>
      <c r="CS88">
        <f t="shared" si="83"/>
        <v>74.975999999999999</v>
      </c>
      <c r="CT88">
        <f t="shared" si="84"/>
        <v>96.447999999999993</v>
      </c>
      <c r="CU88">
        <f t="shared" si="85"/>
        <v>0</v>
      </c>
      <c r="CV88">
        <f t="shared" si="86"/>
        <v>1.7249999999999999</v>
      </c>
      <c r="CW88">
        <f t="shared" si="87"/>
        <v>0.78749999999999998</v>
      </c>
      <c r="CX88">
        <f t="shared" si="88"/>
        <v>0</v>
      </c>
      <c r="CY88">
        <f t="shared" si="89"/>
        <v>94.560900000000004</v>
      </c>
      <c r="CZ88">
        <f t="shared" si="90"/>
        <v>54.521599999999999</v>
      </c>
      <c r="DC88" t="s">
        <v>6</v>
      </c>
      <c r="DD88" t="s">
        <v>300</v>
      </c>
      <c r="DE88" t="s">
        <v>301</v>
      </c>
      <c r="DF88" t="s">
        <v>301</v>
      </c>
      <c r="DG88" t="s">
        <v>302</v>
      </c>
      <c r="DH88" t="s">
        <v>6</v>
      </c>
      <c r="DI88" t="s">
        <v>302</v>
      </c>
      <c r="DJ88" t="s">
        <v>301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18</v>
      </c>
      <c r="DW88" t="s">
        <v>18</v>
      </c>
      <c r="DX88">
        <v>100</v>
      </c>
      <c r="EE88">
        <v>16609108</v>
      </c>
      <c r="EF88">
        <v>2</v>
      </c>
      <c r="EG88" t="s">
        <v>14</v>
      </c>
      <c r="EH88">
        <v>0</v>
      </c>
      <c r="EI88" t="s">
        <v>6</v>
      </c>
      <c r="EJ88">
        <v>1</v>
      </c>
      <c r="EK88">
        <v>11001</v>
      </c>
      <c r="EL88" t="s">
        <v>51</v>
      </c>
      <c r="EM88" t="s">
        <v>226</v>
      </c>
      <c r="EO88" t="s">
        <v>93</v>
      </c>
      <c r="EQ88">
        <v>131072</v>
      </c>
      <c r="ER88">
        <v>11.69</v>
      </c>
      <c r="ES88">
        <v>0</v>
      </c>
      <c r="ET88">
        <v>7.72</v>
      </c>
      <c r="EU88">
        <v>2.84</v>
      </c>
      <c r="EV88">
        <v>3.97</v>
      </c>
      <c r="EW88">
        <v>0.5</v>
      </c>
      <c r="EX88">
        <v>0.21</v>
      </c>
      <c r="EY88">
        <v>0</v>
      </c>
      <c r="FQ88">
        <v>0</v>
      </c>
      <c r="FR88">
        <f t="shared" si="91"/>
        <v>0</v>
      </c>
      <c r="FS88">
        <v>0</v>
      </c>
      <c r="FT88" t="s">
        <v>22</v>
      </c>
      <c r="FU88" t="s">
        <v>23</v>
      </c>
      <c r="FX88">
        <v>110.7</v>
      </c>
      <c r="FY88">
        <v>63.75</v>
      </c>
      <c r="GA88" t="s">
        <v>6</v>
      </c>
      <c r="GD88">
        <v>0</v>
      </c>
      <c r="GF88">
        <v>-869721543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2"/>
        <v>0</v>
      </c>
      <c r="GM88">
        <f t="shared" si="93"/>
        <v>298.3</v>
      </c>
      <c r="GN88">
        <f t="shared" si="94"/>
        <v>298.3</v>
      </c>
      <c r="GO88">
        <f t="shared" si="95"/>
        <v>0</v>
      </c>
      <c r="GP88">
        <f t="shared" si="96"/>
        <v>0</v>
      </c>
      <c r="GR88">
        <v>0</v>
      </c>
      <c r="GS88">
        <v>3</v>
      </c>
      <c r="GT88">
        <v>0</v>
      </c>
      <c r="GU88" t="s">
        <v>6</v>
      </c>
      <c r="GV88">
        <f t="shared" si="97"/>
        <v>0</v>
      </c>
      <c r="GW88">
        <v>1</v>
      </c>
      <c r="GX88">
        <f t="shared" si="98"/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197</v>
      </c>
      <c r="E89" t="s">
        <v>303</v>
      </c>
      <c r="F89" t="s">
        <v>280</v>
      </c>
      <c r="G89" t="s">
        <v>281</v>
      </c>
      <c r="H89" t="s">
        <v>282</v>
      </c>
      <c r="I89">
        <f>I88*J89</f>
        <v>0.76041000000000003</v>
      </c>
      <c r="J89">
        <v>1.53</v>
      </c>
      <c r="O89">
        <f t="shared" si="66"/>
        <v>2274.5</v>
      </c>
      <c r="P89">
        <f t="shared" si="67"/>
        <v>2274.5</v>
      </c>
      <c r="Q89">
        <f t="shared" si="68"/>
        <v>0</v>
      </c>
      <c r="R89">
        <f t="shared" si="69"/>
        <v>0</v>
      </c>
      <c r="S89">
        <f t="shared" si="70"/>
        <v>0</v>
      </c>
      <c r="T89">
        <f t="shared" si="71"/>
        <v>0</v>
      </c>
      <c r="U89">
        <f t="shared" si="72"/>
        <v>0</v>
      </c>
      <c r="V89">
        <f t="shared" si="73"/>
        <v>0</v>
      </c>
      <c r="W89">
        <f t="shared" si="74"/>
        <v>0</v>
      </c>
      <c r="X89">
        <f t="shared" si="75"/>
        <v>0</v>
      </c>
      <c r="Y89">
        <f t="shared" si="76"/>
        <v>0</v>
      </c>
      <c r="AA89">
        <v>16612262</v>
      </c>
      <c r="AB89">
        <f t="shared" si="77"/>
        <v>424.88</v>
      </c>
      <c r="AC89">
        <f t="shared" ref="AC89:AC120" si="106">ROUND((ES89),2)</f>
        <v>424.88</v>
      </c>
      <c r="AD89">
        <f>ROUND((((ET89)-(EU89))+AE89),2)</f>
        <v>0</v>
      </c>
      <c r="AE89">
        <f>ROUND((EU89),2)</f>
        <v>0</v>
      </c>
      <c r="AF89">
        <f>ROUND((EV89),2)</f>
        <v>0</v>
      </c>
      <c r="AG89">
        <f t="shared" si="78"/>
        <v>0</v>
      </c>
      <c r="AH89">
        <f>(EW89)</f>
        <v>0</v>
      </c>
      <c r="AI89">
        <f>(EX89)</f>
        <v>0</v>
      </c>
      <c r="AJ89">
        <f t="shared" si="79"/>
        <v>0</v>
      </c>
      <c r="AK89">
        <v>424.88</v>
      </c>
      <c r="AL89">
        <v>424.88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80</v>
      </c>
      <c r="AU89">
        <v>68</v>
      </c>
      <c r="AV89">
        <v>1</v>
      </c>
      <c r="AW89">
        <v>1</v>
      </c>
      <c r="AZ89">
        <v>7.04</v>
      </c>
      <c r="BA89">
        <v>1</v>
      </c>
      <c r="BB89">
        <v>1</v>
      </c>
      <c r="BC89">
        <v>7.04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283</v>
      </c>
      <c r="BM89">
        <v>57001</v>
      </c>
      <c r="BN89">
        <v>0</v>
      </c>
      <c r="BO89" t="s">
        <v>6</v>
      </c>
      <c r="BP89">
        <v>0</v>
      </c>
      <c r="BQ89">
        <v>6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80</v>
      </c>
      <c r="CA89">
        <v>68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0"/>
        <v>2274.5</v>
      </c>
      <c r="CQ89">
        <f t="shared" si="81"/>
        <v>2991.1552000000001</v>
      </c>
      <c r="CR89">
        <f t="shared" si="82"/>
        <v>0</v>
      </c>
      <c r="CS89">
        <f t="shared" si="83"/>
        <v>0</v>
      </c>
      <c r="CT89">
        <f t="shared" si="84"/>
        <v>0</v>
      </c>
      <c r="CU89">
        <f t="shared" si="85"/>
        <v>0</v>
      </c>
      <c r="CV89">
        <f t="shared" si="86"/>
        <v>0</v>
      </c>
      <c r="CW89">
        <f t="shared" si="87"/>
        <v>0</v>
      </c>
      <c r="CX89">
        <f t="shared" si="88"/>
        <v>0</v>
      </c>
      <c r="CY89">
        <f t="shared" si="89"/>
        <v>0</v>
      </c>
      <c r="CZ89">
        <f t="shared" si="90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1007</v>
      </c>
      <c r="DV89" t="s">
        <v>282</v>
      </c>
      <c r="DW89" t="s">
        <v>282</v>
      </c>
      <c r="DX89">
        <v>1</v>
      </c>
      <c r="EE89">
        <v>16609182</v>
      </c>
      <c r="EF89">
        <v>6</v>
      </c>
      <c r="EG89" t="s">
        <v>29</v>
      </c>
      <c r="EH89">
        <v>0</v>
      </c>
      <c r="EI89" t="s">
        <v>6</v>
      </c>
      <c r="EJ89">
        <v>1</v>
      </c>
      <c r="EK89">
        <v>57001</v>
      </c>
      <c r="EL89" t="s">
        <v>51</v>
      </c>
      <c r="EM89" t="s">
        <v>52</v>
      </c>
      <c r="EO89" t="s">
        <v>6</v>
      </c>
      <c r="EQ89">
        <v>0</v>
      </c>
      <c r="ER89">
        <v>424.88</v>
      </c>
      <c r="ES89">
        <v>424.88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1"/>
        <v>0</v>
      </c>
      <c r="FS89">
        <v>0</v>
      </c>
      <c r="FX89">
        <v>80</v>
      </c>
      <c r="FY89">
        <v>68</v>
      </c>
      <c r="GA89" t="s">
        <v>6</v>
      </c>
      <c r="GD89">
        <v>0</v>
      </c>
      <c r="GF89">
        <v>-1048055182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2"/>
        <v>0</v>
      </c>
      <c r="GM89">
        <f t="shared" si="93"/>
        <v>2274.5</v>
      </c>
      <c r="GN89">
        <f t="shared" si="94"/>
        <v>2274.5</v>
      </c>
      <c r="GO89">
        <f t="shared" si="95"/>
        <v>0</v>
      </c>
      <c r="GP89">
        <f t="shared" si="96"/>
        <v>0</v>
      </c>
      <c r="GR89">
        <v>0</v>
      </c>
      <c r="GS89">
        <v>3</v>
      </c>
      <c r="GT89">
        <v>0</v>
      </c>
      <c r="GU89" t="s">
        <v>6</v>
      </c>
      <c r="GV89">
        <f t="shared" si="97"/>
        <v>0</v>
      </c>
      <c r="GW89">
        <v>1</v>
      </c>
      <c r="GX89">
        <f t="shared" si="98"/>
        <v>0</v>
      </c>
      <c r="HA89">
        <v>0</v>
      </c>
      <c r="HB89">
        <v>0</v>
      </c>
      <c r="IK89">
        <v>0</v>
      </c>
    </row>
    <row r="90" spans="1:245" x14ac:dyDescent="0.2">
      <c r="A90">
        <v>17</v>
      </c>
      <c r="B90">
        <v>1</v>
      </c>
      <c r="C90">
        <f>ROW(SmtRes!A204)</f>
        <v>204</v>
      </c>
      <c r="D90">
        <f>ROW(EtalonRes!A215)</f>
        <v>215</v>
      </c>
      <c r="E90" t="s">
        <v>304</v>
      </c>
      <c r="F90" t="s">
        <v>305</v>
      </c>
      <c r="G90" t="s">
        <v>306</v>
      </c>
      <c r="H90" t="s">
        <v>18</v>
      </c>
      <c r="I90">
        <f>ROUND(388.42/100,9)</f>
        <v>3.8841999999999999</v>
      </c>
      <c r="J90">
        <v>0</v>
      </c>
      <c r="O90">
        <f t="shared" si="66"/>
        <v>302943.12</v>
      </c>
      <c r="P90">
        <f t="shared" si="67"/>
        <v>292625.39</v>
      </c>
      <c r="Q90">
        <f t="shared" si="68"/>
        <v>213.02</v>
      </c>
      <c r="R90">
        <f t="shared" si="69"/>
        <v>67.27</v>
      </c>
      <c r="S90">
        <f t="shared" si="70"/>
        <v>10104.709999999999</v>
      </c>
      <c r="T90">
        <f t="shared" si="71"/>
        <v>0</v>
      </c>
      <c r="U90">
        <f t="shared" si="72"/>
        <v>168.26548609999998</v>
      </c>
      <c r="V90">
        <f t="shared" si="73"/>
        <v>0.82539250000000008</v>
      </c>
      <c r="W90">
        <f t="shared" si="74"/>
        <v>0</v>
      </c>
      <c r="X90">
        <f t="shared" si="75"/>
        <v>11290.9</v>
      </c>
      <c r="Y90">
        <f t="shared" si="76"/>
        <v>6510.07</v>
      </c>
      <c r="AA90">
        <v>16612262</v>
      </c>
      <c r="AB90">
        <f t="shared" si="77"/>
        <v>11078.65</v>
      </c>
      <c r="AC90">
        <f t="shared" si="106"/>
        <v>10701.33</v>
      </c>
      <c r="AD90">
        <f>ROUND(((((ET90*1.25))-((EU90*1.25)))+AE90),2)</f>
        <v>7.79</v>
      </c>
      <c r="AE90">
        <f>ROUND(((EU90*1.25)),2)</f>
        <v>2.46</v>
      </c>
      <c r="AF90">
        <f>ROUND(((EV90*1.15)),2)</f>
        <v>369.53</v>
      </c>
      <c r="AG90">
        <f t="shared" si="78"/>
        <v>0</v>
      </c>
      <c r="AH90">
        <f>((EW90*1.15))</f>
        <v>43.320499999999996</v>
      </c>
      <c r="AI90">
        <f>((EX90*1.25))</f>
        <v>0.21250000000000002</v>
      </c>
      <c r="AJ90">
        <f t="shared" si="79"/>
        <v>0</v>
      </c>
      <c r="AK90">
        <v>11028.89</v>
      </c>
      <c r="AL90">
        <v>10701.33</v>
      </c>
      <c r="AM90">
        <v>6.23</v>
      </c>
      <c r="AN90">
        <v>1.97</v>
      </c>
      <c r="AO90">
        <v>321.33</v>
      </c>
      <c r="AP90">
        <v>0</v>
      </c>
      <c r="AQ90">
        <v>37.67</v>
      </c>
      <c r="AR90">
        <v>0.17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7.04</v>
      </c>
      <c r="BA90">
        <v>7.04</v>
      </c>
      <c r="BB90">
        <v>7.04</v>
      </c>
      <c r="BC90">
        <v>7.04</v>
      </c>
      <c r="BD90" t="s">
        <v>6</v>
      </c>
      <c r="BE90" t="s">
        <v>6</v>
      </c>
      <c r="BF90" t="s">
        <v>6</v>
      </c>
      <c r="BG90" t="s">
        <v>6</v>
      </c>
      <c r="BH90">
        <v>0</v>
      </c>
      <c r="BI90">
        <v>1</v>
      </c>
      <c r="BJ90" t="s">
        <v>307</v>
      </c>
      <c r="BM90">
        <v>11001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7.04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123</v>
      </c>
      <c r="CA90">
        <v>75</v>
      </c>
      <c r="CF90">
        <v>0</v>
      </c>
      <c r="CG90">
        <v>0</v>
      </c>
      <c r="CM90">
        <v>0</v>
      </c>
      <c r="CN90" t="s">
        <v>1861</v>
      </c>
      <c r="CO90">
        <v>0</v>
      </c>
      <c r="CP90">
        <f t="shared" si="80"/>
        <v>302943.12000000005</v>
      </c>
      <c r="CQ90">
        <f t="shared" si="81"/>
        <v>75337.363200000007</v>
      </c>
      <c r="CR90">
        <f t="shared" si="82"/>
        <v>54.8416</v>
      </c>
      <c r="CS90">
        <f t="shared" si="83"/>
        <v>17.3184</v>
      </c>
      <c r="CT90">
        <f t="shared" si="84"/>
        <v>2601.4911999999999</v>
      </c>
      <c r="CU90">
        <f t="shared" si="85"/>
        <v>0</v>
      </c>
      <c r="CV90">
        <f t="shared" si="86"/>
        <v>43.320499999999996</v>
      </c>
      <c r="CW90">
        <f t="shared" si="87"/>
        <v>0.21250000000000002</v>
      </c>
      <c r="CX90">
        <f t="shared" si="88"/>
        <v>0</v>
      </c>
      <c r="CY90">
        <f t="shared" si="89"/>
        <v>11290.897800000001</v>
      </c>
      <c r="CZ90">
        <f t="shared" si="90"/>
        <v>6510.0671999999995</v>
      </c>
      <c r="DC90" t="s">
        <v>6</v>
      </c>
      <c r="DD90" t="s">
        <v>6</v>
      </c>
      <c r="DE90" t="s">
        <v>91</v>
      </c>
      <c r="DF90" t="s">
        <v>91</v>
      </c>
      <c r="DG90" t="s">
        <v>92</v>
      </c>
      <c r="DH90" t="s">
        <v>6</v>
      </c>
      <c r="DI90" t="s">
        <v>92</v>
      </c>
      <c r="DJ90" t="s">
        <v>91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18</v>
      </c>
      <c r="DW90" t="s">
        <v>18</v>
      </c>
      <c r="DX90">
        <v>100</v>
      </c>
      <c r="EE90">
        <v>16609108</v>
      </c>
      <c r="EF90">
        <v>2</v>
      </c>
      <c r="EG90" t="s">
        <v>14</v>
      </c>
      <c r="EH90">
        <v>0</v>
      </c>
      <c r="EI90" t="s">
        <v>6</v>
      </c>
      <c r="EJ90">
        <v>1</v>
      </c>
      <c r="EK90">
        <v>11001</v>
      </c>
      <c r="EL90" t="s">
        <v>51</v>
      </c>
      <c r="EM90" t="s">
        <v>226</v>
      </c>
      <c r="EO90" t="s">
        <v>93</v>
      </c>
      <c r="EQ90">
        <v>131072</v>
      </c>
      <c r="ER90">
        <v>11028.89</v>
      </c>
      <c r="ES90">
        <v>10701.33</v>
      </c>
      <c r="ET90">
        <v>6.23</v>
      </c>
      <c r="EU90">
        <v>1.97</v>
      </c>
      <c r="EV90">
        <v>321.33</v>
      </c>
      <c r="EW90">
        <v>37.67</v>
      </c>
      <c r="EX90">
        <v>0.17</v>
      </c>
      <c r="EY90">
        <v>0</v>
      </c>
      <c r="FQ90">
        <v>0</v>
      </c>
      <c r="FR90">
        <f t="shared" si="91"/>
        <v>0</v>
      </c>
      <c r="FS90">
        <v>0</v>
      </c>
      <c r="FT90" t="s">
        <v>22</v>
      </c>
      <c r="FU90" t="s">
        <v>23</v>
      </c>
      <c r="FX90">
        <v>110.7</v>
      </c>
      <c r="FY90">
        <v>63.75</v>
      </c>
      <c r="GA90" t="s">
        <v>6</v>
      </c>
      <c r="GD90">
        <v>0</v>
      </c>
      <c r="GF90">
        <v>-152094581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2"/>
        <v>0</v>
      </c>
      <c r="GM90">
        <f t="shared" si="93"/>
        <v>320744.09000000003</v>
      </c>
      <c r="GN90">
        <f t="shared" si="94"/>
        <v>320744.09000000003</v>
      </c>
      <c r="GO90">
        <f t="shared" si="95"/>
        <v>0</v>
      </c>
      <c r="GP90">
        <f t="shared" si="96"/>
        <v>0</v>
      </c>
      <c r="GR90">
        <v>0</v>
      </c>
      <c r="GS90">
        <v>3</v>
      </c>
      <c r="GT90">
        <v>0</v>
      </c>
      <c r="GU90" t="s">
        <v>6</v>
      </c>
      <c r="GV90">
        <f t="shared" si="97"/>
        <v>0</v>
      </c>
      <c r="GW90">
        <v>1</v>
      </c>
      <c r="GX90">
        <f t="shared" si="98"/>
        <v>0</v>
      </c>
      <c r="HA90">
        <v>0</v>
      </c>
      <c r="HB90">
        <v>0</v>
      </c>
      <c r="IK90">
        <v>0</v>
      </c>
    </row>
    <row r="91" spans="1:245" x14ac:dyDescent="0.2">
      <c r="A91">
        <v>17</v>
      </c>
      <c r="B91">
        <v>1</v>
      </c>
      <c r="C91">
        <f>ROW(SmtRes!A217)</f>
        <v>217</v>
      </c>
      <c r="D91">
        <f>ROW(EtalonRes!A227)</f>
        <v>227</v>
      </c>
      <c r="E91" t="s">
        <v>308</v>
      </c>
      <c r="F91" t="s">
        <v>309</v>
      </c>
      <c r="G91" t="s">
        <v>310</v>
      </c>
      <c r="H91" t="s">
        <v>27</v>
      </c>
      <c r="I91">
        <f>ROUND(383.29/100,9)</f>
        <v>3.8329</v>
      </c>
      <c r="J91">
        <v>0</v>
      </c>
      <c r="O91">
        <f t="shared" si="66"/>
        <v>3962</v>
      </c>
      <c r="P91">
        <f t="shared" si="67"/>
        <v>1987.07</v>
      </c>
      <c r="Q91">
        <f t="shared" si="68"/>
        <v>72.05</v>
      </c>
      <c r="R91">
        <f t="shared" si="69"/>
        <v>14.3</v>
      </c>
      <c r="S91">
        <f t="shared" si="70"/>
        <v>1902.88</v>
      </c>
      <c r="T91">
        <f t="shared" si="71"/>
        <v>0</v>
      </c>
      <c r="U91">
        <f t="shared" si="72"/>
        <v>29.4443378</v>
      </c>
      <c r="V91">
        <f t="shared" si="73"/>
        <v>0.19164500000000001</v>
      </c>
      <c r="W91">
        <f t="shared" si="74"/>
        <v>0</v>
      </c>
      <c r="X91">
        <f t="shared" si="75"/>
        <v>2128.0700000000002</v>
      </c>
      <c r="Y91">
        <f t="shared" si="76"/>
        <v>1227</v>
      </c>
      <c r="AA91">
        <v>16612262</v>
      </c>
      <c r="AB91">
        <f t="shared" si="77"/>
        <v>146.83000000000001</v>
      </c>
      <c r="AC91">
        <f t="shared" si="106"/>
        <v>73.64</v>
      </c>
      <c r="AD91">
        <f>ROUND(((((ET91*1.25))-((EU91*1.25)))+AE91),2)</f>
        <v>2.67</v>
      </c>
      <c r="AE91">
        <f>ROUND(((EU91*1.25)),2)</f>
        <v>0.53</v>
      </c>
      <c r="AF91">
        <f>ROUND(((EV91*1.15)),2)</f>
        <v>70.52</v>
      </c>
      <c r="AG91">
        <f t="shared" si="78"/>
        <v>0</v>
      </c>
      <c r="AH91">
        <f>((EW91*1.15))</f>
        <v>7.6819999999999995</v>
      </c>
      <c r="AI91">
        <f>((EX91*1.25))</f>
        <v>0.05</v>
      </c>
      <c r="AJ91">
        <f t="shared" si="79"/>
        <v>0</v>
      </c>
      <c r="AK91">
        <v>137.09</v>
      </c>
      <c r="AL91">
        <v>73.64</v>
      </c>
      <c r="AM91">
        <v>2.13</v>
      </c>
      <c r="AN91">
        <v>0.42</v>
      </c>
      <c r="AO91">
        <v>61.32</v>
      </c>
      <c r="AP91">
        <v>0</v>
      </c>
      <c r="AQ91">
        <v>6.68</v>
      </c>
      <c r="AR91">
        <v>0.04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7.04</v>
      </c>
      <c r="BA91">
        <v>7.04</v>
      </c>
      <c r="BB91">
        <v>7.04</v>
      </c>
      <c r="BC91">
        <v>7.04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311</v>
      </c>
      <c r="BM91">
        <v>11001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7.04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1861</v>
      </c>
      <c r="CO91">
        <v>0</v>
      </c>
      <c r="CP91">
        <f t="shared" si="80"/>
        <v>3962</v>
      </c>
      <c r="CQ91">
        <f t="shared" si="81"/>
        <v>518.42560000000003</v>
      </c>
      <c r="CR91">
        <f t="shared" si="82"/>
        <v>18.796800000000001</v>
      </c>
      <c r="CS91">
        <f t="shared" si="83"/>
        <v>3.7312000000000003</v>
      </c>
      <c r="CT91">
        <f t="shared" si="84"/>
        <v>496.46079999999995</v>
      </c>
      <c r="CU91">
        <f t="shared" si="85"/>
        <v>0</v>
      </c>
      <c r="CV91">
        <f t="shared" si="86"/>
        <v>7.6819999999999995</v>
      </c>
      <c r="CW91">
        <f t="shared" si="87"/>
        <v>0.05</v>
      </c>
      <c r="CX91">
        <f t="shared" si="88"/>
        <v>0</v>
      </c>
      <c r="CY91">
        <f t="shared" si="89"/>
        <v>2128.0698000000002</v>
      </c>
      <c r="CZ91">
        <f t="shared" si="90"/>
        <v>1226.9952000000001</v>
      </c>
      <c r="DC91" t="s">
        <v>6</v>
      </c>
      <c r="DD91" t="s">
        <v>6</v>
      </c>
      <c r="DE91" t="s">
        <v>91</v>
      </c>
      <c r="DF91" t="s">
        <v>91</v>
      </c>
      <c r="DG91" t="s">
        <v>92</v>
      </c>
      <c r="DH91" t="s">
        <v>6</v>
      </c>
      <c r="DI91" t="s">
        <v>92</v>
      </c>
      <c r="DJ91" t="s">
        <v>91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1003</v>
      </c>
      <c r="DV91" t="s">
        <v>27</v>
      </c>
      <c r="DW91" t="s">
        <v>27</v>
      </c>
      <c r="DX91">
        <v>100</v>
      </c>
      <c r="EE91">
        <v>16609108</v>
      </c>
      <c r="EF91">
        <v>2</v>
      </c>
      <c r="EG91" t="s">
        <v>14</v>
      </c>
      <c r="EH91">
        <v>0</v>
      </c>
      <c r="EI91" t="s">
        <v>6</v>
      </c>
      <c r="EJ91">
        <v>1</v>
      </c>
      <c r="EK91">
        <v>11001</v>
      </c>
      <c r="EL91" t="s">
        <v>51</v>
      </c>
      <c r="EM91" t="s">
        <v>226</v>
      </c>
      <c r="EO91" t="s">
        <v>93</v>
      </c>
      <c r="EQ91">
        <v>131072</v>
      </c>
      <c r="ER91">
        <v>137.09</v>
      </c>
      <c r="ES91">
        <v>73.64</v>
      </c>
      <c r="ET91">
        <v>2.13</v>
      </c>
      <c r="EU91">
        <v>0.42</v>
      </c>
      <c r="EV91">
        <v>61.32</v>
      </c>
      <c r="EW91">
        <v>6.68</v>
      </c>
      <c r="EX91">
        <v>0.04</v>
      </c>
      <c r="EY91">
        <v>0</v>
      </c>
      <c r="FQ91">
        <v>0</v>
      </c>
      <c r="FR91">
        <f t="shared" si="91"/>
        <v>0</v>
      </c>
      <c r="FS91">
        <v>0</v>
      </c>
      <c r="FT91" t="s">
        <v>22</v>
      </c>
      <c r="FU91" t="s">
        <v>23</v>
      </c>
      <c r="FX91">
        <v>110.7</v>
      </c>
      <c r="FY91">
        <v>63.75</v>
      </c>
      <c r="GA91" t="s">
        <v>6</v>
      </c>
      <c r="GD91">
        <v>0</v>
      </c>
      <c r="GF91">
        <v>-1404287246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2"/>
        <v>0</v>
      </c>
      <c r="GM91">
        <f t="shared" si="93"/>
        <v>7317.07</v>
      </c>
      <c r="GN91">
        <f t="shared" si="94"/>
        <v>7317.07</v>
      </c>
      <c r="GO91">
        <f t="shared" si="95"/>
        <v>0</v>
      </c>
      <c r="GP91">
        <f t="shared" si="96"/>
        <v>0</v>
      </c>
      <c r="GR91">
        <v>0</v>
      </c>
      <c r="GS91">
        <v>3</v>
      </c>
      <c r="GT91">
        <v>0</v>
      </c>
      <c r="GU91" t="s">
        <v>6</v>
      </c>
      <c r="GV91">
        <f t="shared" si="97"/>
        <v>0</v>
      </c>
      <c r="GW91">
        <v>1</v>
      </c>
      <c r="GX91">
        <f t="shared" si="98"/>
        <v>0</v>
      </c>
      <c r="HA91">
        <v>0</v>
      </c>
      <c r="HB91">
        <v>0</v>
      </c>
      <c r="IK91">
        <v>0</v>
      </c>
    </row>
    <row r="92" spans="1:245" x14ac:dyDescent="0.2">
      <c r="A92">
        <v>18</v>
      </c>
      <c r="B92">
        <v>1</v>
      </c>
      <c r="C92">
        <v>211</v>
      </c>
      <c r="E92" t="s">
        <v>312</v>
      </c>
      <c r="F92" t="s">
        <v>313</v>
      </c>
      <c r="G92" t="s">
        <v>314</v>
      </c>
      <c r="H92" t="s">
        <v>135</v>
      </c>
      <c r="I92">
        <f>I91*J92</f>
        <v>387.12290000000002</v>
      </c>
      <c r="J92">
        <v>101</v>
      </c>
      <c r="O92">
        <f t="shared" ref="O92:O123" si="107">ROUND(CP92,2)</f>
        <v>0</v>
      </c>
      <c r="P92">
        <f t="shared" ref="P92:P123" si="108">ROUND(CQ92*I92,2)</f>
        <v>0</v>
      </c>
      <c r="Q92">
        <f t="shared" ref="Q92:Q123" si="109">ROUND(CR92*I92,2)</f>
        <v>0</v>
      </c>
      <c r="R92">
        <f t="shared" ref="R92:R123" si="110">ROUND(CS92*I92,2)</f>
        <v>0</v>
      </c>
      <c r="S92">
        <f t="shared" ref="S92:S123" si="111">ROUND(CT92*I92,2)</f>
        <v>0</v>
      </c>
      <c r="T92">
        <f t="shared" ref="T92:T123" si="112">ROUND(CU92*I92,2)</f>
        <v>0</v>
      </c>
      <c r="U92">
        <f t="shared" ref="U92:U123" si="113">CV92*I92</f>
        <v>0</v>
      </c>
      <c r="V92">
        <f t="shared" ref="V92:V123" si="114">CW92*I92</f>
        <v>0</v>
      </c>
      <c r="W92">
        <f t="shared" ref="W92:W123" si="115">ROUND(CX92*I92,2)</f>
        <v>0</v>
      </c>
      <c r="X92">
        <f t="shared" ref="X92:X123" si="116">ROUND(CY92,2)</f>
        <v>0</v>
      </c>
      <c r="Y92">
        <f t="shared" ref="Y92:Y123" si="117">ROUND(CZ92,2)</f>
        <v>0</v>
      </c>
      <c r="AA92">
        <v>16612262</v>
      </c>
      <c r="AB92">
        <f t="shared" ref="AB92:AB123" si="118">ROUND((AC92+AD92+AF92),2)</f>
        <v>0</v>
      </c>
      <c r="AC92">
        <f t="shared" si="106"/>
        <v>0</v>
      </c>
      <c r="AD92">
        <f t="shared" ref="AD92:AD98" si="119">ROUND((((ET92)-(EU92))+AE92),2)</f>
        <v>0</v>
      </c>
      <c r="AE92">
        <f t="shared" ref="AE92:AF98" si="120">ROUND((EU92),2)</f>
        <v>0</v>
      </c>
      <c r="AF92">
        <f t="shared" si="120"/>
        <v>0</v>
      </c>
      <c r="AG92">
        <f t="shared" ref="AG92:AG123" si="121">ROUND((AP92),2)</f>
        <v>0</v>
      </c>
      <c r="AH92">
        <f t="shared" ref="AH92:AI98" si="122">(EW92)</f>
        <v>0</v>
      </c>
      <c r="AI92">
        <f t="shared" si="122"/>
        <v>0</v>
      </c>
      <c r="AJ92">
        <f t="shared" ref="AJ92:AJ123" si="123">ROUND((AS92),2)</f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111</v>
      </c>
      <c r="AU92">
        <v>64</v>
      </c>
      <c r="AV92">
        <v>1</v>
      </c>
      <c r="AW92">
        <v>1</v>
      </c>
      <c r="AZ92">
        <v>7.04</v>
      </c>
      <c r="BA92">
        <v>1</v>
      </c>
      <c r="BB92">
        <v>1</v>
      </c>
      <c r="BC92">
        <v>7.04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1</v>
      </c>
      <c r="BJ92" t="s">
        <v>6</v>
      </c>
      <c r="BM92">
        <v>11001</v>
      </c>
      <c r="BN92">
        <v>0</v>
      </c>
      <c r="BO92" t="s">
        <v>6</v>
      </c>
      <c r="BP92">
        <v>0</v>
      </c>
      <c r="BQ92">
        <v>2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123</v>
      </c>
      <c r="CA92">
        <v>75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ref="CP92:CP123" si="124">(P92+Q92+S92)</f>
        <v>0</v>
      </c>
      <c r="CQ92">
        <f t="shared" ref="CQ92:CQ123" si="125">AC92*BC92</f>
        <v>0</v>
      </c>
      <c r="CR92">
        <f t="shared" ref="CR92:CR123" si="126">AD92*BB92</f>
        <v>0</v>
      </c>
      <c r="CS92">
        <f t="shared" ref="CS92:CS123" si="127">AE92*BS92</f>
        <v>0</v>
      </c>
      <c r="CT92">
        <f t="shared" ref="CT92:CT123" si="128">AF92*BA92</f>
        <v>0</v>
      </c>
      <c r="CU92">
        <f t="shared" ref="CU92:CU123" si="129">AG92</f>
        <v>0</v>
      </c>
      <c r="CV92">
        <f t="shared" ref="CV92:CV123" si="130">AH92</f>
        <v>0</v>
      </c>
      <c r="CW92">
        <f t="shared" ref="CW92:CW123" si="131">AI92</f>
        <v>0</v>
      </c>
      <c r="CX92">
        <f t="shared" ref="CX92:CX123" si="132">AJ92</f>
        <v>0</v>
      </c>
      <c r="CY92">
        <f t="shared" ref="CY92:CY123" si="133">(((S92+R92)*AT92)/100)</f>
        <v>0</v>
      </c>
      <c r="CZ92">
        <f t="shared" ref="CZ92:CZ123" si="134">(((S92+R92)*AU92)/100)</f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1003</v>
      </c>
      <c r="DV92" t="s">
        <v>135</v>
      </c>
      <c r="DW92" t="s">
        <v>135</v>
      </c>
      <c r="DX92">
        <v>1</v>
      </c>
      <c r="EE92">
        <v>16609108</v>
      </c>
      <c r="EF92">
        <v>2</v>
      </c>
      <c r="EG92" t="s">
        <v>14</v>
      </c>
      <c r="EH92">
        <v>0</v>
      </c>
      <c r="EI92" t="s">
        <v>6</v>
      </c>
      <c r="EJ92">
        <v>1</v>
      </c>
      <c r="EK92">
        <v>11001</v>
      </c>
      <c r="EL92" t="s">
        <v>51</v>
      </c>
      <c r="EM92" t="s">
        <v>226</v>
      </c>
      <c r="EO92" t="s">
        <v>6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ref="FR92:FR123" si="135">ROUND(IF(AND(BH92=3,BI92=3),P92,0),2)</f>
        <v>0</v>
      </c>
      <c r="FS92">
        <v>0</v>
      </c>
      <c r="FT92" t="s">
        <v>22</v>
      </c>
      <c r="FU92" t="s">
        <v>23</v>
      </c>
      <c r="FX92">
        <v>110.7</v>
      </c>
      <c r="FY92">
        <v>63.75</v>
      </c>
      <c r="GA92" t="s">
        <v>6</v>
      </c>
      <c r="GD92">
        <v>0</v>
      </c>
      <c r="GF92">
        <v>-2049262376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23" si="136">ROUND(IF(AND(BH92=3,BI92=3,FS92&lt;&gt;0),P92,0),2)</f>
        <v>0</v>
      </c>
      <c r="GM92">
        <f t="shared" ref="GM92:GM123" si="137">ROUND(O92+X92+Y92+GK92,2)+GX92</f>
        <v>0</v>
      </c>
      <c r="GN92">
        <f t="shared" ref="GN92:GN123" si="138">IF(OR(BI92=0,BI92=1),ROUND(O92+X92+Y92+GK92,2),0)</f>
        <v>0</v>
      </c>
      <c r="GO92">
        <f t="shared" ref="GO92:GO123" si="139">IF(BI92=2,ROUND(O92+X92+Y92+GK92,2),0)</f>
        <v>0</v>
      </c>
      <c r="GP92">
        <f t="shared" ref="GP92:GP123" si="140">IF(BI92=4,ROUND(O92+X92+Y92+GK92,2)+GX92,0)</f>
        <v>0</v>
      </c>
      <c r="GR92">
        <v>0</v>
      </c>
      <c r="GS92">
        <v>3</v>
      </c>
      <c r="GT92">
        <v>0</v>
      </c>
      <c r="GU92" t="s">
        <v>6</v>
      </c>
      <c r="GV92">
        <f t="shared" ref="GV92:GV123" si="141">ROUND(GT92,2)</f>
        <v>0</v>
      </c>
      <c r="GW92">
        <v>1</v>
      </c>
      <c r="GX92">
        <f t="shared" ref="GX92:GX123" si="142">ROUND(GV92*GW92*I92,2)</f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212</v>
      </c>
      <c r="E93" t="s">
        <v>315</v>
      </c>
      <c r="F93" t="s">
        <v>316</v>
      </c>
      <c r="G93" t="s">
        <v>317</v>
      </c>
      <c r="H93" t="s">
        <v>135</v>
      </c>
      <c r="I93">
        <f>I91*J93</f>
        <v>387.12290000000002</v>
      </c>
      <c r="J93">
        <v>101</v>
      </c>
      <c r="O93">
        <f t="shared" si="107"/>
        <v>33521.75</v>
      </c>
      <c r="P93">
        <f t="shared" si="108"/>
        <v>33521.75</v>
      </c>
      <c r="Q93">
        <f t="shared" si="109"/>
        <v>0</v>
      </c>
      <c r="R93">
        <f t="shared" si="110"/>
        <v>0</v>
      </c>
      <c r="S93">
        <f t="shared" si="111"/>
        <v>0</v>
      </c>
      <c r="T93">
        <f t="shared" si="112"/>
        <v>0</v>
      </c>
      <c r="U93">
        <f t="shared" si="113"/>
        <v>0</v>
      </c>
      <c r="V93">
        <f t="shared" si="114"/>
        <v>0</v>
      </c>
      <c r="W93">
        <f t="shared" si="115"/>
        <v>0</v>
      </c>
      <c r="X93">
        <f t="shared" si="116"/>
        <v>0</v>
      </c>
      <c r="Y93">
        <f t="shared" si="117"/>
        <v>0</v>
      </c>
      <c r="AA93">
        <v>16612262</v>
      </c>
      <c r="AB93">
        <f t="shared" si="118"/>
        <v>12.3</v>
      </c>
      <c r="AC93">
        <f t="shared" si="106"/>
        <v>12.3</v>
      </c>
      <c r="AD93">
        <f t="shared" si="119"/>
        <v>0</v>
      </c>
      <c r="AE93">
        <f t="shared" si="120"/>
        <v>0</v>
      </c>
      <c r="AF93">
        <f t="shared" si="120"/>
        <v>0</v>
      </c>
      <c r="AG93">
        <f t="shared" si="121"/>
        <v>0</v>
      </c>
      <c r="AH93">
        <f t="shared" si="122"/>
        <v>0</v>
      </c>
      <c r="AI93">
        <f t="shared" si="122"/>
        <v>0</v>
      </c>
      <c r="AJ93">
        <f t="shared" si="123"/>
        <v>0</v>
      </c>
      <c r="AK93">
        <v>12.3</v>
      </c>
      <c r="AL93">
        <v>12.3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111</v>
      </c>
      <c r="AU93">
        <v>64</v>
      </c>
      <c r="AV93">
        <v>1</v>
      </c>
      <c r="AW93">
        <v>1</v>
      </c>
      <c r="AZ93">
        <v>7.04</v>
      </c>
      <c r="BA93">
        <v>1</v>
      </c>
      <c r="BB93">
        <v>1</v>
      </c>
      <c r="BC93">
        <v>7.04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318</v>
      </c>
      <c r="BM93">
        <v>11001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123</v>
      </c>
      <c r="CA93">
        <v>75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24"/>
        <v>33521.75</v>
      </c>
      <c r="CQ93">
        <f t="shared" si="125"/>
        <v>86.591999999999999</v>
      </c>
      <c r="CR93">
        <f t="shared" si="126"/>
        <v>0</v>
      </c>
      <c r="CS93">
        <f t="shared" si="127"/>
        <v>0</v>
      </c>
      <c r="CT93">
        <f t="shared" si="128"/>
        <v>0</v>
      </c>
      <c r="CU93">
        <f t="shared" si="129"/>
        <v>0</v>
      </c>
      <c r="CV93">
        <f t="shared" si="130"/>
        <v>0</v>
      </c>
      <c r="CW93">
        <f t="shared" si="131"/>
        <v>0</v>
      </c>
      <c r="CX93">
        <f t="shared" si="132"/>
        <v>0</v>
      </c>
      <c r="CY93">
        <f t="shared" si="133"/>
        <v>0</v>
      </c>
      <c r="CZ93">
        <f t="shared" si="134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1003</v>
      </c>
      <c r="DV93" t="s">
        <v>135</v>
      </c>
      <c r="DW93" t="s">
        <v>135</v>
      </c>
      <c r="DX93">
        <v>1</v>
      </c>
      <c r="EE93">
        <v>16609108</v>
      </c>
      <c r="EF93">
        <v>2</v>
      </c>
      <c r="EG93" t="s">
        <v>14</v>
      </c>
      <c r="EH93">
        <v>0</v>
      </c>
      <c r="EI93" t="s">
        <v>6</v>
      </c>
      <c r="EJ93">
        <v>1</v>
      </c>
      <c r="EK93">
        <v>11001</v>
      </c>
      <c r="EL93" t="s">
        <v>51</v>
      </c>
      <c r="EM93" t="s">
        <v>226</v>
      </c>
      <c r="EO93" t="s">
        <v>6</v>
      </c>
      <c r="EQ93">
        <v>0</v>
      </c>
      <c r="ER93">
        <v>12.3</v>
      </c>
      <c r="ES93">
        <v>12.3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5"/>
        <v>0</v>
      </c>
      <c r="FS93">
        <v>0</v>
      </c>
      <c r="FT93" t="s">
        <v>22</v>
      </c>
      <c r="FU93" t="s">
        <v>23</v>
      </c>
      <c r="FX93">
        <v>110.7</v>
      </c>
      <c r="FY93">
        <v>63.75</v>
      </c>
      <c r="GA93" t="s">
        <v>6</v>
      </c>
      <c r="GD93">
        <v>0</v>
      </c>
      <c r="GF93">
        <v>26470480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36"/>
        <v>0</v>
      </c>
      <c r="GM93">
        <f t="shared" si="137"/>
        <v>33521.75</v>
      </c>
      <c r="GN93">
        <f t="shared" si="138"/>
        <v>33521.75</v>
      </c>
      <c r="GO93">
        <f t="shared" si="139"/>
        <v>0</v>
      </c>
      <c r="GP93">
        <f t="shared" si="140"/>
        <v>0</v>
      </c>
      <c r="GR93">
        <v>0</v>
      </c>
      <c r="GS93">
        <v>3</v>
      </c>
      <c r="GT93">
        <v>0</v>
      </c>
      <c r="GU93" t="s">
        <v>6</v>
      </c>
      <c r="GV93">
        <f t="shared" si="141"/>
        <v>0</v>
      </c>
      <c r="GW93">
        <v>1</v>
      </c>
      <c r="GX93">
        <f t="shared" si="142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C94">
        <v>213</v>
      </c>
      <c r="E94" t="s">
        <v>319</v>
      </c>
      <c r="F94" t="s">
        <v>320</v>
      </c>
      <c r="G94" t="s">
        <v>321</v>
      </c>
      <c r="H94" t="s">
        <v>322</v>
      </c>
      <c r="I94">
        <f>I91*J94</f>
        <v>0.31</v>
      </c>
      <c r="J94">
        <v>8.0878708027864024E-2</v>
      </c>
      <c r="O94">
        <f t="shared" si="107"/>
        <v>220.42</v>
      </c>
      <c r="P94">
        <f t="shared" si="108"/>
        <v>220.42</v>
      </c>
      <c r="Q94">
        <f t="shared" si="109"/>
        <v>0</v>
      </c>
      <c r="R94">
        <f t="shared" si="110"/>
        <v>0</v>
      </c>
      <c r="S94">
        <f t="shared" si="111"/>
        <v>0</v>
      </c>
      <c r="T94">
        <f t="shared" si="112"/>
        <v>0</v>
      </c>
      <c r="U94">
        <f t="shared" si="113"/>
        <v>0</v>
      </c>
      <c r="V94">
        <f t="shared" si="114"/>
        <v>0</v>
      </c>
      <c r="W94">
        <f t="shared" si="115"/>
        <v>0</v>
      </c>
      <c r="X94">
        <f t="shared" si="116"/>
        <v>0</v>
      </c>
      <c r="Y94">
        <f t="shared" si="117"/>
        <v>0</v>
      </c>
      <c r="AA94">
        <v>16612262</v>
      </c>
      <c r="AB94">
        <f t="shared" si="118"/>
        <v>101</v>
      </c>
      <c r="AC94">
        <f t="shared" si="106"/>
        <v>101</v>
      </c>
      <c r="AD94">
        <f t="shared" si="119"/>
        <v>0</v>
      </c>
      <c r="AE94">
        <f t="shared" si="120"/>
        <v>0</v>
      </c>
      <c r="AF94">
        <f t="shared" si="120"/>
        <v>0</v>
      </c>
      <c r="AG94">
        <f t="shared" si="121"/>
        <v>0</v>
      </c>
      <c r="AH94">
        <f t="shared" si="122"/>
        <v>0</v>
      </c>
      <c r="AI94">
        <f t="shared" si="122"/>
        <v>0</v>
      </c>
      <c r="AJ94">
        <f t="shared" si="123"/>
        <v>0</v>
      </c>
      <c r="AK94">
        <v>101</v>
      </c>
      <c r="AL94">
        <v>101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111</v>
      </c>
      <c r="AU94">
        <v>64</v>
      </c>
      <c r="AV94">
        <v>1</v>
      </c>
      <c r="AW94">
        <v>1</v>
      </c>
      <c r="AZ94">
        <v>7.04</v>
      </c>
      <c r="BA94">
        <v>1</v>
      </c>
      <c r="BB94">
        <v>1</v>
      </c>
      <c r="BC94">
        <v>7.04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1</v>
      </c>
      <c r="BJ94" t="s">
        <v>323</v>
      </c>
      <c r="BM94">
        <v>11001</v>
      </c>
      <c r="BN94">
        <v>0</v>
      </c>
      <c r="BO94" t="s">
        <v>6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123</v>
      </c>
      <c r="CA94">
        <v>75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124"/>
        <v>220.42</v>
      </c>
      <c r="CQ94">
        <f t="shared" si="125"/>
        <v>711.04</v>
      </c>
      <c r="CR94">
        <f t="shared" si="126"/>
        <v>0</v>
      </c>
      <c r="CS94">
        <f t="shared" si="127"/>
        <v>0</v>
      </c>
      <c r="CT94">
        <f t="shared" si="128"/>
        <v>0</v>
      </c>
      <c r="CU94">
        <f t="shared" si="129"/>
        <v>0</v>
      </c>
      <c r="CV94">
        <f t="shared" si="130"/>
        <v>0</v>
      </c>
      <c r="CW94">
        <f t="shared" si="131"/>
        <v>0</v>
      </c>
      <c r="CX94">
        <f t="shared" si="132"/>
        <v>0</v>
      </c>
      <c r="CY94">
        <f t="shared" si="133"/>
        <v>0</v>
      </c>
      <c r="CZ94">
        <f t="shared" si="134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1010</v>
      </c>
      <c r="DV94" t="s">
        <v>322</v>
      </c>
      <c r="DW94" t="s">
        <v>322</v>
      </c>
      <c r="DX94">
        <v>100</v>
      </c>
      <c r="EE94">
        <v>16609108</v>
      </c>
      <c r="EF94">
        <v>2</v>
      </c>
      <c r="EG94" t="s">
        <v>14</v>
      </c>
      <c r="EH94">
        <v>0</v>
      </c>
      <c r="EI94" t="s">
        <v>6</v>
      </c>
      <c r="EJ94">
        <v>1</v>
      </c>
      <c r="EK94">
        <v>11001</v>
      </c>
      <c r="EL94" t="s">
        <v>51</v>
      </c>
      <c r="EM94" t="s">
        <v>226</v>
      </c>
      <c r="EO94" t="s">
        <v>6</v>
      </c>
      <c r="EQ94">
        <v>0</v>
      </c>
      <c r="ER94">
        <v>101</v>
      </c>
      <c r="ES94">
        <v>101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35"/>
        <v>0</v>
      </c>
      <c r="FS94">
        <v>0</v>
      </c>
      <c r="FT94" t="s">
        <v>22</v>
      </c>
      <c r="FU94" t="s">
        <v>23</v>
      </c>
      <c r="FX94">
        <v>110.7</v>
      </c>
      <c r="FY94">
        <v>63.75</v>
      </c>
      <c r="GA94" t="s">
        <v>6</v>
      </c>
      <c r="GD94">
        <v>0</v>
      </c>
      <c r="GF94">
        <v>766681708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36"/>
        <v>0</v>
      </c>
      <c r="GM94">
        <f t="shared" si="137"/>
        <v>220.42</v>
      </c>
      <c r="GN94">
        <f t="shared" si="138"/>
        <v>220.42</v>
      </c>
      <c r="GO94">
        <f t="shared" si="139"/>
        <v>0</v>
      </c>
      <c r="GP94">
        <f t="shared" si="140"/>
        <v>0</v>
      </c>
      <c r="GR94">
        <v>0</v>
      </c>
      <c r="GS94">
        <v>3</v>
      </c>
      <c r="GT94">
        <v>0</v>
      </c>
      <c r="GU94" t="s">
        <v>6</v>
      </c>
      <c r="GV94">
        <f t="shared" si="141"/>
        <v>0</v>
      </c>
      <c r="GW94">
        <v>1</v>
      </c>
      <c r="GX94">
        <f t="shared" si="142"/>
        <v>0</v>
      </c>
      <c r="HA94">
        <v>0</v>
      </c>
      <c r="HB94">
        <v>0</v>
      </c>
      <c r="IK94">
        <v>0</v>
      </c>
    </row>
    <row r="95" spans="1:245" x14ac:dyDescent="0.2">
      <c r="A95">
        <v>18</v>
      </c>
      <c r="B95">
        <v>1</v>
      </c>
      <c r="C95">
        <v>214</v>
      </c>
      <c r="E95" t="s">
        <v>324</v>
      </c>
      <c r="F95" t="s">
        <v>325</v>
      </c>
      <c r="G95" t="s">
        <v>326</v>
      </c>
      <c r="H95" t="s">
        <v>322</v>
      </c>
      <c r="I95">
        <f>I91*J95</f>
        <v>0.31</v>
      </c>
      <c r="J95">
        <v>8.0878708027864024E-2</v>
      </c>
      <c r="O95">
        <f t="shared" si="107"/>
        <v>220.42</v>
      </c>
      <c r="P95">
        <f t="shared" si="108"/>
        <v>220.42</v>
      </c>
      <c r="Q95">
        <f t="shared" si="109"/>
        <v>0</v>
      </c>
      <c r="R95">
        <f t="shared" si="110"/>
        <v>0</v>
      </c>
      <c r="S95">
        <f t="shared" si="111"/>
        <v>0</v>
      </c>
      <c r="T95">
        <f t="shared" si="112"/>
        <v>0</v>
      </c>
      <c r="U95">
        <f t="shared" si="113"/>
        <v>0</v>
      </c>
      <c r="V95">
        <f t="shared" si="114"/>
        <v>0</v>
      </c>
      <c r="W95">
        <f t="shared" si="115"/>
        <v>0</v>
      </c>
      <c r="X95">
        <f t="shared" si="116"/>
        <v>0</v>
      </c>
      <c r="Y95">
        <f t="shared" si="117"/>
        <v>0</v>
      </c>
      <c r="AA95">
        <v>16612262</v>
      </c>
      <c r="AB95">
        <f t="shared" si="118"/>
        <v>101</v>
      </c>
      <c r="AC95">
        <f t="shared" si="106"/>
        <v>101</v>
      </c>
      <c r="AD95">
        <f t="shared" si="119"/>
        <v>0</v>
      </c>
      <c r="AE95">
        <f t="shared" si="120"/>
        <v>0</v>
      </c>
      <c r="AF95">
        <f t="shared" si="120"/>
        <v>0</v>
      </c>
      <c r="AG95">
        <f t="shared" si="121"/>
        <v>0</v>
      </c>
      <c r="AH95">
        <f t="shared" si="122"/>
        <v>0</v>
      </c>
      <c r="AI95">
        <f t="shared" si="122"/>
        <v>0</v>
      </c>
      <c r="AJ95">
        <f t="shared" si="123"/>
        <v>0</v>
      </c>
      <c r="AK95">
        <v>101</v>
      </c>
      <c r="AL95">
        <v>101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7.04</v>
      </c>
      <c r="BA95">
        <v>1</v>
      </c>
      <c r="BB95">
        <v>1</v>
      </c>
      <c r="BC95">
        <v>7.04</v>
      </c>
      <c r="BD95" t="s">
        <v>6</v>
      </c>
      <c r="BE95" t="s">
        <v>6</v>
      </c>
      <c r="BF95" t="s">
        <v>6</v>
      </c>
      <c r="BG95" t="s">
        <v>6</v>
      </c>
      <c r="BH95">
        <v>3</v>
      </c>
      <c r="BI95">
        <v>1</v>
      </c>
      <c r="BJ95" t="s">
        <v>327</v>
      </c>
      <c r="BM95">
        <v>11001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123</v>
      </c>
      <c r="CA95">
        <v>75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24"/>
        <v>220.42</v>
      </c>
      <c r="CQ95">
        <f t="shared" si="125"/>
        <v>711.04</v>
      </c>
      <c r="CR95">
        <f t="shared" si="126"/>
        <v>0</v>
      </c>
      <c r="CS95">
        <f t="shared" si="127"/>
        <v>0</v>
      </c>
      <c r="CT95">
        <f t="shared" si="128"/>
        <v>0</v>
      </c>
      <c r="CU95">
        <f t="shared" si="129"/>
        <v>0</v>
      </c>
      <c r="CV95">
        <f t="shared" si="130"/>
        <v>0</v>
      </c>
      <c r="CW95">
        <f t="shared" si="131"/>
        <v>0</v>
      </c>
      <c r="CX95">
        <f t="shared" si="132"/>
        <v>0</v>
      </c>
      <c r="CY95">
        <f t="shared" si="133"/>
        <v>0</v>
      </c>
      <c r="CZ95">
        <f t="shared" si="134"/>
        <v>0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1010</v>
      </c>
      <c r="DV95" t="s">
        <v>322</v>
      </c>
      <c r="DW95" t="s">
        <v>322</v>
      </c>
      <c r="DX95">
        <v>100</v>
      </c>
      <c r="EE95">
        <v>16609108</v>
      </c>
      <c r="EF95">
        <v>2</v>
      </c>
      <c r="EG95" t="s">
        <v>14</v>
      </c>
      <c r="EH95">
        <v>0</v>
      </c>
      <c r="EI95" t="s">
        <v>6</v>
      </c>
      <c r="EJ95">
        <v>1</v>
      </c>
      <c r="EK95">
        <v>11001</v>
      </c>
      <c r="EL95" t="s">
        <v>51</v>
      </c>
      <c r="EM95" t="s">
        <v>226</v>
      </c>
      <c r="EO95" t="s">
        <v>6</v>
      </c>
      <c r="EQ95">
        <v>0</v>
      </c>
      <c r="ER95">
        <v>101</v>
      </c>
      <c r="ES95">
        <v>101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35"/>
        <v>0</v>
      </c>
      <c r="FS95">
        <v>0</v>
      </c>
      <c r="FT95" t="s">
        <v>22</v>
      </c>
      <c r="FU95" t="s">
        <v>23</v>
      </c>
      <c r="FX95">
        <v>110.7</v>
      </c>
      <c r="FY95">
        <v>63.75</v>
      </c>
      <c r="GA95" t="s">
        <v>6</v>
      </c>
      <c r="GD95">
        <v>0</v>
      </c>
      <c r="GF95">
        <v>191136453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36"/>
        <v>0</v>
      </c>
      <c r="GM95">
        <f t="shared" si="137"/>
        <v>220.42</v>
      </c>
      <c r="GN95">
        <f t="shared" si="138"/>
        <v>220.42</v>
      </c>
      <c r="GO95">
        <f t="shared" si="139"/>
        <v>0</v>
      </c>
      <c r="GP95">
        <f t="shared" si="140"/>
        <v>0</v>
      </c>
      <c r="GR95">
        <v>0</v>
      </c>
      <c r="GS95">
        <v>3</v>
      </c>
      <c r="GT95">
        <v>0</v>
      </c>
      <c r="GU95" t="s">
        <v>6</v>
      </c>
      <c r="GV95">
        <f t="shared" si="141"/>
        <v>0</v>
      </c>
      <c r="GW95">
        <v>1</v>
      </c>
      <c r="GX95">
        <f t="shared" si="142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C96">
        <v>215</v>
      </c>
      <c r="E96" t="s">
        <v>328</v>
      </c>
      <c r="F96" t="s">
        <v>329</v>
      </c>
      <c r="G96" t="s">
        <v>330</v>
      </c>
      <c r="H96" t="s">
        <v>322</v>
      </c>
      <c r="I96">
        <f>I91*J96</f>
        <v>1.53</v>
      </c>
      <c r="J96">
        <v>0.39917555897623208</v>
      </c>
      <c r="O96">
        <f t="shared" si="107"/>
        <v>1378.71</v>
      </c>
      <c r="P96">
        <f t="shared" si="108"/>
        <v>1378.71</v>
      </c>
      <c r="Q96">
        <f t="shared" si="109"/>
        <v>0</v>
      </c>
      <c r="R96">
        <f t="shared" si="110"/>
        <v>0</v>
      </c>
      <c r="S96">
        <f t="shared" si="111"/>
        <v>0</v>
      </c>
      <c r="T96">
        <f t="shared" si="112"/>
        <v>0</v>
      </c>
      <c r="U96">
        <f t="shared" si="113"/>
        <v>0</v>
      </c>
      <c r="V96">
        <f t="shared" si="114"/>
        <v>0</v>
      </c>
      <c r="W96">
        <f t="shared" si="115"/>
        <v>0</v>
      </c>
      <c r="X96">
        <f t="shared" si="116"/>
        <v>0</v>
      </c>
      <c r="Y96">
        <f t="shared" si="117"/>
        <v>0</v>
      </c>
      <c r="AA96">
        <v>16612262</v>
      </c>
      <c r="AB96">
        <f t="shared" si="118"/>
        <v>128</v>
      </c>
      <c r="AC96">
        <f t="shared" si="106"/>
        <v>128</v>
      </c>
      <c r="AD96">
        <f t="shared" si="119"/>
        <v>0</v>
      </c>
      <c r="AE96">
        <f t="shared" si="120"/>
        <v>0</v>
      </c>
      <c r="AF96">
        <f t="shared" si="120"/>
        <v>0</v>
      </c>
      <c r="AG96">
        <f t="shared" si="121"/>
        <v>0</v>
      </c>
      <c r="AH96">
        <f t="shared" si="122"/>
        <v>0</v>
      </c>
      <c r="AI96">
        <f t="shared" si="122"/>
        <v>0</v>
      </c>
      <c r="AJ96">
        <f t="shared" si="123"/>
        <v>0</v>
      </c>
      <c r="AK96">
        <v>128</v>
      </c>
      <c r="AL96">
        <v>128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111</v>
      </c>
      <c r="AU96">
        <v>64</v>
      </c>
      <c r="AV96">
        <v>1</v>
      </c>
      <c r="AW96">
        <v>1</v>
      </c>
      <c r="AZ96">
        <v>7.04</v>
      </c>
      <c r="BA96">
        <v>1</v>
      </c>
      <c r="BB96">
        <v>1</v>
      </c>
      <c r="BC96">
        <v>7.04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1</v>
      </c>
      <c r="BJ96" t="s">
        <v>331</v>
      </c>
      <c r="BM96">
        <v>11001</v>
      </c>
      <c r="BN96">
        <v>0</v>
      </c>
      <c r="BO96" t="s">
        <v>6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123</v>
      </c>
      <c r="CA96">
        <v>75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124"/>
        <v>1378.71</v>
      </c>
      <c r="CQ96">
        <f t="shared" si="125"/>
        <v>901.12</v>
      </c>
      <c r="CR96">
        <f t="shared" si="126"/>
        <v>0</v>
      </c>
      <c r="CS96">
        <f t="shared" si="127"/>
        <v>0</v>
      </c>
      <c r="CT96">
        <f t="shared" si="128"/>
        <v>0</v>
      </c>
      <c r="CU96">
        <f t="shared" si="129"/>
        <v>0</v>
      </c>
      <c r="CV96">
        <f t="shared" si="130"/>
        <v>0</v>
      </c>
      <c r="CW96">
        <f t="shared" si="131"/>
        <v>0</v>
      </c>
      <c r="CX96">
        <f t="shared" si="132"/>
        <v>0</v>
      </c>
      <c r="CY96">
        <f t="shared" si="133"/>
        <v>0</v>
      </c>
      <c r="CZ96">
        <f t="shared" si="134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1010</v>
      </c>
      <c r="DV96" t="s">
        <v>322</v>
      </c>
      <c r="DW96" t="s">
        <v>322</v>
      </c>
      <c r="DX96">
        <v>100</v>
      </c>
      <c r="EE96">
        <v>16609108</v>
      </c>
      <c r="EF96">
        <v>2</v>
      </c>
      <c r="EG96" t="s">
        <v>14</v>
      </c>
      <c r="EH96">
        <v>0</v>
      </c>
      <c r="EI96" t="s">
        <v>6</v>
      </c>
      <c r="EJ96">
        <v>1</v>
      </c>
      <c r="EK96">
        <v>11001</v>
      </c>
      <c r="EL96" t="s">
        <v>51</v>
      </c>
      <c r="EM96" t="s">
        <v>226</v>
      </c>
      <c r="EO96" t="s">
        <v>6</v>
      </c>
      <c r="EQ96">
        <v>0</v>
      </c>
      <c r="ER96">
        <v>128</v>
      </c>
      <c r="ES96">
        <v>128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35"/>
        <v>0</v>
      </c>
      <c r="FS96">
        <v>0</v>
      </c>
      <c r="FT96" t="s">
        <v>22</v>
      </c>
      <c r="FU96" t="s">
        <v>23</v>
      </c>
      <c r="FX96">
        <v>110.7</v>
      </c>
      <c r="FY96">
        <v>63.75</v>
      </c>
      <c r="GA96" t="s">
        <v>6</v>
      </c>
      <c r="GD96">
        <v>0</v>
      </c>
      <c r="GF96">
        <v>1073883569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36"/>
        <v>0</v>
      </c>
      <c r="GM96">
        <f t="shared" si="137"/>
        <v>1378.71</v>
      </c>
      <c r="GN96">
        <f t="shared" si="138"/>
        <v>1378.71</v>
      </c>
      <c r="GO96">
        <f t="shared" si="139"/>
        <v>0</v>
      </c>
      <c r="GP96">
        <f t="shared" si="140"/>
        <v>0</v>
      </c>
      <c r="GR96">
        <v>0</v>
      </c>
      <c r="GS96">
        <v>3</v>
      </c>
      <c r="GT96">
        <v>0</v>
      </c>
      <c r="GU96" t="s">
        <v>6</v>
      </c>
      <c r="GV96">
        <f t="shared" si="141"/>
        <v>0</v>
      </c>
      <c r="GW96">
        <v>1</v>
      </c>
      <c r="GX96">
        <f t="shared" si="142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C97">
        <v>216</v>
      </c>
      <c r="E97" t="s">
        <v>332</v>
      </c>
      <c r="F97" t="s">
        <v>333</v>
      </c>
      <c r="G97" t="s">
        <v>334</v>
      </c>
      <c r="H97" t="s">
        <v>322</v>
      </c>
      <c r="I97">
        <f>I91*J97</f>
        <v>0.27</v>
      </c>
      <c r="J97">
        <v>7.0442745701688028E-2</v>
      </c>
      <c r="O97">
        <f t="shared" si="107"/>
        <v>243.3</v>
      </c>
      <c r="P97">
        <f t="shared" si="108"/>
        <v>243.3</v>
      </c>
      <c r="Q97">
        <f t="shared" si="109"/>
        <v>0</v>
      </c>
      <c r="R97">
        <f t="shared" si="110"/>
        <v>0</v>
      </c>
      <c r="S97">
        <f t="shared" si="111"/>
        <v>0</v>
      </c>
      <c r="T97">
        <f t="shared" si="112"/>
        <v>0</v>
      </c>
      <c r="U97">
        <f t="shared" si="113"/>
        <v>0</v>
      </c>
      <c r="V97">
        <f t="shared" si="114"/>
        <v>0</v>
      </c>
      <c r="W97">
        <f t="shared" si="115"/>
        <v>0</v>
      </c>
      <c r="X97">
        <f t="shared" si="116"/>
        <v>0</v>
      </c>
      <c r="Y97">
        <f t="shared" si="117"/>
        <v>0</v>
      </c>
      <c r="AA97">
        <v>16612262</v>
      </c>
      <c r="AB97">
        <f t="shared" si="118"/>
        <v>128</v>
      </c>
      <c r="AC97">
        <f t="shared" si="106"/>
        <v>128</v>
      </c>
      <c r="AD97">
        <f t="shared" si="119"/>
        <v>0</v>
      </c>
      <c r="AE97">
        <f t="shared" si="120"/>
        <v>0</v>
      </c>
      <c r="AF97">
        <f t="shared" si="120"/>
        <v>0</v>
      </c>
      <c r="AG97">
        <f t="shared" si="121"/>
        <v>0</v>
      </c>
      <c r="AH97">
        <f t="shared" si="122"/>
        <v>0</v>
      </c>
      <c r="AI97">
        <f t="shared" si="122"/>
        <v>0</v>
      </c>
      <c r="AJ97">
        <f t="shared" si="123"/>
        <v>0</v>
      </c>
      <c r="AK97">
        <v>128</v>
      </c>
      <c r="AL97">
        <v>128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111</v>
      </c>
      <c r="AU97">
        <v>64</v>
      </c>
      <c r="AV97">
        <v>1</v>
      </c>
      <c r="AW97">
        <v>1</v>
      </c>
      <c r="AZ97">
        <v>7.04</v>
      </c>
      <c r="BA97">
        <v>1</v>
      </c>
      <c r="BB97">
        <v>1</v>
      </c>
      <c r="BC97">
        <v>7.04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335</v>
      </c>
      <c r="BM97">
        <v>11001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123</v>
      </c>
      <c r="CA97">
        <v>75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4"/>
        <v>243.3</v>
      </c>
      <c r="CQ97">
        <f t="shared" si="125"/>
        <v>901.12</v>
      </c>
      <c r="CR97">
        <f t="shared" si="126"/>
        <v>0</v>
      </c>
      <c r="CS97">
        <f t="shared" si="127"/>
        <v>0</v>
      </c>
      <c r="CT97">
        <f t="shared" si="128"/>
        <v>0</v>
      </c>
      <c r="CU97">
        <f t="shared" si="129"/>
        <v>0</v>
      </c>
      <c r="CV97">
        <f t="shared" si="130"/>
        <v>0</v>
      </c>
      <c r="CW97">
        <f t="shared" si="131"/>
        <v>0</v>
      </c>
      <c r="CX97">
        <f t="shared" si="132"/>
        <v>0</v>
      </c>
      <c r="CY97">
        <f t="shared" si="133"/>
        <v>0</v>
      </c>
      <c r="CZ97">
        <f t="shared" si="134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322</v>
      </c>
      <c r="DW97" t="s">
        <v>322</v>
      </c>
      <c r="DX97">
        <v>100</v>
      </c>
      <c r="EE97">
        <v>16609108</v>
      </c>
      <c r="EF97">
        <v>2</v>
      </c>
      <c r="EG97" t="s">
        <v>14</v>
      </c>
      <c r="EH97">
        <v>0</v>
      </c>
      <c r="EI97" t="s">
        <v>6</v>
      </c>
      <c r="EJ97">
        <v>1</v>
      </c>
      <c r="EK97">
        <v>11001</v>
      </c>
      <c r="EL97" t="s">
        <v>51</v>
      </c>
      <c r="EM97" t="s">
        <v>226</v>
      </c>
      <c r="EO97" t="s">
        <v>6</v>
      </c>
      <c r="EQ97">
        <v>0</v>
      </c>
      <c r="ER97">
        <v>128</v>
      </c>
      <c r="ES97">
        <v>128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5"/>
        <v>0</v>
      </c>
      <c r="FS97">
        <v>0</v>
      </c>
      <c r="FT97" t="s">
        <v>22</v>
      </c>
      <c r="FU97" t="s">
        <v>23</v>
      </c>
      <c r="FX97">
        <v>110.7</v>
      </c>
      <c r="FY97">
        <v>63.75</v>
      </c>
      <c r="GA97" t="s">
        <v>6</v>
      </c>
      <c r="GD97">
        <v>0</v>
      </c>
      <c r="GF97">
        <v>1800897042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36"/>
        <v>0</v>
      </c>
      <c r="GM97">
        <f t="shared" si="137"/>
        <v>243.3</v>
      </c>
      <c r="GN97">
        <f t="shared" si="138"/>
        <v>243.3</v>
      </c>
      <c r="GO97">
        <f t="shared" si="139"/>
        <v>0</v>
      </c>
      <c r="GP97">
        <f t="shared" si="140"/>
        <v>0</v>
      </c>
      <c r="GR97">
        <v>0</v>
      </c>
      <c r="GS97">
        <v>3</v>
      </c>
      <c r="GT97">
        <v>0</v>
      </c>
      <c r="GU97" t="s">
        <v>6</v>
      </c>
      <c r="GV97">
        <f t="shared" si="141"/>
        <v>0</v>
      </c>
      <c r="GW97">
        <v>1</v>
      </c>
      <c r="GX97">
        <f t="shared" si="142"/>
        <v>0</v>
      </c>
      <c r="HA97">
        <v>0</v>
      </c>
      <c r="HB97">
        <v>0</v>
      </c>
      <c r="IK97">
        <v>0</v>
      </c>
    </row>
    <row r="98" spans="1:245" x14ac:dyDescent="0.2">
      <c r="A98">
        <v>18</v>
      </c>
      <c r="B98">
        <v>1</v>
      </c>
      <c r="C98">
        <v>217</v>
      </c>
      <c r="E98" t="s">
        <v>336</v>
      </c>
      <c r="F98" t="s">
        <v>337</v>
      </c>
      <c r="G98" t="s">
        <v>338</v>
      </c>
      <c r="H98" t="s">
        <v>322</v>
      </c>
      <c r="I98">
        <f>I91*J98</f>
        <v>0.27</v>
      </c>
      <c r="J98">
        <v>7.0442745701688028E-2</v>
      </c>
      <c r="O98">
        <f t="shared" si="107"/>
        <v>243.3</v>
      </c>
      <c r="P98">
        <f t="shared" si="108"/>
        <v>243.3</v>
      </c>
      <c r="Q98">
        <f t="shared" si="109"/>
        <v>0</v>
      </c>
      <c r="R98">
        <f t="shared" si="110"/>
        <v>0</v>
      </c>
      <c r="S98">
        <f t="shared" si="111"/>
        <v>0</v>
      </c>
      <c r="T98">
        <f t="shared" si="112"/>
        <v>0</v>
      </c>
      <c r="U98">
        <f t="shared" si="113"/>
        <v>0</v>
      </c>
      <c r="V98">
        <f t="shared" si="114"/>
        <v>0</v>
      </c>
      <c r="W98">
        <f t="shared" si="115"/>
        <v>0</v>
      </c>
      <c r="X98">
        <f t="shared" si="116"/>
        <v>0</v>
      </c>
      <c r="Y98">
        <f t="shared" si="117"/>
        <v>0</v>
      </c>
      <c r="AA98">
        <v>16612262</v>
      </c>
      <c r="AB98">
        <f t="shared" si="118"/>
        <v>128</v>
      </c>
      <c r="AC98">
        <f t="shared" si="106"/>
        <v>128</v>
      </c>
      <c r="AD98">
        <f t="shared" si="119"/>
        <v>0</v>
      </c>
      <c r="AE98">
        <f t="shared" si="120"/>
        <v>0</v>
      </c>
      <c r="AF98">
        <f t="shared" si="120"/>
        <v>0</v>
      </c>
      <c r="AG98">
        <f t="shared" si="121"/>
        <v>0</v>
      </c>
      <c r="AH98">
        <f t="shared" si="122"/>
        <v>0</v>
      </c>
      <c r="AI98">
        <f t="shared" si="122"/>
        <v>0</v>
      </c>
      <c r="AJ98">
        <f t="shared" si="123"/>
        <v>0</v>
      </c>
      <c r="AK98">
        <v>128</v>
      </c>
      <c r="AL98">
        <v>128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111</v>
      </c>
      <c r="AU98">
        <v>64</v>
      </c>
      <c r="AV98">
        <v>1</v>
      </c>
      <c r="AW98">
        <v>1</v>
      </c>
      <c r="AZ98">
        <v>7.04</v>
      </c>
      <c r="BA98">
        <v>1</v>
      </c>
      <c r="BB98">
        <v>1</v>
      </c>
      <c r="BC98">
        <v>7.04</v>
      </c>
      <c r="BD98" t="s">
        <v>6</v>
      </c>
      <c r="BE98" t="s">
        <v>6</v>
      </c>
      <c r="BF98" t="s">
        <v>6</v>
      </c>
      <c r="BG98" t="s">
        <v>6</v>
      </c>
      <c r="BH98">
        <v>3</v>
      </c>
      <c r="BI98">
        <v>1</v>
      </c>
      <c r="BJ98" t="s">
        <v>339</v>
      </c>
      <c r="BM98">
        <v>11001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123</v>
      </c>
      <c r="CA98">
        <v>75</v>
      </c>
      <c r="CF98">
        <v>0</v>
      </c>
      <c r="CG98">
        <v>0</v>
      </c>
      <c r="CM98">
        <v>0</v>
      </c>
      <c r="CN98" t="s">
        <v>6</v>
      </c>
      <c r="CO98">
        <v>0</v>
      </c>
      <c r="CP98">
        <f t="shared" si="124"/>
        <v>243.3</v>
      </c>
      <c r="CQ98">
        <f t="shared" si="125"/>
        <v>901.12</v>
      </c>
      <c r="CR98">
        <f t="shared" si="126"/>
        <v>0</v>
      </c>
      <c r="CS98">
        <f t="shared" si="127"/>
        <v>0</v>
      </c>
      <c r="CT98">
        <f t="shared" si="128"/>
        <v>0</v>
      </c>
      <c r="CU98">
        <f t="shared" si="129"/>
        <v>0</v>
      </c>
      <c r="CV98">
        <f t="shared" si="130"/>
        <v>0</v>
      </c>
      <c r="CW98">
        <f t="shared" si="131"/>
        <v>0</v>
      </c>
      <c r="CX98">
        <f t="shared" si="132"/>
        <v>0</v>
      </c>
      <c r="CY98">
        <f t="shared" si="133"/>
        <v>0</v>
      </c>
      <c r="CZ98">
        <f t="shared" si="134"/>
        <v>0</v>
      </c>
      <c r="DC98" t="s">
        <v>6</v>
      </c>
      <c r="DD98" t="s">
        <v>6</v>
      </c>
      <c r="DE98" t="s">
        <v>6</v>
      </c>
      <c r="DF98" t="s">
        <v>6</v>
      </c>
      <c r="DG98" t="s">
        <v>6</v>
      </c>
      <c r="DH98" t="s">
        <v>6</v>
      </c>
      <c r="DI98" t="s">
        <v>6</v>
      </c>
      <c r="DJ98" t="s">
        <v>6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1010</v>
      </c>
      <c r="DV98" t="s">
        <v>322</v>
      </c>
      <c r="DW98" t="s">
        <v>322</v>
      </c>
      <c r="DX98">
        <v>100</v>
      </c>
      <c r="EE98">
        <v>16609108</v>
      </c>
      <c r="EF98">
        <v>2</v>
      </c>
      <c r="EG98" t="s">
        <v>14</v>
      </c>
      <c r="EH98">
        <v>0</v>
      </c>
      <c r="EI98" t="s">
        <v>6</v>
      </c>
      <c r="EJ98">
        <v>1</v>
      </c>
      <c r="EK98">
        <v>11001</v>
      </c>
      <c r="EL98" t="s">
        <v>51</v>
      </c>
      <c r="EM98" t="s">
        <v>226</v>
      </c>
      <c r="EO98" t="s">
        <v>6</v>
      </c>
      <c r="EQ98">
        <v>0</v>
      </c>
      <c r="ER98">
        <v>128</v>
      </c>
      <c r="ES98">
        <v>128</v>
      </c>
      <c r="ET98">
        <v>0</v>
      </c>
      <c r="EU98">
        <v>0</v>
      </c>
      <c r="EV98">
        <v>0</v>
      </c>
      <c r="EW98">
        <v>0</v>
      </c>
      <c r="EX98">
        <v>0</v>
      </c>
      <c r="FQ98">
        <v>0</v>
      </c>
      <c r="FR98">
        <f t="shared" si="135"/>
        <v>0</v>
      </c>
      <c r="FS98">
        <v>0</v>
      </c>
      <c r="FT98" t="s">
        <v>22</v>
      </c>
      <c r="FU98" t="s">
        <v>23</v>
      </c>
      <c r="FX98">
        <v>110.7</v>
      </c>
      <c r="FY98">
        <v>63.75</v>
      </c>
      <c r="GA98" t="s">
        <v>6</v>
      </c>
      <c r="GD98">
        <v>0</v>
      </c>
      <c r="GF98">
        <v>952646044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36"/>
        <v>0</v>
      </c>
      <c r="GM98">
        <f t="shared" si="137"/>
        <v>243.3</v>
      </c>
      <c r="GN98">
        <f t="shared" si="138"/>
        <v>243.3</v>
      </c>
      <c r="GO98">
        <f t="shared" si="139"/>
        <v>0</v>
      </c>
      <c r="GP98">
        <f t="shared" si="140"/>
        <v>0</v>
      </c>
      <c r="GR98">
        <v>0</v>
      </c>
      <c r="GS98">
        <v>3</v>
      </c>
      <c r="GT98">
        <v>0</v>
      </c>
      <c r="GU98" t="s">
        <v>6</v>
      </c>
      <c r="GV98">
        <f t="shared" si="141"/>
        <v>0</v>
      </c>
      <c r="GW98">
        <v>1</v>
      </c>
      <c r="GX98">
        <f t="shared" si="142"/>
        <v>0</v>
      </c>
      <c r="HA98">
        <v>0</v>
      </c>
      <c r="HB98">
        <v>0</v>
      </c>
      <c r="IK98">
        <v>0</v>
      </c>
    </row>
    <row r="99" spans="1:245" x14ac:dyDescent="0.2">
      <c r="A99">
        <v>17</v>
      </c>
      <c r="B99">
        <v>1</v>
      </c>
      <c r="C99">
        <f>ROW(SmtRes!A229)</f>
        <v>229</v>
      </c>
      <c r="D99">
        <f>ROW(EtalonRes!A239)</f>
        <v>239</v>
      </c>
      <c r="E99" t="s">
        <v>340</v>
      </c>
      <c r="F99" t="s">
        <v>341</v>
      </c>
      <c r="G99" t="s">
        <v>1968</v>
      </c>
      <c r="H99" t="s">
        <v>18</v>
      </c>
      <c r="I99">
        <f>ROUND(39.5/100,9)</f>
        <v>0.39500000000000002</v>
      </c>
      <c r="J99">
        <v>0</v>
      </c>
      <c r="O99">
        <f t="shared" si="107"/>
        <v>3416.05</v>
      </c>
      <c r="P99">
        <f t="shared" si="108"/>
        <v>1926.04</v>
      </c>
      <c r="Q99">
        <f t="shared" si="109"/>
        <v>546.46</v>
      </c>
      <c r="R99">
        <f t="shared" si="110"/>
        <v>18.52</v>
      </c>
      <c r="S99">
        <f t="shared" si="111"/>
        <v>943.55</v>
      </c>
      <c r="T99">
        <f t="shared" si="112"/>
        <v>0</v>
      </c>
      <c r="U99">
        <f t="shared" si="113"/>
        <v>12.251122499999999</v>
      </c>
      <c r="V99">
        <f t="shared" si="114"/>
        <v>0.21231249999999999</v>
      </c>
      <c r="W99">
        <f t="shared" si="115"/>
        <v>0</v>
      </c>
      <c r="X99">
        <f t="shared" si="116"/>
        <v>1067.9000000000001</v>
      </c>
      <c r="Y99">
        <f t="shared" si="117"/>
        <v>615.72</v>
      </c>
      <c r="AA99">
        <v>16612262</v>
      </c>
      <c r="AB99">
        <f t="shared" si="118"/>
        <v>1228.44</v>
      </c>
      <c r="AC99">
        <f t="shared" si="106"/>
        <v>692.62</v>
      </c>
      <c r="AD99">
        <f>ROUND(((((ET99*1.25))-((EU99*1.25)))+AE99),2)</f>
        <v>196.51</v>
      </c>
      <c r="AE99">
        <f>ROUND(((EU99*1.25)),2)</f>
        <v>6.66</v>
      </c>
      <c r="AF99">
        <f>ROUND(((EV99*1.15)),2)</f>
        <v>339.31</v>
      </c>
      <c r="AG99">
        <f t="shared" si="121"/>
        <v>0</v>
      </c>
      <c r="AH99">
        <f>((EW99*1.15))</f>
        <v>31.015499999999996</v>
      </c>
      <c r="AI99">
        <f>((EX99*1.25))</f>
        <v>0.53749999999999998</v>
      </c>
      <c r="AJ99">
        <f t="shared" si="123"/>
        <v>0</v>
      </c>
      <c r="AK99">
        <v>1144.8800000000001</v>
      </c>
      <c r="AL99">
        <v>692.62</v>
      </c>
      <c r="AM99">
        <v>157.21</v>
      </c>
      <c r="AN99">
        <v>5.33</v>
      </c>
      <c r="AO99">
        <v>295.05</v>
      </c>
      <c r="AP99">
        <v>0</v>
      </c>
      <c r="AQ99">
        <v>26.97</v>
      </c>
      <c r="AR99">
        <v>0.43</v>
      </c>
      <c r="AS99">
        <v>0</v>
      </c>
      <c r="AT99">
        <v>111</v>
      </c>
      <c r="AU99">
        <v>64</v>
      </c>
      <c r="AV99">
        <v>1</v>
      </c>
      <c r="AW99">
        <v>1</v>
      </c>
      <c r="AZ99">
        <v>7.04</v>
      </c>
      <c r="BA99">
        <v>7.04</v>
      </c>
      <c r="BB99">
        <v>7.04</v>
      </c>
      <c r="BC99">
        <v>7.04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342</v>
      </c>
      <c r="BM99">
        <v>11001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7.04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123</v>
      </c>
      <c r="CA99">
        <v>75</v>
      </c>
      <c r="CF99">
        <v>0</v>
      </c>
      <c r="CG99">
        <v>0</v>
      </c>
      <c r="CM99">
        <v>0</v>
      </c>
      <c r="CN99" t="s">
        <v>1861</v>
      </c>
      <c r="CO99">
        <v>0</v>
      </c>
      <c r="CP99">
        <f t="shared" si="124"/>
        <v>3416.05</v>
      </c>
      <c r="CQ99">
        <f t="shared" si="125"/>
        <v>4876.0447999999997</v>
      </c>
      <c r="CR99">
        <f t="shared" si="126"/>
        <v>1383.4304</v>
      </c>
      <c r="CS99">
        <f t="shared" si="127"/>
        <v>46.886400000000002</v>
      </c>
      <c r="CT99">
        <f t="shared" si="128"/>
        <v>2388.7424000000001</v>
      </c>
      <c r="CU99">
        <f t="shared" si="129"/>
        <v>0</v>
      </c>
      <c r="CV99">
        <f t="shared" si="130"/>
        <v>31.015499999999996</v>
      </c>
      <c r="CW99">
        <f t="shared" si="131"/>
        <v>0.53749999999999998</v>
      </c>
      <c r="CX99">
        <f t="shared" si="132"/>
        <v>0</v>
      </c>
      <c r="CY99">
        <f t="shared" si="133"/>
        <v>1067.8977</v>
      </c>
      <c r="CZ99">
        <f t="shared" si="134"/>
        <v>615.72479999999996</v>
      </c>
      <c r="DC99" t="s">
        <v>6</v>
      </c>
      <c r="DD99" t="s">
        <v>6</v>
      </c>
      <c r="DE99" t="s">
        <v>91</v>
      </c>
      <c r="DF99" t="s">
        <v>91</v>
      </c>
      <c r="DG99" t="s">
        <v>92</v>
      </c>
      <c r="DH99" t="s">
        <v>6</v>
      </c>
      <c r="DI99" t="s">
        <v>92</v>
      </c>
      <c r="DJ99" t="s">
        <v>91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18</v>
      </c>
      <c r="DW99" t="s">
        <v>18</v>
      </c>
      <c r="DX99">
        <v>100</v>
      </c>
      <c r="EE99">
        <v>16609108</v>
      </c>
      <c r="EF99">
        <v>2</v>
      </c>
      <c r="EG99" t="s">
        <v>14</v>
      </c>
      <c r="EH99">
        <v>0</v>
      </c>
      <c r="EI99" t="s">
        <v>6</v>
      </c>
      <c r="EJ99">
        <v>1</v>
      </c>
      <c r="EK99">
        <v>11001</v>
      </c>
      <c r="EL99" t="s">
        <v>51</v>
      </c>
      <c r="EM99" t="s">
        <v>226</v>
      </c>
      <c r="EO99" t="s">
        <v>93</v>
      </c>
      <c r="EQ99">
        <v>131072</v>
      </c>
      <c r="ER99">
        <v>1144.8800000000001</v>
      </c>
      <c r="ES99">
        <v>692.62</v>
      </c>
      <c r="ET99">
        <v>157.21</v>
      </c>
      <c r="EU99">
        <v>5.33</v>
      </c>
      <c r="EV99">
        <v>295.05</v>
      </c>
      <c r="EW99">
        <v>26.97</v>
      </c>
      <c r="EX99">
        <v>0.43</v>
      </c>
      <c r="EY99">
        <v>0</v>
      </c>
      <c r="FQ99">
        <v>0</v>
      </c>
      <c r="FR99">
        <f t="shared" si="135"/>
        <v>0</v>
      </c>
      <c r="FS99">
        <v>0</v>
      </c>
      <c r="FT99" t="s">
        <v>22</v>
      </c>
      <c r="FU99" t="s">
        <v>23</v>
      </c>
      <c r="FX99">
        <v>110.7</v>
      </c>
      <c r="FY99">
        <v>63.75</v>
      </c>
      <c r="GA99" t="s">
        <v>6</v>
      </c>
      <c r="GD99">
        <v>0</v>
      </c>
      <c r="GF99">
        <v>-565640778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36"/>
        <v>0</v>
      </c>
      <c r="GM99">
        <f t="shared" si="137"/>
        <v>5099.67</v>
      </c>
      <c r="GN99">
        <f t="shared" si="138"/>
        <v>5099.67</v>
      </c>
      <c r="GO99">
        <f t="shared" si="139"/>
        <v>0</v>
      </c>
      <c r="GP99">
        <f t="shared" si="140"/>
        <v>0</v>
      </c>
      <c r="GR99">
        <v>0</v>
      </c>
      <c r="GS99">
        <v>3</v>
      </c>
      <c r="GT99">
        <v>0</v>
      </c>
      <c r="GU99" t="s">
        <v>6</v>
      </c>
      <c r="GV99">
        <f t="shared" si="141"/>
        <v>0</v>
      </c>
      <c r="GW99">
        <v>1</v>
      </c>
      <c r="GX99">
        <f t="shared" si="142"/>
        <v>0</v>
      </c>
      <c r="HA99">
        <v>0</v>
      </c>
      <c r="HB99">
        <v>0</v>
      </c>
      <c r="IK99">
        <v>0</v>
      </c>
    </row>
    <row r="100" spans="1:245" x14ac:dyDescent="0.2">
      <c r="A100">
        <v>17</v>
      </c>
      <c r="B100">
        <v>1</v>
      </c>
      <c r="C100">
        <f>ROW(SmtRes!A237)</f>
        <v>237</v>
      </c>
      <c r="D100">
        <f>ROW(EtalonRes!A247)</f>
        <v>247</v>
      </c>
      <c r="E100" t="s">
        <v>343</v>
      </c>
      <c r="F100" t="s">
        <v>344</v>
      </c>
      <c r="G100" t="s">
        <v>1967</v>
      </c>
      <c r="H100" t="s">
        <v>18</v>
      </c>
      <c r="I100">
        <f>ROUND(42.12/100,9)</f>
        <v>0.42120000000000002</v>
      </c>
      <c r="J100">
        <v>0</v>
      </c>
      <c r="O100">
        <f t="shared" si="107"/>
        <v>3617.25</v>
      </c>
      <c r="P100">
        <f t="shared" si="108"/>
        <v>2664.22</v>
      </c>
      <c r="Q100">
        <f t="shared" si="109"/>
        <v>265.54000000000002</v>
      </c>
      <c r="R100">
        <f t="shared" si="110"/>
        <v>8.6</v>
      </c>
      <c r="S100">
        <f t="shared" si="111"/>
        <v>687.49</v>
      </c>
      <c r="T100">
        <f t="shared" si="112"/>
        <v>0</v>
      </c>
      <c r="U100">
        <f t="shared" si="113"/>
        <v>10.268856</v>
      </c>
      <c r="V100">
        <f t="shared" si="114"/>
        <v>0.1053</v>
      </c>
      <c r="W100">
        <f t="shared" si="115"/>
        <v>0</v>
      </c>
      <c r="X100">
        <f t="shared" si="116"/>
        <v>765.7</v>
      </c>
      <c r="Y100">
        <f t="shared" si="117"/>
        <v>473.34</v>
      </c>
      <c r="AA100">
        <v>16612262</v>
      </c>
      <c r="AB100">
        <f t="shared" si="118"/>
        <v>1219.8800000000001</v>
      </c>
      <c r="AC100">
        <f t="shared" si="106"/>
        <v>898.48</v>
      </c>
      <c r="AD100">
        <f>ROUND(((((ET100*1.25))-((EU100*1.25)))+AE100),2)</f>
        <v>89.55</v>
      </c>
      <c r="AE100">
        <f>ROUND(((EU100*1.25)),2)</f>
        <v>2.9</v>
      </c>
      <c r="AF100">
        <f>ROUND(((EV100*1.15)),2)</f>
        <v>231.85</v>
      </c>
      <c r="AG100">
        <f t="shared" si="121"/>
        <v>0</v>
      </c>
      <c r="AH100">
        <f>((EW100*1.15))</f>
        <v>24.38</v>
      </c>
      <c r="AI100">
        <f>((EX100*1.25))</f>
        <v>0.25</v>
      </c>
      <c r="AJ100">
        <f t="shared" si="123"/>
        <v>0</v>
      </c>
      <c r="AK100">
        <v>1171.73</v>
      </c>
      <c r="AL100">
        <v>898.48</v>
      </c>
      <c r="AM100">
        <v>71.64</v>
      </c>
      <c r="AN100">
        <v>2.3199999999999998</v>
      </c>
      <c r="AO100">
        <v>201.61</v>
      </c>
      <c r="AP100">
        <v>0</v>
      </c>
      <c r="AQ100">
        <v>21.2</v>
      </c>
      <c r="AR100">
        <v>0.2</v>
      </c>
      <c r="AS100">
        <v>0</v>
      </c>
      <c r="AT100">
        <v>110</v>
      </c>
      <c r="AU100">
        <v>68</v>
      </c>
      <c r="AV100">
        <v>1</v>
      </c>
      <c r="AW100">
        <v>1</v>
      </c>
      <c r="AZ100">
        <v>7.04</v>
      </c>
      <c r="BA100">
        <v>7.04</v>
      </c>
      <c r="BB100">
        <v>7.04</v>
      </c>
      <c r="BC100">
        <v>7.04</v>
      </c>
      <c r="BD100" t="s">
        <v>6</v>
      </c>
      <c r="BE100" t="s">
        <v>6</v>
      </c>
      <c r="BF100" t="s">
        <v>6</v>
      </c>
      <c r="BG100" t="s">
        <v>6</v>
      </c>
      <c r="BH100">
        <v>0</v>
      </c>
      <c r="BI100">
        <v>1</v>
      </c>
      <c r="BJ100" t="s">
        <v>345</v>
      </c>
      <c r="BM100">
        <v>8001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7.04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122</v>
      </c>
      <c r="CA100">
        <v>80</v>
      </c>
      <c r="CF100">
        <v>0</v>
      </c>
      <c r="CG100">
        <v>0</v>
      </c>
      <c r="CM100">
        <v>0</v>
      </c>
      <c r="CN100" t="s">
        <v>1861</v>
      </c>
      <c r="CO100">
        <v>0</v>
      </c>
      <c r="CP100">
        <f t="shared" si="124"/>
        <v>3617.25</v>
      </c>
      <c r="CQ100">
        <f t="shared" si="125"/>
        <v>6325.2992000000004</v>
      </c>
      <c r="CR100">
        <f t="shared" si="126"/>
        <v>630.43200000000002</v>
      </c>
      <c r="CS100">
        <f t="shared" si="127"/>
        <v>20.416</v>
      </c>
      <c r="CT100">
        <f t="shared" si="128"/>
        <v>1632.2239999999999</v>
      </c>
      <c r="CU100">
        <f t="shared" si="129"/>
        <v>0</v>
      </c>
      <c r="CV100">
        <f t="shared" si="130"/>
        <v>24.38</v>
      </c>
      <c r="CW100">
        <f t="shared" si="131"/>
        <v>0.25</v>
      </c>
      <c r="CX100">
        <f t="shared" si="132"/>
        <v>0</v>
      </c>
      <c r="CY100">
        <f t="shared" si="133"/>
        <v>765.69900000000007</v>
      </c>
      <c r="CZ100">
        <f t="shared" si="134"/>
        <v>473.34120000000001</v>
      </c>
      <c r="DC100" t="s">
        <v>6</v>
      </c>
      <c r="DD100" t="s">
        <v>6</v>
      </c>
      <c r="DE100" t="s">
        <v>91</v>
      </c>
      <c r="DF100" t="s">
        <v>91</v>
      </c>
      <c r="DG100" t="s">
        <v>92</v>
      </c>
      <c r="DH100" t="s">
        <v>6</v>
      </c>
      <c r="DI100" t="s">
        <v>92</v>
      </c>
      <c r="DJ100" t="s">
        <v>91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18</v>
      </c>
      <c r="DW100" t="s">
        <v>18</v>
      </c>
      <c r="DX100">
        <v>100</v>
      </c>
      <c r="EE100">
        <v>16609105</v>
      </c>
      <c r="EF100">
        <v>2</v>
      </c>
      <c r="EG100" t="s">
        <v>14</v>
      </c>
      <c r="EH100">
        <v>0</v>
      </c>
      <c r="EI100" t="s">
        <v>6</v>
      </c>
      <c r="EJ100">
        <v>1</v>
      </c>
      <c r="EK100">
        <v>8001</v>
      </c>
      <c r="EL100" t="s">
        <v>346</v>
      </c>
      <c r="EM100" t="s">
        <v>347</v>
      </c>
      <c r="EO100" t="s">
        <v>93</v>
      </c>
      <c r="EQ100">
        <v>131072</v>
      </c>
      <c r="ER100">
        <v>1171.73</v>
      </c>
      <c r="ES100">
        <v>898.48</v>
      </c>
      <c r="ET100">
        <v>71.64</v>
      </c>
      <c r="EU100">
        <v>2.3199999999999998</v>
      </c>
      <c r="EV100">
        <v>201.61</v>
      </c>
      <c r="EW100">
        <v>21.2</v>
      </c>
      <c r="EX100">
        <v>0.2</v>
      </c>
      <c r="EY100">
        <v>0</v>
      </c>
      <c r="FQ100">
        <v>0</v>
      </c>
      <c r="FR100">
        <f t="shared" si="135"/>
        <v>0</v>
      </c>
      <c r="FS100">
        <v>0</v>
      </c>
      <c r="FT100" t="s">
        <v>22</v>
      </c>
      <c r="FU100" t="s">
        <v>23</v>
      </c>
      <c r="FX100">
        <v>109.8</v>
      </c>
      <c r="FY100">
        <v>68</v>
      </c>
      <c r="GA100" t="s">
        <v>6</v>
      </c>
      <c r="GD100">
        <v>0</v>
      </c>
      <c r="GF100">
        <v>1759428638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36"/>
        <v>0</v>
      </c>
      <c r="GM100">
        <f t="shared" si="137"/>
        <v>4856.29</v>
      </c>
      <c r="GN100">
        <f t="shared" si="138"/>
        <v>4856.29</v>
      </c>
      <c r="GO100">
        <f t="shared" si="139"/>
        <v>0</v>
      </c>
      <c r="GP100">
        <f t="shared" si="140"/>
        <v>0</v>
      </c>
      <c r="GR100">
        <v>0</v>
      </c>
      <c r="GS100">
        <v>3</v>
      </c>
      <c r="GT100">
        <v>0</v>
      </c>
      <c r="GU100" t="s">
        <v>6</v>
      </c>
      <c r="GV100">
        <f t="shared" si="141"/>
        <v>0</v>
      </c>
      <c r="GW100">
        <v>1</v>
      </c>
      <c r="GX100">
        <f t="shared" si="142"/>
        <v>0</v>
      </c>
      <c r="HA100">
        <v>0</v>
      </c>
      <c r="HB100">
        <v>0</v>
      </c>
      <c r="IK100">
        <v>0</v>
      </c>
    </row>
    <row r="101" spans="1:245" x14ac:dyDescent="0.2">
      <c r="A101">
        <v>17</v>
      </c>
      <c r="B101">
        <v>1</v>
      </c>
      <c r="C101">
        <f>ROW(SmtRes!A244)</f>
        <v>244</v>
      </c>
      <c r="D101">
        <f>ROW(EtalonRes!A254)</f>
        <v>254</v>
      </c>
      <c r="E101" t="s">
        <v>348</v>
      </c>
      <c r="F101" t="s">
        <v>349</v>
      </c>
      <c r="G101" t="s">
        <v>350</v>
      </c>
      <c r="H101" t="s">
        <v>282</v>
      </c>
      <c r="I101">
        <v>1.34</v>
      </c>
      <c r="J101">
        <v>0</v>
      </c>
      <c r="O101">
        <f t="shared" si="107"/>
        <v>1974.45</v>
      </c>
      <c r="P101">
        <f t="shared" si="108"/>
        <v>1162.5</v>
      </c>
      <c r="Q101">
        <f t="shared" si="109"/>
        <v>356.59</v>
      </c>
      <c r="R101">
        <f t="shared" si="110"/>
        <v>55.75</v>
      </c>
      <c r="S101">
        <f t="shared" si="111"/>
        <v>455.36</v>
      </c>
      <c r="T101">
        <f t="shared" si="112"/>
        <v>0</v>
      </c>
      <c r="U101">
        <f t="shared" si="113"/>
        <v>7.782049999999999</v>
      </c>
      <c r="V101">
        <f t="shared" si="114"/>
        <v>0.58625000000000005</v>
      </c>
      <c r="W101">
        <f t="shared" si="115"/>
        <v>0</v>
      </c>
      <c r="X101">
        <f t="shared" si="116"/>
        <v>562.22</v>
      </c>
      <c r="Y101">
        <f t="shared" si="117"/>
        <v>347.55</v>
      </c>
      <c r="AA101">
        <v>16612262</v>
      </c>
      <c r="AB101">
        <f t="shared" si="118"/>
        <v>209.3</v>
      </c>
      <c r="AC101">
        <f t="shared" si="106"/>
        <v>123.23</v>
      </c>
      <c r="AD101">
        <f>ROUND(((((ET101*1.25))-((EU101*1.25)))+AE101),2)</f>
        <v>37.799999999999997</v>
      </c>
      <c r="AE101">
        <f>ROUND(((EU101*1.25)),2)</f>
        <v>5.91</v>
      </c>
      <c r="AF101">
        <f>ROUND(((EV101*1.15)),2)</f>
        <v>48.27</v>
      </c>
      <c r="AG101">
        <f t="shared" si="121"/>
        <v>0</v>
      </c>
      <c r="AH101">
        <f>((EW101*1.15))</f>
        <v>5.8074999999999992</v>
      </c>
      <c r="AI101">
        <f>((EX101*1.25))</f>
        <v>0.4375</v>
      </c>
      <c r="AJ101">
        <f t="shared" si="123"/>
        <v>0</v>
      </c>
      <c r="AK101">
        <v>195.44</v>
      </c>
      <c r="AL101">
        <v>123.23</v>
      </c>
      <c r="AM101">
        <v>30.24</v>
      </c>
      <c r="AN101">
        <v>4.7300000000000004</v>
      </c>
      <c r="AO101">
        <v>41.97</v>
      </c>
      <c r="AP101">
        <v>0</v>
      </c>
      <c r="AQ101">
        <v>5.05</v>
      </c>
      <c r="AR101">
        <v>0.35</v>
      </c>
      <c r="AS101">
        <v>0</v>
      </c>
      <c r="AT101">
        <v>110</v>
      </c>
      <c r="AU101">
        <v>68</v>
      </c>
      <c r="AV101">
        <v>1</v>
      </c>
      <c r="AW101">
        <v>1</v>
      </c>
      <c r="AZ101">
        <v>7.04</v>
      </c>
      <c r="BA101">
        <v>7.04</v>
      </c>
      <c r="BB101">
        <v>7.04</v>
      </c>
      <c r="BC101">
        <v>7.04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351</v>
      </c>
      <c r="BM101">
        <v>8001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7.04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122</v>
      </c>
      <c r="CA101">
        <v>80</v>
      </c>
      <c r="CF101">
        <v>0</v>
      </c>
      <c r="CG101">
        <v>0</v>
      </c>
      <c r="CM101">
        <v>0</v>
      </c>
      <c r="CN101" t="s">
        <v>1861</v>
      </c>
      <c r="CO101">
        <v>0</v>
      </c>
      <c r="CP101">
        <f t="shared" si="124"/>
        <v>1974.4499999999998</v>
      </c>
      <c r="CQ101">
        <f t="shared" si="125"/>
        <v>867.53920000000005</v>
      </c>
      <c r="CR101">
        <f t="shared" si="126"/>
        <v>266.11199999999997</v>
      </c>
      <c r="CS101">
        <f t="shared" si="127"/>
        <v>41.606400000000001</v>
      </c>
      <c r="CT101">
        <f t="shared" si="128"/>
        <v>339.82080000000002</v>
      </c>
      <c r="CU101">
        <f t="shared" si="129"/>
        <v>0</v>
      </c>
      <c r="CV101">
        <f t="shared" si="130"/>
        <v>5.8074999999999992</v>
      </c>
      <c r="CW101">
        <f t="shared" si="131"/>
        <v>0.4375</v>
      </c>
      <c r="CX101">
        <f t="shared" si="132"/>
        <v>0</v>
      </c>
      <c r="CY101">
        <f t="shared" si="133"/>
        <v>562.221</v>
      </c>
      <c r="CZ101">
        <f t="shared" si="134"/>
        <v>347.55480000000006</v>
      </c>
      <c r="DC101" t="s">
        <v>6</v>
      </c>
      <c r="DD101" t="s">
        <v>6</v>
      </c>
      <c r="DE101" t="s">
        <v>91</v>
      </c>
      <c r="DF101" t="s">
        <v>91</v>
      </c>
      <c r="DG101" t="s">
        <v>92</v>
      </c>
      <c r="DH101" t="s">
        <v>6</v>
      </c>
      <c r="DI101" t="s">
        <v>92</v>
      </c>
      <c r="DJ101" t="s">
        <v>91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1007</v>
      </c>
      <c r="DV101" t="s">
        <v>282</v>
      </c>
      <c r="DW101" t="s">
        <v>282</v>
      </c>
      <c r="DX101">
        <v>1</v>
      </c>
      <c r="EE101">
        <v>16609105</v>
      </c>
      <c r="EF101">
        <v>2</v>
      </c>
      <c r="EG101" t="s">
        <v>14</v>
      </c>
      <c r="EH101">
        <v>0</v>
      </c>
      <c r="EI101" t="s">
        <v>6</v>
      </c>
      <c r="EJ101">
        <v>1</v>
      </c>
      <c r="EK101">
        <v>8001</v>
      </c>
      <c r="EL101" t="s">
        <v>346</v>
      </c>
      <c r="EM101" t="s">
        <v>347</v>
      </c>
      <c r="EO101" t="s">
        <v>93</v>
      </c>
      <c r="EQ101">
        <v>131072</v>
      </c>
      <c r="ER101">
        <v>195.44</v>
      </c>
      <c r="ES101">
        <v>123.23</v>
      </c>
      <c r="ET101">
        <v>30.24</v>
      </c>
      <c r="EU101">
        <v>4.7300000000000004</v>
      </c>
      <c r="EV101">
        <v>41.97</v>
      </c>
      <c r="EW101">
        <v>5.05</v>
      </c>
      <c r="EX101">
        <v>0.35</v>
      </c>
      <c r="EY101">
        <v>0</v>
      </c>
      <c r="FQ101">
        <v>0</v>
      </c>
      <c r="FR101">
        <f t="shared" si="135"/>
        <v>0</v>
      </c>
      <c r="FS101">
        <v>0</v>
      </c>
      <c r="FT101" t="s">
        <v>22</v>
      </c>
      <c r="FU101" t="s">
        <v>23</v>
      </c>
      <c r="FX101">
        <v>109.8</v>
      </c>
      <c r="FY101">
        <v>68</v>
      </c>
      <c r="GA101" t="s">
        <v>6</v>
      </c>
      <c r="GD101">
        <v>0</v>
      </c>
      <c r="GF101">
        <v>-634529184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36"/>
        <v>0</v>
      </c>
      <c r="GM101">
        <f t="shared" si="137"/>
        <v>2884.22</v>
      </c>
      <c r="GN101">
        <f t="shared" si="138"/>
        <v>2884.22</v>
      </c>
      <c r="GO101">
        <f t="shared" si="139"/>
        <v>0</v>
      </c>
      <c r="GP101">
        <f t="shared" si="140"/>
        <v>0</v>
      </c>
      <c r="GR101">
        <v>0</v>
      </c>
      <c r="GS101">
        <v>3</v>
      </c>
      <c r="GT101">
        <v>0</v>
      </c>
      <c r="GU101" t="s">
        <v>6</v>
      </c>
      <c r="GV101">
        <f t="shared" si="141"/>
        <v>0</v>
      </c>
      <c r="GW101">
        <v>1</v>
      </c>
      <c r="GX101">
        <f t="shared" si="142"/>
        <v>0</v>
      </c>
      <c r="HA101">
        <v>0</v>
      </c>
      <c r="HB101">
        <v>0</v>
      </c>
      <c r="IK101">
        <v>0</v>
      </c>
    </row>
    <row r="102" spans="1:245" x14ac:dyDescent="0.2">
      <c r="A102">
        <v>18</v>
      </c>
      <c r="B102">
        <v>1</v>
      </c>
      <c r="C102">
        <v>243</v>
      </c>
      <c r="E102" t="s">
        <v>352</v>
      </c>
      <c r="F102" t="s">
        <v>353</v>
      </c>
      <c r="G102" t="s">
        <v>1966</v>
      </c>
      <c r="H102" t="s">
        <v>355</v>
      </c>
      <c r="I102">
        <f>I101*J102</f>
        <v>0.52929999999999999</v>
      </c>
      <c r="J102">
        <v>0.39499999999999996</v>
      </c>
      <c r="O102">
        <f t="shared" si="107"/>
        <v>7015.01</v>
      </c>
      <c r="P102">
        <f t="shared" si="108"/>
        <v>7015.01</v>
      </c>
      <c r="Q102">
        <f t="shared" si="109"/>
        <v>0</v>
      </c>
      <c r="R102">
        <f t="shared" si="110"/>
        <v>0</v>
      </c>
      <c r="S102">
        <f t="shared" si="111"/>
        <v>0</v>
      </c>
      <c r="T102">
        <f t="shared" si="112"/>
        <v>0</v>
      </c>
      <c r="U102">
        <f t="shared" si="113"/>
        <v>0</v>
      </c>
      <c r="V102">
        <f t="shared" si="114"/>
        <v>0</v>
      </c>
      <c r="W102">
        <f t="shared" si="115"/>
        <v>0</v>
      </c>
      <c r="X102">
        <f t="shared" si="116"/>
        <v>0</v>
      </c>
      <c r="Y102">
        <f t="shared" si="117"/>
        <v>0</v>
      </c>
      <c r="AA102">
        <v>16612262</v>
      </c>
      <c r="AB102">
        <f t="shared" si="118"/>
        <v>1882.58</v>
      </c>
      <c r="AC102">
        <f t="shared" si="106"/>
        <v>1882.58</v>
      </c>
      <c r="AD102">
        <f>ROUND((((ET102)-(EU102))+AE102),2)</f>
        <v>0</v>
      </c>
      <c r="AE102">
        <f>ROUND((EU102),2)</f>
        <v>0</v>
      </c>
      <c r="AF102">
        <f>ROUND((EV102),2)</f>
        <v>0</v>
      </c>
      <c r="AG102">
        <f t="shared" si="121"/>
        <v>0</v>
      </c>
      <c r="AH102">
        <f>(EW102)</f>
        <v>0</v>
      </c>
      <c r="AI102">
        <f>(EX102)</f>
        <v>0</v>
      </c>
      <c r="AJ102">
        <f t="shared" si="123"/>
        <v>0</v>
      </c>
      <c r="AK102">
        <v>1882.58</v>
      </c>
      <c r="AL102">
        <v>1882.58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110</v>
      </c>
      <c r="AU102">
        <v>68</v>
      </c>
      <c r="AV102">
        <v>1</v>
      </c>
      <c r="AW102">
        <v>1</v>
      </c>
      <c r="AZ102">
        <v>7.04</v>
      </c>
      <c r="BA102">
        <v>1</v>
      </c>
      <c r="BB102">
        <v>1</v>
      </c>
      <c r="BC102">
        <v>7.04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1</v>
      </c>
      <c r="BJ102" t="s">
        <v>356</v>
      </c>
      <c r="BM102">
        <v>8001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122</v>
      </c>
      <c r="CA102">
        <v>80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124"/>
        <v>7015.01</v>
      </c>
      <c r="CQ102">
        <f t="shared" si="125"/>
        <v>13253.3632</v>
      </c>
      <c r="CR102">
        <f t="shared" si="126"/>
        <v>0</v>
      </c>
      <c r="CS102">
        <f t="shared" si="127"/>
        <v>0</v>
      </c>
      <c r="CT102">
        <f t="shared" si="128"/>
        <v>0</v>
      </c>
      <c r="CU102">
        <f t="shared" si="129"/>
        <v>0</v>
      </c>
      <c r="CV102">
        <f t="shared" si="130"/>
        <v>0</v>
      </c>
      <c r="CW102">
        <f t="shared" si="131"/>
        <v>0</v>
      </c>
      <c r="CX102">
        <f t="shared" si="132"/>
        <v>0</v>
      </c>
      <c r="CY102">
        <f t="shared" si="133"/>
        <v>0</v>
      </c>
      <c r="CZ102">
        <f t="shared" si="134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355</v>
      </c>
      <c r="DW102" t="s">
        <v>355</v>
      </c>
      <c r="DX102">
        <v>1000</v>
      </c>
      <c r="EE102">
        <v>16609105</v>
      </c>
      <c r="EF102">
        <v>2</v>
      </c>
      <c r="EG102" t="s">
        <v>14</v>
      </c>
      <c r="EH102">
        <v>0</v>
      </c>
      <c r="EI102" t="s">
        <v>6</v>
      </c>
      <c r="EJ102">
        <v>1</v>
      </c>
      <c r="EK102">
        <v>8001</v>
      </c>
      <c r="EL102" t="s">
        <v>346</v>
      </c>
      <c r="EM102" t="s">
        <v>347</v>
      </c>
      <c r="EO102" t="s">
        <v>6</v>
      </c>
      <c r="EQ102">
        <v>0</v>
      </c>
      <c r="ER102">
        <v>1882.58</v>
      </c>
      <c r="ES102">
        <v>1882.58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35"/>
        <v>0</v>
      </c>
      <c r="FS102">
        <v>0</v>
      </c>
      <c r="FT102" t="s">
        <v>22</v>
      </c>
      <c r="FU102" t="s">
        <v>23</v>
      </c>
      <c r="FX102">
        <v>109.8</v>
      </c>
      <c r="FY102">
        <v>68</v>
      </c>
      <c r="GA102" t="s">
        <v>6</v>
      </c>
      <c r="GD102">
        <v>0</v>
      </c>
      <c r="GF102">
        <v>1593203468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36"/>
        <v>0</v>
      </c>
      <c r="GM102">
        <f t="shared" si="137"/>
        <v>7015.01</v>
      </c>
      <c r="GN102">
        <f t="shared" si="138"/>
        <v>7015.01</v>
      </c>
      <c r="GO102">
        <f t="shared" si="139"/>
        <v>0</v>
      </c>
      <c r="GP102">
        <f t="shared" si="140"/>
        <v>0</v>
      </c>
      <c r="GR102">
        <v>0</v>
      </c>
      <c r="GS102">
        <v>3</v>
      </c>
      <c r="GT102">
        <v>0</v>
      </c>
      <c r="GU102" t="s">
        <v>6</v>
      </c>
      <c r="GV102">
        <f t="shared" si="141"/>
        <v>0</v>
      </c>
      <c r="GW102">
        <v>1</v>
      </c>
      <c r="GX102">
        <f t="shared" si="142"/>
        <v>0</v>
      </c>
      <c r="HA102">
        <v>0</v>
      </c>
      <c r="HB102">
        <v>0</v>
      </c>
      <c r="IK102">
        <v>0</v>
      </c>
    </row>
    <row r="103" spans="1:245" x14ac:dyDescent="0.2">
      <c r="A103">
        <v>17</v>
      </c>
      <c r="B103">
        <v>1</v>
      </c>
      <c r="C103">
        <f>ROW(SmtRes!A251)</f>
        <v>251</v>
      </c>
      <c r="D103">
        <f>ROW(EtalonRes!A261)</f>
        <v>261</v>
      </c>
      <c r="E103" t="s">
        <v>357</v>
      </c>
      <c r="F103" t="s">
        <v>358</v>
      </c>
      <c r="G103" t="s">
        <v>359</v>
      </c>
      <c r="H103" t="s">
        <v>18</v>
      </c>
      <c r="I103">
        <f>ROUND(351.1/100,9)</f>
        <v>3.5110000000000001</v>
      </c>
      <c r="J103">
        <v>0</v>
      </c>
      <c r="O103">
        <f t="shared" si="107"/>
        <v>9279.17</v>
      </c>
      <c r="P103">
        <f t="shared" si="108"/>
        <v>0</v>
      </c>
      <c r="Q103">
        <f t="shared" si="109"/>
        <v>1859.74</v>
      </c>
      <c r="R103">
        <f t="shared" si="110"/>
        <v>313.91000000000003</v>
      </c>
      <c r="S103">
        <f t="shared" si="111"/>
        <v>7419.43</v>
      </c>
      <c r="T103">
        <f t="shared" si="112"/>
        <v>0</v>
      </c>
      <c r="U103">
        <f t="shared" si="113"/>
        <v>126.8225865</v>
      </c>
      <c r="V103">
        <f t="shared" si="114"/>
        <v>3.5987749999999998</v>
      </c>
      <c r="W103">
        <f t="shared" si="115"/>
        <v>0</v>
      </c>
      <c r="X103">
        <f t="shared" si="116"/>
        <v>8584.01</v>
      </c>
      <c r="Y103">
        <f t="shared" si="117"/>
        <v>4949.34</v>
      </c>
      <c r="AA103">
        <v>16612262</v>
      </c>
      <c r="AB103">
        <f t="shared" si="118"/>
        <v>375.41</v>
      </c>
      <c r="AC103">
        <f t="shared" si="106"/>
        <v>0</v>
      </c>
      <c r="AD103">
        <f>ROUND(((((ET103*1.25))-((EU103*1.25)))+AE103),2)</f>
        <v>75.239999999999995</v>
      </c>
      <c r="AE103">
        <f>ROUND(((EU103*1.25)),2)</f>
        <v>12.7</v>
      </c>
      <c r="AF103">
        <f>ROUND(((EV103*1.15)),2)</f>
        <v>300.17</v>
      </c>
      <c r="AG103">
        <f t="shared" si="121"/>
        <v>0</v>
      </c>
      <c r="AH103">
        <f>((EW103*1.15))</f>
        <v>36.121499999999997</v>
      </c>
      <c r="AI103">
        <f>((EX103*1.25))</f>
        <v>1.0249999999999999</v>
      </c>
      <c r="AJ103">
        <f t="shared" si="123"/>
        <v>0</v>
      </c>
      <c r="AK103">
        <v>321.20999999999998</v>
      </c>
      <c r="AL103">
        <v>0</v>
      </c>
      <c r="AM103">
        <v>60.19</v>
      </c>
      <c r="AN103">
        <v>10.16</v>
      </c>
      <c r="AO103">
        <v>261.02</v>
      </c>
      <c r="AP103">
        <v>0</v>
      </c>
      <c r="AQ103">
        <v>31.41</v>
      </c>
      <c r="AR103">
        <v>0.82</v>
      </c>
      <c r="AS103">
        <v>0</v>
      </c>
      <c r="AT103">
        <v>111</v>
      </c>
      <c r="AU103">
        <v>64</v>
      </c>
      <c r="AV103">
        <v>1</v>
      </c>
      <c r="AW103">
        <v>1</v>
      </c>
      <c r="AZ103">
        <v>7.04</v>
      </c>
      <c r="BA103">
        <v>7.04</v>
      </c>
      <c r="BB103">
        <v>7.04</v>
      </c>
      <c r="BC103">
        <v>7.04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360</v>
      </c>
      <c r="BM103">
        <v>11001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7.04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123</v>
      </c>
      <c r="CA103">
        <v>75</v>
      </c>
      <c r="CF103">
        <v>0</v>
      </c>
      <c r="CG103">
        <v>0</v>
      </c>
      <c r="CM103">
        <v>0</v>
      </c>
      <c r="CN103" t="s">
        <v>1861</v>
      </c>
      <c r="CO103">
        <v>0</v>
      </c>
      <c r="CP103">
        <f t="shared" si="124"/>
        <v>9279.17</v>
      </c>
      <c r="CQ103">
        <f t="shared" si="125"/>
        <v>0</v>
      </c>
      <c r="CR103">
        <f t="shared" si="126"/>
        <v>529.68959999999993</v>
      </c>
      <c r="CS103">
        <f t="shared" si="127"/>
        <v>89.408000000000001</v>
      </c>
      <c r="CT103">
        <f t="shared" si="128"/>
        <v>2113.1968000000002</v>
      </c>
      <c r="CU103">
        <f t="shared" si="129"/>
        <v>0</v>
      </c>
      <c r="CV103">
        <f t="shared" si="130"/>
        <v>36.121499999999997</v>
      </c>
      <c r="CW103">
        <f t="shared" si="131"/>
        <v>1.0249999999999999</v>
      </c>
      <c r="CX103">
        <f t="shared" si="132"/>
        <v>0</v>
      </c>
      <c r="CY103">
        <f t="shared" si="133"/>
        <v>8584.0074000000004</v>
      </c>
      <c r="CZ103">
        <f t="shared" si="134"/>
        <v>4949.3375999999998</v>
      </c>
      <c r="DC103" t="s">
        <v>6</v>
      </c>
      <c r="DD103" t="s">
        <v>6</v>
      </c>
      <c r="DE103" t="s">
        <v>91</v>
      </c>
      <c r="DF103" t="s">
        <v>91</v>
      </c>
      <c r="DG103" t="s">
        <v>92</v>
      </c>
      <c r="DH103" t="s">
        <v>6</v>
      </c>
      <c r="DI103" t="s">
        <v>92</v>
      </c>
      <c r="DJ103" t="s">
        <v>91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18</v>
      </c>
      <c r="DW103" t="s">
        <v>18</v>
      </c>
      <c r="DX103">
        <v>100</v>
      </c>
      <c r="EE103">
        <v>16609108</v>
      </c>
      <c r="EF103">
        <v>2</v>
      </c>
      <c r="EG103" t="s">
        <v>14</v>
      </c>
      <c r="EH103">
        <v>0</v>
      </c>
      <c r="EI103" t="s">
        <v>6</v>
      </c>
      <c r="EJ103">
        <v>1</v>
      </c>
      <c r="EK103">
        <v>11001</v>
      </c>
      <c r="EL103" t="s">
        <v>51</v>
      </c>
      <c r="EM103" t="s">
        <v>226</v>
      </c>
      <c r="EO103" t="s">
        <v>93</v>
      </c>
      <c r="EQ103">
        <v>131072</v>
      </c>
      <c r="ER103">
        <v>321.20999999999998</v>
      </c>
      <c r="ES103">
        <v>0</v>
      </c>
      <c r="ET103">
        <v>60.19</v>
      </c>
      <c r="EU103">
        <v>10.16</v>
      </c>
      <c r="EV103">
        <v>261.02</v>
      </c>
      <c r="EW103">
        <v>31.41</v>
      </c>
      <c r="EX103">
        <v>0.82</v>
      </c>
      <c r="EY103">
        <v>0</v>
      </c>
      <c r="FQ103">
        <v>0</v>
      </c>
      <c r="FR103">
        <f t="shared" si="135"/>
        <v>0</v>
      </c>
      <c r="FS103">
        <v>0</v>
      </c>
      <c r="FT103" t="s">
        <v>22</v>
      </c>
      <c r="FU103" t="s">
        <v>23</v>
      </c>
      <c r="FX103">
        <v>110.7</v>
      </c>
      <c r="FY103">
        <v>63.75</v>
      </c>
      <c r="GA103" t="s">
        <v>6</v>
      </c>
      <c r="GD103">
        <v>0</v>
      </c>
      <c r="GF103">
        <v>1445910452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36"/>
        <v>0</v>
      </c>
      <c r="GM103">
        <f t="shared" si="137"/>
        <v>22812.52</v>
      </c>
      <c r="GN103">
        <f t="shared" si="138"/>
        <v>22812.52</v>
      </c>
      <c r="GO103">
        <f t="shared" si="139"/>
        <v>0</v>
      </c>
      <c r="GP103">
        <f t="shared" si="140"/>
        <v>0</v>
      </c>
      <c r="GR103">
        <v>0</v>
      </c>
      <c r="GS103">
        <v>3</v>
      </c>
      <c r="GT103">
        <v>0</v>
      </c>
      <c r="GU103" t="s">
        <v>6</v>
      </c>
      <c r="GV103">
        <f t="shared" si="141"/>
        <v>0</v>
      </c>
      <c r="GW103">
        <v>1</v>
      </c>
      <c r="GX103">
        <f t="shared" si="142"/>
        <v>0</v>
      </c>
      <c r="HA103">
        <v>0</v>
      </c>
      <c r="HB103">
        <v>0</v>
      </c>
      <c r="IK103">
        <v>0</v>
      </c>
    </row>
    <row r="104" spans="1:245" x14ac:dyDescent="0.2">
      <c r="A104">
        <v>18</v>
      </c>
      <c r="B104">
        <v>1</v>
      </c>
      <c r="C104">
        <v>251</v>
      </c>
      <c r="E104" t="s">
        <v>361</v>
      </c>
      <c r="F104" t="s">
        <v>362</v>
      </c>
      <c r="G104" t="s">
        <v>363</v>
      </c>
      <c r="H104" t="s">
        <v>27</v>
      </c>
      <c r="I104">
        <f>I103*J104</f>
        <v>2.38748</v>
      </c>
      <c r="J104">
        <v>0.67999999999999994</v>
      </c>
      <c r="O104">
        <f t="shared" si="107"/>
        <v>1670.7</v>
      </c>
      <c r="P104">
        <f t="shared" si="108"/>
        <v>1670.7</v>
      </c>
      <c r="Q104">
        <f t="shared" si="109"/>
        <v>0</v>
      </c>
      <c r="R104">
        <f t="shared" si="110"/>
        <v>0</v>
      </c>
      <c r="S104">
        <f t="shared" si="111"/>
        <v>0</v>
      </c>
      <c r="T104">
        <f t="shared" si="112"/>
        <v>0</v>
      </c>
      <c r="U104">
        <f t="shared" si="113"/>
        <v>0</v>
      </c>
      <c r="V104">
        <f t="shared" si="114"/>
        <v>0</v>
      </c>
      <c r="W104">
        <f t="shared" si="115"/>
        <v>0</v>
      </c>
      <c r="X104">
        <f t="shared" si="116"/>
        <v>0</v>
      </c>
      <c r="Y104">
        <f t="shared" si="117"/>
        <v>0</v>
      </c>
      <c r="AA104">
        <v>16612262</v>
      </c>
      <c r="AB104">
        <f t="shared" si="118"/>
        <v>99.4</v>
      </c>
      <c r="AC104">
        <f t="shared" si="106"/>
        <v>99.4</v>
      </c>
      <c r="AD104">
        <f>ROUND((((ET104)-(EU104))+AE104),2)</f>
        <v>0</v>
      </c>
      <c r="AE104">
        <f>ROUND((EU104),2)</f>
        <v>0</v>
      </c>
      <c r="AF104">
        <f>ROUND((EV104),2)</f>
        <v>0</v>
      </c>
      <c r="AG104">
        <f t="shared" si="121"/>
        <v>0</v>
      </c>
      <c r="AH104">
        <f>(EW104)</f>
        <v>0</v>
      </c>
      <c r="AI104">
        <f>(EX104)</f>
        <v>0</v>
      </c>
      <c r="AJ104">
        <f t="shared" si="123"/>
        <v>0</v>
      </c>
      <c r="AK104">
        <v>99.4</v>
      </c>
      <c r="AL104">
        <v>99.4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111</v>
      </c>
      <c r="AU104">
        <v>64</v>
      </c>
      <c r="AV104">
        <v>1</v>
      </c>
      <c r="AW104">
        <v>1</v>
      </c>
      <c r="AZ104">
        <v>7.04</v>
      </c>
      <c r="BA104">
        <v>1</v>
      </c>
      <c r="BB104">
        <v>1</v>
      </c>
      <c r="BC104">
        <v>7.04</v>
      </c>
      <c r="BD104" t="s">
        <v>6</v>
      </c>
      <c r="BE104" t="s">
        <v>6</v>
      </c>
      <c r="BF104" t="s">
        <v>6</v>
      </c>
      <c r="BG104" t="s">
        <v>6</v>
      </c>
      <c r="BH104">
        <v>3</v>
      </c>
      <c r="BI104">
        <v>1</v>
      </c>
      <c r="BJ104" t="s">
        <v>364</v>
      </c>
      <c r="BM104">
        <v>11001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123</v>
      </c>
      <c r="CA104">
        <v>75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124"/>
        <v>1670.7</v>
      </c>
      <c r="CQ104">
        <f t="shared" si="125"/>
        <v>699.77600000000007</v>
      </c>
      <c r="CR104">
        <f t="shared" si="126"/>
        <v>0</v>
      </c>
      <c r="CS104">
        <f t="shared" si="127"/>
        <v>0</v>
      </c>
      <c r="CT104">
        <f t="shared" si="128"/>
        <v>0</v>
      </c>
      <c r="CU104">
        <f t="shared" si="129"/>
        <v>0</v>
      </c>
      <c r="CV104">
        <f t="shared" si="130"/>
        <v>0</v>
      </c>
      <c r="CW104">
        <f t="shared" si="131"/>
        <v>0</v>
      </c>
      <c r="CX104">
        <f t="shared" si="132"/>
        <v>0</v>
      </c>
      <c r="CY104">
        <f t="shared" si="133"/>
        <v>0</v>
      </c>
      <c r="CZ104">
        <f t="shared" si="134"/>
        <v>0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1003</v>
      </c>
      <c r="DV104" t="s">
        <v>27</v>
      </c>
      <c r="DW104" t="s">
        <v>27</v>
      </c>
      <c r="DX104">
        <v>100</v>
      </c>
      <c r="EE104">
        <v>16609108</v>
      </c>
      <c r="EF104">
        <v>2</v>
      </c>
      <c r="EG104" t="s">
        <v>14</v>
      </c>
      <c r="EH104">
        <v>0</v>
      </c>
      <c r="EI104" t="s">
        <v>6</v>
      </c>
      <c r="EJ104">
        <v>1</v>
      </c>
      <c r="EK104">
        <v>11001</v>
      </c>
      <c r="EL104" t="s">
        <v>51</v>
      </c>
      <c r="EM104" t="s">
        <v>226</v>
      </c>
      <c r="EO104" t="s">
        <v>6</v>
      </c>
      <c r="EQ104">
        <v>0</v>
      </c>
      <c r="ER104">
        <v>99.4</v>
      </c>
      <c r="ES104">
        <v>99.4</v>
      </c>
      <c r="ET104">
        <v>0</v>
      </c>
      <c r="EU104">
        <v>0</v>
      </c>
      <c r="EV104">
        <v>0</v>
      </c>
      <c r="EW104">
        <v>0</v>
      </c>
      <c r="EX104">
        <v>0</v>
      </c>
      <c r="FQ104">
        <v>0</v>
      </c>
      <c r="FR104">
        <f t="shared" si="135"/>
        <v>0</v>
      </c>
      <c r="FS104">
        <v>0</v>
      </c>
      <c r="FT104" t="s">
        <v>22</v>
      </c>
      <c r="FU104" t="s">
        <v>23</v>
      </c>
      <c r="FX104">
        <v>110.7</v>
      </c>
      <c r="FY104">
        <v>63.75</v>
      </c>
      <c r="GA104" t="s">
        <v>6</v>
      </c>
      <c r="GD104">
        <v>0</v>
      </c>
      <c r="GF104">
        <v>-1119837873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36"/>
        <v>0</v>
      </c>
      <c r="GM104">
        <f t="shared" si="137"/>
        <v>1670.7</v>
      </c>
      <c r="GN104">
        <f t="shared" si="138"/>
        <v>1670.7</v>
      </c>
      <c r="GO104">
        <f t="shared" si="139"/>
        <v>0</v>
      </c>
      <c r="GP104">
        <f t="shared" si="140"/>
        <v>0</v>
      </c>
      <c r="GR104">
        <v>0</v>
      </c>
      <c r="GS104">
        <v>3</v>
      </c>
      <c r="GT104">
        <v>0</v>
      </c>
      <c r="GU104" t="s">
        <v>6</v>
      </c>
      <c r="GV104">
        <f t="shared" si="141"/>
        <v>0</v>
      </c>
      <c r="GW104">
        <v>1</v>
      </c>
      <c r="GX104">
        <f t="shared" si="142"/>
        <v>0</v>
      </c>
      <c r="HA104">
        <v>0</v>
      </c>
      <c r="HB104">
        <v>0</v>
      </c>
      <c r="IK104">
        <v>0</v>
      </c>
    </row>
    <row r="105" spans="1:245" x14ac:dyDescent="0.2">
      <c r="A105">
        <v>18</v>
      </c>
      <c r="B105">
        <v>1</v>
      </c>
      <c r="C105">
        <v>250</v>
      </c>
      <c r="E105" t="s">
        <v>365</v>
      </c>
      <c r="F105" t="s">
        <v>366</v>
      </c>
      <c r="G105" t="s">
        <v>367</v>
      </c>
      <c r="H105" t="s">
        <v>97</v>
      </c>
      <c r="I105">
        <f>I103*J105</f>
        <v>358.12200000000001</v>
      </c>
      <c r="J105">
        <v>102</v>
      </c>
      <c r="O105">
        <f t="shared" si="107"/>
        <v>457165.37</v>
      </c>
      <c r="P105">
        <f t="shared" si="108"/>
        <v>457165.37</v>
      </c>
      <c r="Q105">
        <f t="shared" si="109"/>
        <v>0</v>
      </c>
      <c r="R105">
        <f t="shared" si="110"/>
        <v>0</v>
      </c>
      <c r="S105">
        <f t="shared" si="111"/>
        <v>0</v>
      </c>
      <c r="T105">
        <f t="shared" si="112"/>
        <v>0</v>
      </c>
      <c r="U105">
        <f t="shared" si="113"/>
        <v>0</v>
      </c>
      <c r="V105">
        <f t="shared" si="114"/>
        <v>0</v>
      </c>
      <c r="W105">
        <f t="shared" si="115"/>
        <v>0</v>
      </c>
      <c r="X105">
        <f t="shared" si="116"/>
        <v>0</v>
      </c>
      <c r="Y105">
        <f t="shared" si="117"/>
        <v>0</v>
      </c>
      <c r="AA105">
        <v>16612262</v>
      </c>
      <c r="AB105">
        <f t="shared" si="118"/>
        <v>181.33</v>
      </c>
      <c r="AC105">
        <f t="shared" si="106"/>
        <v>181.33</v>
      </c>
      <c r="AD105">
        <f>ROUND((((ET105)-(EU105))+AE105),2)</f>
        <v>0</v>
      </c>
      <c r="AE105">
        <f>ROUND((EU105),2)</f>
        <v>0</v>
      </c>
      <c r="AF105">
        <f>ROUND((EV105),2)</f>
        <v>0</v>
      </c>
      <c r="AG105">
        <f t="shared" si="121"/>
        <v>0</v>
      </c>
      <c r="AH105">
        <f>(EW105)</f>
        <v>0</v>
      </c>
      <c r="AI105">
        <f>(EX105)</f>
        <v>0</v>
      </c>
      <c r="AJ105">
        <f t="shared" si="123"/>
        <v>0</v>
      </c>
      <c r="AK105">
        <v>181.33</v>
      </c>
      <c r="AL105">
        <v>181.33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111</v>
      </c>
      <c r="AU105">
        <v>64</v>
      </c>
      <c r="AV105">
        <v>1</v>
      </c>
      <c r="AW105">
        <v>1</v>
      </c>
      <c r="AZ105">
        <v>7.04</v>
      </c>
      <c r="BA105">
        <v>1</v>
      </c>
      <c r="BB105">
        <v>1</v>
      </c>
      <c r="BC105">
        <v>7.04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368</v>
      </c>
      <c r="BM105">
        <v>11001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123</v>
      </c>
      <c r="CA105">
        <v>75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4"/>
        <v>457165.37</v>
      </c>
      <c r="CQ105">
        <f t="shared" si="125"/>
        <v>1276.5632000000001</v>
      </c>
      <c r="CR105">
        <f t="shared" si="126"/>
        <v>0</v>
      </c>
      <c r="CS105">
        <f t="shared" si="127"/>
        <v>0</v>
      </c>
      <c r="CT105">
        <f t="shared" si="128"/>
        <v>0</v>
      </c>
      <c r="CU105">
        <f t="shared" si="129"/>
        <v>0</v>
      </c>
      <c r="CV105">
        <f t="shared" si="130"/>
        <v>0</v>
      </c>
      <c r="CW105">
        <f t="shared" si="131"/>
        <v>0</v>
      </c>
      <c r="CX105">
        <f t="shared" si="132"/>
        <v>0</v>
      </c>
      <c r="CY105">
        <f t="shared" si="133"/>
        <v>0</v>
      </c>
      <c r="CZ105">
        <f t="shared" si="134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97</v>
      </c>
      <c r="DW105" t="s">
        <v>97</v>
      </c>
      <c r="DX105">
        <v>1</v>
      </c>
      <c r="EE105">
        <v>16609108</v>
      </c>
      <c r="EF105">
        <v>2</v>
      </c>
      <c r="EG105" t="s">
        <v>14</v>
      </c>
      <c r="EH105">
        <v>0</v>
      </c>
      <c r="EI105" t="s">
        <v>6</v>
      </c>
      <c r="EJ105">
        <v>1</v>
      </c>
      <c r="EK105">
        <v>11001</v>
      </c>
      <c r="EL105" t="s">
        <v>51</v>
      </c>
      <c r="EM105" t="s">
        <v>226</v>
      </c>
      <c r="EO105" t="s">
        <v>6</v>
      </c>
      <c r="EQ105">
        <v>0</v>
      </c>
      <c r="ER105">
        <v>181.33</v>
      </c>
      <c r="ES105">
        <v>181.33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5"/>
        <v>0</v>
      </c>
      <c r="FS105">
        <v>0</v>
      </c>
      <c r="FT105" t="s">
        <v>22</v>
      </c>
      <c r="FU105" t="s">
        <v>23</v>
      </c>
      <c r="FX105">
        <v>110.7</v>
      </c>
      <c r="FY105">
        <v>63.75</v>
      </c>
      <c r="GA105" t="s">
        <v>6</v>
      </c>
      <c r="GD105">
        <v>0</v>
      </c>
      <c r="GF105">
        <v>203687903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36"/>
        <v>0</v>
      </c>
      <c r="GM105">
        <f t="shared" si="137"/>
        <v>457165.37</v>
      </c>
      <c r="GN105">
        <f t="shared" si="138"/>
        <v>457165.37</v>
      </c>
      <c r="GO105">
        <f t="shared" si="139"/>
        <v>0</v>
      </c>
      <c r="GP105">
        <f t="shared" si="140"/>
        <v>0</v>
      </c>
      <c r="GR105">
        <v>0</v>
      </c>
      <c r="GS105">
        <v>3</v>
      </c>
      <c r="GT105">
        <v>0</v>
      </c>
      <c r="GU105" t="s">
        <v>6</v>
      </c>
      <c r="GV105">
        <f t="shared" si="141"/>
        <v>0</v>
      </c>
      <c r="GW105">
        <v>1</v>
      </c>
      <c r="GX105">
        <f t="shared" si="142"/>
        <v>0</v>
      </c>
      <c r="HA105">
        <v>0</v>
      </c>
      <c r="HB105">
        <v>0</v>
      </c>
      <c r="IK105">
        <v>0</v>
      </c>
    </row>
    <row r="106" spans="1:245" x14ac:dyDescent="0.2">
      <c r="A106">
        <v>17</v>
      </c>
      <c r="B106">
        <v>1</v>
      </c>
      <c r="C106">
        <f>ROW(SmtRes!A260)</f>
        <v>260</v>
      </c>
      <c r="D106">
        <f>ROW(EtalonRes!A270)</f>
        <v>270</v>
      </c>
      <c r="E106" t="s">
        <v>369</v>
      </c>
      <c r="F106" t="s">
        <v>370</v>
      </c>
      <c r="G106" t="s">
        <v>371</v>
      </c>
      <c r="H106" t="s">
        <v>18</v>
      </c>
      <c r="I106">
        <f>ROUND(49.7/100,9)</f>
        <v>0.497</v>
      </c>
      <c r="J106">
        <v>0</v>
      </c>
      <c r="O106">
        <f t="shared" si="107"/>
        <v>29352.6</v>
      </c>
      <c r="P106">
        <f t="shared" si="108"/>
        <v>24603.599999999999</v>
      </c>
      <c r="Q106">
        <f t="shared" si="109"/>
        <v>536.66</v>
      </c>
      <c r="R106">
        <f t="shared" si="110"/>
        <v>165.85</v>
      </c>
      <c r="S106">
        <f t="shared" si="111"/>
        <v>4212.34</v>
      </c>
      <c r="T106">
        <f t="shared" si="112"/>
        <v>0</v>
      </c>
      <c r="U106">
        <f t="shared" si="113"/>
        <v>68.460258999999994</v>
      </c>
      <c r="V106">
        <f t="shared" si="114"/>
        <v>1.8264749999999998</v>
      </c>
      <c r="W106">
        <f t="shared" si="115"/>
        <v>0</v>
      </c>
      <c r="X106">
        <f t="shared" si="116"/>
        <v>4859.79</v>
      </c>
      <c r="Y106">
        <f t="shared" si="117"/>
        <v>2802.04</v>
      </c>
      <c r="AA106">
        <v>16612262</v>
      </c>
      <c r="AB106">
        <f t="shared" si="118"/>
        <v>8389.14</v>
      </c>
      <c r="AC106">
        <f t="shared" si="106"/>
        <v>7031.85</v>
      </c>
      <c r="AD106">
        <f>ROUND(((((ET106*1.25))-((EU106*1.25)))+AE106),2)</f>
        <v>153.38</v>
      </c>
      <c r="AE106">
        <f>ROUND(((EU106*1.25)),2)</f>
        <v>47.4</v>
      </c>
      <c r="AF106">
        <f>ROUND(((EV106*1.15)),2)</f>
        <v>1203.9100000000001</v>
      </c>
      <c r="AG106">
        <f t="shared" si="121"/>
        <v>0</v>
      </c>
      <c r="AH106">
        <f>((EW106*1.15))</f>
        <v>137.74699999999999</v>
      </c>
      <c r="AI106">
        <f>((EX106*1.25))</f>
        <v>3.6749999999999998</v>
      </c>
      <c r="AJ106">
        <f t="shared" si="123"/>
        <v>0</v>
      </c>
      <c r="AK106">
        <v>8201.43</v>
      </c>
      <c r="AL106">
        <v>7031.85</v>
      </c>
      <c r="AM106">
        <v>122.7</v>
      </c>
      <c r="AN106">
        <v>37.92</v>
      </c>
      <c r="AO106">
        <v>1046.8800000000001</v>
      </c>
      <c r="AP106">
        <v>0</v>
      </c>
      <c r="AQ106">
        <v>119.78</v>
      </c>
      <c r="AR106">
        <v>2.94</v>
      </c>
      <c r="AS106">
        <v>0</v>
      </c>
      <c r="AT106">
        <v>111</v>
      </c>
      <c r="AU106">
        <v>64</v>
      </c>
      <c r="AV106">
        <v>1</v>
      </c>
      <c r="AW106">
        <v>1</v>
      </c>
      <c r="AZ106">
        <v>7.04</v>
      </c>
      <c r="BA106">
        <v>7.04</v>
      </c>
      <c r="BB106">
        <v>7.04</v>
      </c>
      <c r="BC106">
        <v>7.04</v>
      </c>
      <c r="BD106" t="s">
        <v>6</v>
      </c>
      <c r="BE106" t="s">
        <v>6</v>
      </c>
      <c r="BF106" t="s">
        <v>6</v>
      </c>
      <c r="BG106" t="s">
        <v>6</v>
      </c>
      <c r="BH106">
        <v>0</v>
      </c>
      <c r="BI106">
        <v>1</v>
      </c>
      <c r="BJ106" t="s">
        <v>372</v>
      </c>
      <c r="BM106">
        <v>11001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7.04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123</v>
      </c>
      <c r="CA106">
        <v>75</v>
      </c>
      <c r="CF106">
        <v>0</v>
      </c>
      <c r="CG106">
        <v>0</v>
      </c>
      <c r="CM106">
        <v>0</v>
      </c>
      <c r="CN106" t="s">
        <v>1861</v>
      </c>
      <c r="CO106">
        <v>0</v>
      </c>
      <c r="CP106">
        <f t="shared" si="124"/>
        <v>29352.6</v>
      </c>
      <c r="CQ106">
        <f t="shared" si="125"/>
        <v>49504.224000000002</v>
      </c>
      <c r="CR106">
        <f t="shared" si="126"/>
        <v>1079.7952</v>
      </c>
      <c r="CS106">
        <f t="shared" si="127"/>
        <v>333.69599999999997</v>
      </c>
      <c r="CT106">
        <f t="shared" si="128"/>
        <v>8475.5264000000006</v>
      </c>
      <c r="CU106">
        <f t="shared" si="129"/>
        <v>0</v>
      </c>
      <c r="CV106">
        <f t="shared" si="130"/>
        <v>137.74699999999999</v>
      </c>
      <c r="CW106">
        <f t="shared" si="131"/>
        <v>3.6749999999999998</v>
      </c>
      <c r="CX106">
        <f t="shared" si="132"/>
        <v>0</v>
      </c>
      <c r="CY106">
        <f t="shared" si="133"/>
        <v>4859.7909000000009</v>
      </c>
      <c r="CZ106">
        <f t="shared" si="134"/>
        <v>2802.0416000000005</v>
      </c>
      <c r="DC106" t="s">
        <v>6</v>
      </c>
      <c r="DD106" t="s">
        <v>6</v>
      </c>
      <c r="DE106" t="s">
        <v>91</v>
      </c>
      <c r="DF106" t="s">
        <v>91</v>
      </c>
      <c r="DG106" t="s">
        <v>92</v>
      </c>
      <c r="DH106" t="s">
        <v>6</v>
      </c>
      <c r="DI106" t="s">
        <v>92</v>
      </c>
      <c r="DJ106" t="s">
        <v>91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1005</v>
      </c>
      <c r="DV106" t="s">
        <v>18</v>
      </c>
      <c r="DW106" t="s">
        <v>18</v>
      </c>
      <c r="DX106">
        <v>100</v>
      </c>
      <c r="EE106">
        <v>16609108</v>
      </c>
      <c r="EF106">
        <v>2</v>
      </c>
      <c r="EG106" t="s">
        <v>14</v>
      </c>
      <c r="EH106">
        <v>0</v>
      </c>
      <c r="EI106" t="s">
        <v>6</v>
      </c>
      <c r="EJ106">
        <v>1</v>
      </c>
      <c r="EK106">
        <v>11001</v>
      </c>
      <c r="EL106" t="s">
        <v>51</v>
      </c>
      <c r="EM106" t="s">
        <v>226</v>
      </c>
      <c r="EO106" t="s">
        <v>93</v>
      </c>
      <c r="EQ106">
        <v>131072</v>
      </c>
      <c r="ER106">
        <v>8201.43</v>
      </c>
      <c r="ES106">
        <v>7031.85</v>
      </c>
      <c r="ET106">
        <v>122.7</v>
      </c>
      <c r="EU106">
        <v>37.92</v>
      </c>
      <c r="EV106">
        <v>1046.8800000000001</v>
      </c>
      <c r="EW106">
        <v>119.78</v>
      </c>
      <c r="EX106">
        <v>2.94</v>
      </c>
      <c r="EY106">
        <v>0</v>
      </c>
      <c r="FQ106">
        <v>0</v>
      </c>
      <c r="FR106">
        <f t="shared" si="135"/>
        <v>0</v>
      </c>
      <c r="FS106">
        <v>0</v>
      </c>
      <c r="FT106" t="s">
        <v>22</v>
      </c>
      <c r="FU106" t="s">
        <v>23</v>
      </c>
      <c r="FX106">
        <v>110.7</v>
      </c>
      <c r="FY106">
        <v>63.75</v>
      </c>
      <c r="GA106" t="s">
        <v>6</v>
      </c>
      <c r="GD106">
        <v>0</v>
      </c>
      <c r="GF106">
        <v>-1931738483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36"/>
        <v>0</v>
      </c>
      <c r="GM106">
        <f t="shared" si="137"/>
        <v>37014.43</v>
      </c>
      <c r="GN106">
        <f t="shared" si="138"/>
        <v>37014.43</v>
      </c>
      <c r="GO106">
        <f t="shared" si="139"/>
        <v>0</v>
      </c>
      <c r="GP106">
        <f t="shared" si="140"/>
        <v>0</v>
      </c>
      <c r="GR106">
        <v>0</v>
      </c>
      <c r="GS106">
        <v>3</v>
      </c>
      <c r="GT106">
        <v>0</v>
      </c>
      <c r="GU106" t="s">
        <v>6</v>
      </c>
      <c r="GV106">
        <f t="shared" si="141"/>
        <v>0</v>
      </c>
      <c r="GW106">
        <v>1</v>
      </c>
      <c r="GX106">
        <f t="shared" si="142"/>
        <v>0</v>
      </c>
      <c r="HA106">
        <v>0</v>
      </c>
      <c r="HB106">
        <v>0</v>
      </c>
      <c r="IK106">
        <v>0</v>
      </c>
    </row>
    <row r="107" spans="1:245" x14ac:dyDescent="0.2">
      <c r="A107">
        <v>18</v>
      </c>
      <c r="B107">
        <v>1</v>
      </c>
      <c r="C107">
        <v>260</v>
      </c>
      <c r="E107" t="s">
        <v>373</v>
      </c>
      <c r="F107" t="s">
        <v>374</v>
      </c>
      <c r="G107" t="s">
        <v>1962</v>
      </c>
      <c r="H107" t="s">
        <v>162</v>
      </c>
      <c r="I107">
        <f>I106*J107</f>
        <v>178.92</v>
      </c>
      <c r="J107">
        <v>360</v>
      </c>
      <c r="O107">
        <f t="shared" si="107"/>
        <v>4647.91</v>
      </c>
      <c r="P107">
        <f t="shared" si="108"/>
        <v>4647.91</v>
      </c>
      <c r="Q107">
        <f t="shared" si="109"/>
        <v>0</v>
      </c>
      <c r="R107">
        <f t="shared" si="110"/>
        <v>0</v>
      </c>
      <c r="S107">
        <f t="shared" si="111"/>
        <v>0</v>
      </c>
      <c r="T107">
        <f t="shared" si="112"/>
        <v>0</v>
      </c>
      <c r="U107">
        <f t="shared" si="113"/>
        <v>0</v>
      </c>
      <c r="V107">
        <f t="shared" si="114"/>
        <v>0</v>
      </c>
      <c r="W107">
        <f t="shared" si="115"/>
        <v>0</v>
      </c>
      <c r="X107">
        <f t="shared" si="116"/>
        <v>0</v>
      </c>
      <c r="Y107">
        <f t="shared" si="117"/>
        <v>0</v>
      </c>
      <c r="AA107">
        <v>16612262</v>
      </c>
      <c r="AB107">
        <f t="shared" si="118"/>
        <v>3.69</v>
      </c>
      <c r="AC107">
        <f t="shared" si="106"/>
        <v>3.69</v>
      </c>
      <c r="AD107">
        <f>ROUND((((ET107)-(EU107))+AE107),2)</f>
        <v>0</v>
      </c>
      <c r="AE107">
        <f>ROUND((EU107),2)</f>
        <v>0</v>
      </c>
      <c r="AF107">
        <f>ROUND((EV107),2)</f>
        <v>0</v>
      </c>
      <c r="AG107">
        <f t="shared" si="121"/>
        <v>0</v>
      </c>
      <c r="AH107">
        <f>(EW107)</f>
        <v>0</v>
      </c>
      <c r="AI107">
        <f>(EX107)</f>
        <v>0</v>
      </c>
      <c r="AJ107">
        <f t="shared" si="123"/>
        <v>0</v>
      </c>
      <c r="AK107">
        <v>3.69</v>
      </c>
      <c r="AL107">
        <v>3.69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7.04</v>
      </c>
      <c r="BA107">
        <v>1</v>
      </c>
      <c r="BB107">
        <v>1</v>
      </c>
      <c r="BC107">
        <v>7.04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376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4"/>
        <v>4647.91</v>
      </c>
      <c r="CQ107">
        <f t="shared" si="125"/>
        <v>25.977599999999999</v>
      </c>
      <c r="CR107">
        <f t="shared" si="126"/>
        <v>0</v>
      </c>
      <c r="CS107">
        <f t="shared" si="127"/>
        <v>0</v>
      </c>
      <c r="CT107">
        <f t="shared" si="128"/>
        <v>0</v>
      </c>
      <c r="CU107">
        <f t="shared" si="129"/>
        <v>0</v>
      </c>
      <c r="CV107">
        <f t="shared" si="130"/>
        <v>0</v>
      </c>
      <c r="CW107">
        <f t="shared" si="131"/>
        <v>0</v>
      </c>
      <c r="CX107">
        <f t="shared" si="132"/>
        <v>0</v>
      </c>
      <c r="CY107">
        <f t="shared" si="133"/>
        <v>0</v>
      </c>
      <c r="CZ107">
        <f t="shared" si="134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1009</v>
      </c>
      <c r="DV107" t="s">
        <v>162</v>
      </c>
      <c r="DW107" t="s">
        <v>162</v>
      </c>
      <c r="DX107">
        <v>1</v>
      </c>
      <c r="EE107">
        <v>16609108</v>
      </c>
      <c r="EF107">
        <v>2</v>
      </c>
      <c r="EG107" t="s">
        <v>14</v>
      </c>
      <c r="EH107">
        <v>0</v>
      </c>
      <c r="EI107" t="s">
        <v>6</v>
      </c>
      <c r="EJ107">
        <v>1</v>
      </c>
      <c r="EK107">
        <v>11001</v>
      </c>
      <c r="EL107" t="s">
        <v>51</v>
      </c>
      <c r="EM107" t="s">
        <v>226</v>
      </c>
      <c r="EO107" t="s">
        <v>6</v>
      </c>
      <c r="EQ107">
        <v>0</v>
      </c>
      <c r="ER107">
        <v>3.69</v>
      </c>
      <c r="ES107">
        <v>3.69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5"/>
        <v>0</v>
      </c>
      <c r="FS107">
        <v>0</v>
      </c>
      <c r="FT107" t="s">
        <v>22</v>
      </c>
      <c r="FU107" t="s">
        <v>23</v>
      </c>
      <c r="FX107">
        <v>110.7</v>
      </c>
      <c r="FY107">
        <v>63.75</v>
      </c>
      <c r="GA107" t="s">
        <v>6</v>
      </c>
      <c r="GD107">
        <v>0</v>
      </c>
      <c r="GF107">
        <v>830044740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36"/>
        <v>0</v>
      </c>
      <c r="GM107">
        <f t="shared" si="137"/>
        <v>4647.91</v>
      </c>
      <c r="GN107">
        <f t="shared" si="138"/>
        <v>4647.91</v>
      </c>
      <c r="GO107">
        <f t="shared" si="139"/>
        <v>0</v>
      </c>
      <c r="GP107">
        <f t="shared" si="140"/>
        <v>0</v>
      </c>
      <c r="GR107">
        <v>0</v>
      </c>
      <c r="GS107">
        <v>3</v>
      </c>
      <c r="GT107">
        <v>0</v>
      </c>
      <c r="GU107" t="s">
        <v>6</v>
      </c>
      <c r="GV107">
        <f t="shared" si="141"/>
        <v>0</v>
      </c>
      <c r="GW107">
        <v>1</v>
      </c>
      <c r="GX107">
        <f t="shared" si="142"/>
        <v>0</v>
      </c>
      <c r="HA107">
        <v>0</v>
      </c>
      <c r="HB107">
        <v>0</v>
      </c>
      <c r="IK107">
        <v>0</v>
      </c>
    </row>
    <row r="108" spans="1:245" x14ac:dyDescent="0.2">
      <c r="A108">
        <v>17</v>
      </c>
      <c r="B108">
        <v>1</v>
      </c>
      <c r="C108">
        <f>ROW(SmtRes!A270)</f>
        <v>270</v>
      </c>
      <c r="D108">
        <f>ROW(EtalonRes!A282)</f>
        <v>282</v>
      </c>
      <c r="E108" t="s">
        <v>377</v>
      </c>
      <c r="F108" t="s">
        <v>378</v>
      </c>
      <c r="G108" t="s">
        <v>379</v>
      </c>
      <c r="H108" t="s">
        <v>18</v>
      </c>
      <c r="I108">
        <f>ROUND(37.2/100,9)</f>
        <v>0.372</v>
      </c>
      <c r="J108">
        <v>0</v>
      </c>
      <c r="O108">
        <f t="shared" si="107"/>
        <v>57588.800000000003</v>
      </c>
      <c r="P108">
        <f t="shared" si="108"/>
        <v>49338.76</v>
      </c>
      <c r="Q108">
        <f t="shared" si="109"/>
        <v>79.06</v>
      </c>
      <c r="R108">
        <f t="shared" si="110"/>
        <v>57.33</v>
      </c>
      <c r="S108">
        <f t="shared" si="111"/>
        <v>8170.98</v>
      </c>
      <c r="T108">
        <f t="shared" si="112"/>
        <v>0</v>
      </c>
      <c r="U108">
        <f t="shared" si="113"/>
        <v>132.797676</v>
      </c>
      <c r="V108">
        <f t="shared" si="114"/>
        <v>0.80445</v>
      </c>
      <c r="W108">
        <f t="shared" si="115"/>
        <v>0</v>
      </c>
      <c r="X108">
        <f t="shared" si="116"/>
        <v>9133.42</v>
      </c>
      <c r="Y108">
        <f t="shared" si="117"/>
        <v>5266.12</v>
      </c>
      <c r="AA108">
        <v>16612262</v>
      </c>
      <c r="AB108">
        <f t="shared" si="118"/>
        <v>21989.86</v>
      </c>
      <c r="AC108">
        <f t="shared" si="106"/>
        <v>18839.64</v>
      </c>
      <c r="AD108">
        <f>ROUND(((((ET108*1.25))-((EU108*1.25)))+AE108),2)</f>
        <v>30.19</v>
      </c>
      <c r="AE108">
        <f>ROUND(((EU108*1.25)),2)</f>
        <v>21.89</v>
      </c>
      <c r="AF108">
        <f>ROUND(((EV108*1.15)),2)</f>
        <v>3120.03</v>
      </c>
      <c r="AG108">
        <f t="shared" si="121"/>
        <v>0</v>
      </c>
      <c r="AH108">
        <f>((EW108*1.15))</f>
        <v>356.983</v>
      </c>
      <c r="AI108">
        <f>((EX108*1.25))</f>
        <v>2.1625000000000001</v>
      </c>
      <c r="AJ108">
        <f t="shared" si="123"/>
        <v>0</v>
      </c>
      <c r="AK108">
        <v>21576.86</v>
      </c>
      <c r="AL108">
        <v>18839.64</v>
      </c>
      <c r="AM108">
        <v>24.15</v>
      </c>
      <c r="AN108">
        <v>17.510000000000002</v>
      </c>
      <c r="AO108">
        <v>2713.07</v>
      </c>
      <c r="AP108">
        <v>0</v>
      </c>
      <c r="AQ108">
        <v>310.42</v>
      </c>
      <c r="AR108">
        <v>1.73</v>
      </c>
      <c r="AS108">
        <v>0</v>
      </c>
      <c r="AT108">
        <v>111</v>
      </c>
      <c r="AU108">
        <v>64</v>
      </c>
      <c r="AV108">
        <v>1</v>
      </c>
      <c r="AW108">
        <v>1</v>
      </c>
      <c r="AZ108">
        <v>7.04</v>
      </c>
      <c r="BA108">
        <v>7.04</v>
      </c>
      <c r="BB108">
        <v>7.04</v>
      </c>
      <c r="BC108">
        <v>7.04</v>
      </c>
      <c r="BD108" t="s">
        <v>6</v>
      </c>
      <c r="BE108" t="s">
        <v>6</v>
      </c>
      <c r="BF108" t="s">
        <v>6</v>
      </c>
      <c r="BG108" t="s">
        <v>6</v>
      </c>
      <c r="BH108">
        <v>0</v>
      </c>
      <c r="BI108">
        <v>1</v>
      </c>
      <c r="BJ108" t="s">
        <v>380</v>
      </c>
      <c r="BM108">
        <v>11001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7.04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123</v>
      </c>
      <c r="CA108">
        <v>75</v>
      </c>
      <c r="CF108">
        <v>0</v>
      </c>
      <c r="CG108">
        <v>0</v>
      </c>
      <c r="CM108">
        <v>0</v>
      </c>
      <c r="CN108" t="s">
        <v>1861</v>
      </c>
      <c r="CO108">
        <v>0</v>
      </c>
      <c r="CP108">
        <f t="shared" si="124"/>
        <v>57588.800000000003</v>
      </c>
      <c r="CQ108">
        <f t="shared" si="125"/>
        <v>132631.0656</v>
      </c>
      <c r="CR108">
        <f t="shared" si="126"/>
        <v>212.5376</v>
      </c>
      <c r="CS108">
        <f t="shared" si="127"/>
        <v>154.10560000000001</v>
      </c>
      <c r="CT108">
        <f t="shared" si="128"/>
        <v>21965.011200000001</v>
      </c>
      <c r="CU108">
        <f t="shared" si="129"/>
        <v>0</v>
      </c>
      <c r="CV108">
        <f t="shared" si="130"/>
        <v>356.983</v>
      </c>
      <c r="CW108">
        <f t="shared" si="131"/>
        <v>2.1625000000000001</v>
      </c>
      <c r="CX108">
        <f t="shared" si="132"/>
        <v>0</v>
      </c>
      <c r="CY108">
        <f t="shared" si="133"/>
        <v>9133.4240999999984</v>
      </c>
      <c r="CZ108">
        <f t="shared" si="134"/>
        <v>5266.1183999999994</v>
      </c>
      <c r="DC108" t="s">
        <v>6</v>
      </c>
      <c r="DD108" t="s">
        <v>6</v>
      </c>
      <c r="DE108" t="s">
        <v>91</v>
      </c>
      <c r="DF108" t="s">
        <v>91</v>
      </c>
      <c r="DG108" t="s">
        <v>92</v>
      </c>
      <c r="DH108" t="s">
        <v>6</v>
      </c>
      <c r="DI108" t="s">
        <v>92</v>
      </c>
      <c r="DJ108" t="s">
        <v>91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18</v>
      </c>
      <c r="DW108" t="s">
        <v>18</v>
      </c>
      <c r="DX108">
        <v>100</v>
      </c>
      <c r="EE108">
        <v>16609108</v>
      </c>
      <c r="EF108">
        <v>2</v>
      </c>
      <c r="EG108" t="s">
        <v>14</v>
      </c>
      <c r="EH108">
        <v>0</v>
      </c>
      <c r="EI108" t="s">
        <v>6</v>
      </c>
      <c r="EJ108">
        <v>1</v>
      </c>
      <c r="EK108">
        <v>11001</v>
      </c>
      <c r="EL108" t="s">
        <v>51</v>
      </c>
      <c r="EM108" t="s">
        <v>226</v>
      </c>
      <c r="EO108" t="s">
        <v>93</v>
      </c>
      <c r="EQ108">
        <v>131072</v>
      </c>
      <c r="ER108">
        <v>21576.86</v>
      </c>
      <c r="ES108">
        <v>18839.64</v>
      </c>
      <c r="ET108">
        <v>24.15</v>
      </c>
      <c r="EU108">
        <v>17.510000000000002</v>
      </c>
      <c r="EV108">
        <v>2713.07</v>
      </c>
      <c r="EW108">
        <v>310.42</v>
      </c>
      <c r="EX108">
        <v>1.73</v>
      </c>
      <c r="EY108">
        <v>0</v>
      </c>
      <c r="FQ108">
        <v>0</v>
      </c>
      <c r="FR108">
        <f t="shared" si="135"/>
        <v>0</v>
      </c>
      <c r="FS108">
        <v>0</v>
      </c>
      <c r="FT108" t="s">
        <v>22</v>
      </c>
      <c r="FU108" t="s">
        <v>23</v>
      </c>
      <c r="FX108">
        <v>110.7</v>
      </c>
      <c r="FY108">
        <v>63.75</v>
      </c>
      <c r="GA108" t="s">
        <v>6</v>
      </c>
      <c r="GD108">
        <v>0</v>
      </c>
      <c r="GF108">
        <v>1016495109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36"/>
        <v>0</v>
      </c>
      <c r="GM108">
        <f t="shared" si="137"/>
        <v>71988.34</v>
      </c>
      <c r="GN108">
        <f t="shared" si="138"/>
        <v>71988.34</v>
      </c>
      <c r="GO108">
        <f t="shared" si="139"/>
        <v>0</v>
      </c>
      <c r="GP108">
        <f t="shared" si="140"/>
        <v>0</v>
      </c>
      <c r="GR108">
        <v>0</v>
      </c>
      <c r="GS108">
        <v>3</v>
      </c>
      <c r="GT108">
        <v>0</v>
      </c>
      <c r="GU108" t="s">
        <v>6</v>
      </c>
      <c r="GV108">
        <f t="shared" si="141"/>
        <v>0</v>
      </c>
      <c r="GW108">
        <v>1</v>
      </c>
      <c r="GX108">
        <f t="shared" si="142"/>
        <v>0</v>
      </c>
      <c r="HA108">
        <v>0</v>
      </c>
      <c r="HB108">
        <v>0</v>
      </c>
      <c r="IK108">
        <v>0</v>
      </c>
    </row>
    <row r="109" spans="1:245" x14ac:dyDescent="0.2">
      <c r="A109">
        <v>17</v>
      </c>
      <c r="B109">
        <v>1</v>
      </c>
      <c r="C109">
        <f>ROW(SmtRes!A277)</f>
        <v>277</v>
      </c>
      <c r="D109">
        <f>ROW(EtalonRes!A290)</f>
        <v>290</v>
      </c>
      <c r="E109" t="s">
        <v>381</v>
      </c>
      <c r="F109" t="s">
        <v>382</v>
      </c>
      <c r="G109" t="s">
        <v>383</v>
      </c>
      <c r="H109" t="s">
        <v>18</v>
      </c>
      <c r="I109">
        <f>ROUND(847.34/100,9)</f>
        <v>8.4733999999999998</v>
      </c>
      <c r="J109">
        <v>0</v>
      </c>
      <c r="O109">
        <f t="shared" si="107"/>
        <v>20355.900000000001</v>
      </c>
      <c r="P109">
        <f t="shared" si="108"/>
        <v>73.97</v>
      </c>
      <c r="Q109">
        <f t="shared" si="109"/>
        <v>1270.01</v>
      </c>
      <c r="R109">
        <f t="shared" si="110"/>
        <v>751.62</v>
      </c>
      <c r="S109">
        <f t="shared" si="111"/>
        <v>19011.919999999998</v>
      </c>
      <c r="T109">
        <f t="shared" si="112"/>
        <v>0</v>
      </c>
      <c r="U109">
        <f t="shared" si="113"/>
        <v>316.5958809</v>
      </c>
      <c r="V109">
        <f t="shared" si="114"/>
        <v>9.8503275000000006</v>
      </c>
      <c r="W109">
        <f t="shared" si="115"/>
        <v>0</v>
      </c>
      <c r="X109">
        <f t="shared" si="116"/>
        <v>18775.36</v>
      </c>
      <c r="Y109">
        <f t="shared" si="117"/>
        <v>9288.86</v>
      </c>
      <c r="AA109">
        <v>16612262</v>
      </c>
      <c r="AB109">
        <f t="shared" si="118"/>
        <v>341.24</v>
      </c>
      <c r="AC109">
        <f t="shared" si="106"/>
        <v>1.24</v>
      </c>
      <c r="AD109">
        <f>ROUND(((((ET109*1.25))-((EU109*1.25)))+AE109),2)</f>
        <v>21.29</v>
      </c>
      <c r="AE109">
        <f>ROUND(((EU109*1.25)),2)</f>
        <v>12.6</v>
      </c>
      <c r="AF109">
        <f>ROUND(((EV109*1.15)),2)</f>
        <v>318.70999999999998</v>
      </c>
      <c r="AG109">
        <f t="shared" si="121"/>
        <v>0</v>
      </c>
      <c r="AH109">
        <f>((EW109*1.15))</f>
        <v>37.363500000000002</v>
      </c>
      <c r="AI109">
        <f>((EX109*1.25))</f>
        <v>1.1625000000000001</v>
      </c>
      <c r="AJ109">
        <f t="shared" si="123"/>
        <v>0</v>
      </c>
      <c r="AK109">
        <v>295.41000000000003</v>
      </c>
      <c r="AL109">
        <v>1.24</v>
      </c>
      <c r="AM109">
        <v>17.03</v>
      </c>
      <c r="AN109">
        <v>10.08</v>
      </c>
      <c r="AO109">
        <v>277.14</v>
      </c>
      <c r="AP109">
        <v>0</v>
      </c>
      <c r="AQ109">
        <v>32.49</v>
      </c>
      <c r="AR109">
        <v>0.93</v>
      </c>
      <c r="AS109">
        <v>0</v>
      </c>
      <c r="AT109">
        <v>95</v>
      </c>
      <c r="AU109">
        <v>47</v>
      </c>
      <c r="AV109">
        <v>1</v>
      </c>
      <c r="AW109">
        <v>1</v>
      </c>
      <c r="AZ109">
        <v>7.04</v>
      </c>
      <c r="BA109">
        <v>7.04</v>
      </c>
      <c r="BB109">
        <v>7.04</v>
      </c>
      <c r="BC109">
        <v>7.04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384</v>
      </c>
      <c r="BM109">
        <v>15001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7.04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105</v>
      </c>
      <c r="CA109">
        <v>55</v>
      </c>
      <c r="CF109">
        <v>0</v>
      </c>
      <c r="CG109">
        <v>0</v>
      </c>
      <c r="CM109">
        <v>0</v>
      </c>
      <c r="CN109" t="s">
        <v>1861</v>
      </c>
      <c r="CO109">
        <v>0</v>
      </c>
      <c r="CP109">
        <f t="shared" si="124"/>
        <v>20355.899999999998</v>
      </c>
      <c r="CQ109">
        <f t="shared" si="125"/>
        <v>8.7295999999999996</v>
      </c>
      <c r="CR109">
        <f t="shared" si="126"/>
        <v>149.88159999999999</v>
      </c>
      <c r="CS109">
        <f t="shared" si="127"/>
        <v>88.703999999999994</v>
      </c>
      <c r="CT109">
        <f t="shared" si="128"/>
        <v>2243.7183999999997</v>
      </c>
      <c r="CU109">
        <f t="shared" si="129"/>
        <v>0</v>
      </c>
      <c r="CV109">
        <f t="shared" si="130"/>
        <v>37.363500000000002</v>
      </c>
      <c r="CW109">
        <f t="shared" si="131"/>
        <v>1.1625000000000001</v>
      </c>
      <c r="CX109">
        <f t="shared" si="132"/>
        <v>0</v>
      </c>
      <c r="CY109">
        <f t="shared" si="133"/>
        <v>18775.362999999998</v>
      </c>
      <c r="CZ109">
        <f t="shared" si="134"/>
        <v>9288.8637999999992</v>
      </c>
      <c r="DC109" t="s">
        <v>6</v>
      </c>
      <c r="DD109" t="s">
        <v>6</v>
      </c>
      <c r="DE109" t="s">
        <v>91</v>
      </c>
      <c r="DF109" t="s">
        <v>91</v>
      </c>
      <c r="DG109" t="s">
        <v>92</v>
      </c>
      <c r="DH109" t="s">
        <v>6</v>
      </c>
      <c r="DI109" t="s">
        <v>92</v>
      </c>
      <c r="DJ109" t="s">
        <v>91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18</v>
      </c>
      <c r="DW109" t="s">
        <v>18</v>
      </c>
      <c r="DX109">
        <v>100</v>
      </c>
      <c r="EE109">
        <v>16609130</v>
      </c>
      <c r="EF109">
        <v>2</v>
      </c>
      <c r="EG109" t="s">
        <v>14</v>
      </c>
      <c r="EH109">
        <v>0</v>
      </c>
      <c r="EI109" t="s">
        <v>6</v>
      </c>
      <c r="EJ109">
        <v>1</v>
      </c>
      <c r="EK109">
        <v>15001</v>
      </c>
      <c r="EL109" t="s">
        <v>153</v>
      </c>
      <c r="EM109" t="s">
        <v>154</v>
      </c>
      <c r="EO109" t="s">
        <v>93</v>
      </c>
      <c r="EQ109">
        <v>131072</v>
      </c>
      <c r="ER109">
        <v>295.41000000000003</v>
      </c>
      <c r="ES109">
        <v>1.24</v>
      </c>
      <c r="ET109">
        <v>17.03</v>
      </c>
      <c r="EU109">
        <v>10.08</v>
      </c>
      <c r="EV109">
        <v>277.14</v>
      </c>
      <c r="EW109">
        <v>32.49</v>
      </c>
      <c r="EX109">
        <v>0.93</v>
      </c>
      <c r="EY109">
        <v>0</v>
      </c>
      <c r="FQ109">
        <v>0</v>
      </c>
      <c r="FR109">
        <f t="shared" si="135"/>
        <v>0</v>
      </c>
      <c r="FS109">
        <v>0</v>
      </c>
      <c r="FT109" t="s">
        <v>22</v>
      </c>
      <c r="FU109" t="s">
        <v>23</v>
      </c>
      <c r="FX109">
        <v>94.5</v>
      </c>
      <c r="FY109">
        <v>46.75</v>
      </c>
      <c r="GA109" t="s">
        <v>6</v>
      </c>
      <c r="GD109">
        <v>0</v>
      </c>
      <c r="GF109">
        <v>-357803777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36"/>
        <v>0</v>
      </c>
      <c r="GM109">
        <f t="shared" si="137"/>
        <v>48420.12</v>
      </c>
      <c r="GN109">
        <f t="shared" si="138"/>
        <v>48420.12</v>
      </c>
      <c r="GO109">
        <f t="shared" si="139"/>
        <v>0</v>
      </c>
      <c r="GP109">
        <f t="shared" si="140"/>
        <v>0</v>
      </c>
      <c r="GR109">
        <v>0</v>
      </c>
      <c r="GS109">
        <v>3</v>
      </c>
      <c r="GT109">
        <v>0</v>
      </c>
      <c r="GU109" t="s">
        <v>6</v>
      </c>
      <c r="GV109">
        <f t="shared" si="141"/>
        <v>0</v>
      </c>
      <c r="GW109">
        <v>1</v>
      </c>
      <c r="GX109">
        <f t="shared" si="142"/>
        <v>0</v>
      </c>
      <c r="HA109">
        <v>0</v>
      </c>
      <c r="HB109">
        <v>0</v>
      </c>
      <c r="IK109">
        <v>0</v>
      </c>
    </row>
    <row r="110" spans="1:245" x14ac:dyDescent="0.2">
      <c r="A110">
        <v>18</v>
      </c>
      <c r="B110">
        <v>1</v>
      </c>
      <c r="C110">
        <v>277</v>
      </c>
      <c r="E110" t="s">
        <v>385</v>
      </c>
      <c r="F110" t="s">
        <v>386</v>
      </c>
      <c r="G110" t="s">
        <v>1971</v>
      </c>
      <c r="H110" t="s">
        <v>182</v>
      </c>
      <c r="I110">
        <f>I109*J110</f>
        <v>7.2023900000000003</v>
      </c>
      <c r="J110">
        <v>0.85000000000000009</v>
      </c>
      <c r="O110">
        <f t="shared" si="107"/>
        <v>47224.95</v>
      </c>
      <c r="P110">
        <f t="shared" si="108"/>
        <v>47224.95</v>
      </c>
      <c r="Q110">
        <f t="shared" si="109"/>
        <v>0</v>
      </c>
      <c r="R110">
        <f t="shared" si="110"/>
        <v>0</v>
      </c>
      <c r="S110">
        <f t="shared" si="111"/>
        <v>0</v>
      </c>
      <c r="T110">
        <f t="shared" si="112"/>
        <v>0</v>
      </c>
      <c r="U110">
        <f t="shared" si="113"/>
        <v>0</v>
      </c>
      <c r="V110">
        <f t="shared" si="114"/>
        <v>0</v>
      </c>
      <c r="W110">
        <f t="shared" si="115"/>
        <v>0</v>
      </c>
      <c r="X110">
        <f t="shared" si="116"/>
        <v>0</v>
      </c>
      <c r="Y110">
        <f t="shared" si="117"/>
        <v>0</v>
      </c>
      <c r="AA110">
        <v>16612262</v>
      </c>
      <c r="AB110">
        <f t="shared" si="118"/>
        <v>931.37</v>
      </c>
      <c r="AC110">
        <f t="shared" si="106"/>
        <v>931.37</v>
      </c>
      <c r="AD110">
        <f>ROUND((((ET110)-(EU110))+AE110),2)</f>
        <v>0</v>
      </c>
      <c r="AE110">
        <f t="shared" ref="AE110:AF113" si="143">ROUND((EU110),2)</f>
        <v>0</v>
      </c>
      <c r="AF110">
        <f t="shared" si="143"/>
        <v>0</v>
      </c>
      <c r="AG110">
        <f t="shared" si="121"/>
        <v>0</v>
      </c>
      <c r="AH110">
        <f t="shared" ref="AH110:AI113" si="144">(EW110)</f>
        <v>0</v>
      </c>
      <c r="AI110">
        <f t="shared" si="144"/>
        <v>0</v>
      </c>
      <c r="AJ110">
        <f t="shared" si="123"/>
        <v>0</v>
      </c>
      <c r="AK110">
        <v>931.37</v>
      </c>
      <c r="AL110">
        <v>931.37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95</v>
      </c>
      <c r="AU110">
        <v>47</v>
      </c>
      <c r="AV110">
        <v>1</v>
      </c>
      <c r="AW110">
        <v>1</v>
      </c>
      <c r="AZ110">
        <v>7.04</v>
      </c>
      <c r="BA110">
        <v>1</v>
      </c>
      <c r="BB110">
        <v>1</v>
      </c>
      <c r="BC110">
        <v>7.04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1</v>
      </c>
      <c r="BJ110" t="s">
        <v>388</v>
      </c>
      <c r="BM110">
        <v>15001</v>
      </c>
      <c r="BN110">
        <v>0</v>
      </c>
      <c r="BO110" t="s">
        <v>6</v>
      </c>
      <c r="BP110">
        <v>0</v>
      </c>
      <c r="BQ110">
        <v>2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105</v>
      </c>
      <c r="CA110">
        <v>55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124"/>
        <v>47224.95</v>
      </c>
      <c r="CQ110">
        <f t="shared" si="125"/>
        <v>6556.8447999999999</v>
      </c>
      <c r="CR110">
        <f t="shared" si="126"/>
        <v>0</v>
      </c>
      <c r="CS110">
        <f t="shared" si="127"/>
        <v>0</v>
      </c>
      <c r="CT110">
        <f t="shared" si="128"/>
        <v>0</v>
      </c>
      <c r="CU110">
        <f t="shared" si="129"/>
        <v>0</v>
      </c>
      <c r="CV110">
        <f t="shared" si="130"/>
        <v>0</v>
      </c>
      <c r="CW110">
        <f t="shared" si="131"/>
        <v>0</v>
      </c>
      <c r="CX110">
        <f t="shared" si="132"/>
        <v>0</v>
      </c>
      <c r="CY110">
        <f t="shared" si="133"/>
        <v>0</v>
      </c>
      <c r="CZ110">
        <f t="shared" si="134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1009</v>
      </c>
      <c r="DV110" t="s">
        <v>182</v>
      </c>
      <c r="DW110" t="s">
        <v>182</v>
      </c>
      <c r="DX110">
        <v>1000</v>
      </c>
      <c r="EE110">
        <v>16609130</v>
      </c>
      <c r="EF110">
        <v>2</v>
      </c>
      <c r="EG110" t="s">
        <v>14</v>
      </c>
      <c r="EH110">
        <v>0</v>
      </c>
      <c r="EI110" t="s">
        <v>6</v>
      </c>
      <c r="EJ110">
        <v>1</v>
      </c>
      <c r="EK110">
        <v>15001</v>
      </c>
      <c r="EL110" t="s">
        <v>153</v>
      </c>
      <c r="EM110" t="s">
        <v>154</v>
      </c>
      <c r="EO110" t="s">
        <v>6</v>
      </c>
      <c r="EQ110">
        <v>0</v>
      </c>
      <c r="ER110">
        <v>931.37</v>
      </c>
      <c r="ES110">
        <v>931.37</v>
      </c>
      <c r="ET110">
        <v>0</v>
      </c>
      <c r="EU110">
        <v>0</v>
      </c>
      <c r="EV110">
        <v>0</v>
      </c>
      <c r="EW110">
        <v>0</v>
      </c>
      <c r="EX110">
        <v>0</v>
      </c>
      <c r="FQ110">
        <v>0</v>
      </c>
      <c r="FR110">
        <f t="shared" si="135"/>
        <v>0</v>
      </c>
      <c r="FS110">
        <v>0</v>
      </c>
      <c r="FT110" t="s">
        <v>22</v>
      </c>
      <c r="FU110" t="s">
        <v>23</v>
      </c>
      <c r="FX110">
        <v>94.5</v>
      </c>
      <c r="FY110">
        <v>46.75</v>
      </c>
      <c r="GA110" t="s">
        <v>6</v>
      </c>
      <c r="GD110">
        <v>0</v>
      </c>
      <c r="GF110">
        <v>-791558573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36"/>
        <v>0</v>
      </c>
      <c r="GM110">
        <f t="shared" si="137"/>
        <v>47224.95</v>
      </c>
      <c r="GN110">
        <f t="shared" si="138"/>
        <v>47224.95</v>
      </c>
      <c r="GO110">
        <f t="shared" si="139"/>
        <v>0</v>
      </c>
      <c r="GP110">
        <f t="shared" si="140"/>
        <v>0</v>
      </c>
      <c r="GR110">
        <v>0</v>
      </c>
      <c r="GS110">
        <v>3</v>
      </c>
      <c r="GT110">
        <v>0</v>
      </c>
      <c r="GU110" t="s">
        <v>6</v>
      </c>
      <c r="GV110">
        <f t="shared" si="141"/>
        <v>0</v>
      </c>
      <c r="GW110">
        <v>1</v>
      </c>
      <c r="GX110">
        <f t="shared" si="142"/>
        <v>0</v>
      </c>
      <c r="HA110">
        <v>0</v>
      </c>
      <c r="HB110">
        <v>0</v>
      </c>
      <c r="IK110">
        <v>0</v>
      </c>
    </row>
    <row r="111" spans="1:245" x14ac:dyDescent="0.2">
      <c r="A111">
        <v>17</v>
      </c>
      <c r="B111">
        <v>1</v>
      </c>
      <c r="C111">
        <f>ROW(SmtRes!A284)</f>
        <v>284</v>
      </c>
      <c r="D111">
        <f>ROW(EtalonRes!A296)</f>
        <v>296</v>
      </c>
      <c r="E111" t="s">
        <v>389</v>
      </c>
      <c r="F111" t="s">
        <v>390</v>
      </c>
      <c r="G111" t="s">
        <v>391</v>
      </c>
      <c r="H111" t="s">
        <v>18</v>
      </c>
      <c r="I111">
        <f>ROUND(1050.26/100,9)</f>
        <v>10.502599999999999</v>
      </c>
      <c r="J111">
        <v>0</v>
      </c>
      <c r="O111">
        <f t="shared" si="107"/>
        <v>4743.88</v>
      </c>
      <c r="P111">
        <f t="shared" si="108"/>
        <v>13.31</v>
      </c>
      <c r="Q111">
        <f t="shared" si="109"/>
        <v>71.72</v>
      </c>
      <c r="R111">
        <f t="shared" si="110"/>
        <v>19.22</v>
      </c>
      <c r="S111">
        <f t="shared" si="111"/>
        <v>4658.8500000000004</v>
      </c>
      <c r="T111">
        <f t="shared" si="112"/>
        <v>0</v>
      </c>
      <c r="U111">
        <f t="shared" si="113"/>
        <v>68.792029999999997</v>
      </c>
      <c r="V111">
        <f t="shared" si="114"/>
        <v>0.21005199999999999</v>
      </c>
      <c r="W111">
        <f t="shared" si="115"/>
        <v>0</v>
      </c>
      <c r="X111">
        <f t="shared" si="116"/>
        <v>4444.17</v>
      </c>
      <c r="Y111">
        <f t="shared" si="117"/>
        <v>2198.69</v>
      </c>
      <c r="AA111">
        <v>16612262</v>
      </c>
      <c r="AB111">
        <f t="shared" si="118"/>
        <v>64.16</v>
      </c>
      <c r="AC111">
        <f t="shared" si="106"/>
        <v>0.18</v>
      </c>
      <c r="AD111">
        <f>ROUND((((ET111)-(EU111))+AE111),2)</f>
        <v>0.97</v>
      </c>
      <c r="AE111">
        <f t="shared" si="143"/>
        <v>0.26</v>
      </c>
      <c r="AF111">
        <f t="shared" si="143"/>
        <v>63.01</v>
      </c>
      <c r="AG111">
        <f t="shared" si="121"/>
        <v>0</v>
      </c>
      <c r="AH111">
        <f t="shared" si="144"/>
        <v>6.55</v>
      </c>
      <c r="AI111">
        <f t="shared" si="144"/>
        <v>0.02</v>
      </c>
      <c r="AJ111">
        <f t="shared" si="123"/>
        <v>0</v>
      </c>
      <c r="AK111">
        <v>64.16</v>
      </c>
      <c r="AL111">
        <v>0.18</v>
      </c>
      <c r="AM111">
        <v>0.97</v>
      </c>
      <c r="AN111">
        <v>0.26</v>
      </c>
      <c r="AO111">
        <v>63.01</v>
      </c>
      <c r="AP111">
        <v>0</v>
      </c>
      <c r="AQ111">
        <v>6.55</v>
      </c>
      <c r="AR111">
        <v>0.02</v>
      </c>
      <c r="AS111">
        <v>0</v>
      </c>
      <c r="AT111">
        <v>95</v>
      </c>
      <c r="AU111">
        <v>47</v>
      </c>
      <c r="AV111">
        <v>1</v>
      </c>
      <c r="AW111">
        <v>1</v>
      </c>
      <c r="AZ111">
        <v>7.04</v>
      </c>
      <c r="BA111">
        <v>7.04</v>
      </c>
      <c r="BB111">
        <v>7.04</v>
      </c>
      <c r="BC111">
        <v>7.04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392</v>
      </c>
      <c r="BM111">
        <v>15001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7.04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105</v>
      </c>
      <c r="CA111">
        <v>55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24"/>
        <v>4743.88</v>
      </c>
      <c r="CQ111">
        <f t="shared" si="125"/>
        <v>1.2671999999999999</v>
      </c>
      <c r="CR111">
        <f t="shared" si="126"/>
        <v>6.8288000000000002</v>
      </c>
      <c r="CS111">
        <f t="shared" si="127"/>
        <v>1.8304</v>
      </c>
      <c r="CT111">
        <f t="shared" si="128"/>
        <v>443.59039999999999</v>
      </c>
      <c r="CU111">
        <f t="shared" si="129"/>
        <v>0</v>
      </c>
      <c r="CV111">
        <f t="shared" si="130"/>
        <v>6.55</v>
      </c>
      <c r="CW111">
        <f t="shared" si="131"/>
        <v>0.02</v>
      </c>
      <c r="CX111">
        <f t="shared" si="132"/>
        <v>0</v>
      </c>
      <c r="CY111">
        <f t="shared" si="133"/>
        <v>4444.1665000000012</v>
      </c>
      <c r="CZ111">
        <f t="shared" si="134"/>
        <v>2198.6929000000005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1005</v>
      </c>
      <c r="DV111" t="s">
        <v>18</v>
      </c>
      <c r="DW111" t="s">
        <v>18</v>
      </c>
      <c r="DX111">
        <v>100</v>
      </c>
      <c r="EE111">
        <v>16609130</v>
      </c>
      <c r="EF111">
        <v>2</v>
      </c>
      <c r="EG111" t="s">
        <v>14</v>
      </c>
      <c r="EH111">
        <v>0</v>
      </c>
      <c r="EI111" t="s">
        <v>6</v>
      </c>
      <c r="EJ111">
        <v>1</v>
      </c>
      <c r="EK111">
        <v>15001</v>
      </c>
      <c r="EL111" t="s">
        <v>153</v>
      </c>
      <c r="EM111" t="s">
        <v>154</v>
      </c>
      <c r="EO111" t="s">
        <v>6</v>
      </c>
      <c r="EQ111">
        <v>0</v>
      </c>
      <c r="ER111">
        <v>64.16</v>
      </c>
      <c r="ES111">
        <v>0.18</v>
      </c>
      <c r="ET111">
        <v>0.97</v>
      </c>
      <c r="EU111">
        <v>0.26</v>
      </c>
      <c r="EV111">
        <v>63.01</v>
      </c>
      <c r="EW111">
        <v>6.55</v>
      </c>
      <c r="EX111">
        <v>0.02</v>
      </c>
      <c r="EY111">
        <v>0</v>
      </c>
      <c r="FQ111">
        <v>0</v>
      </c>
      <c r="FR111">
        <f t="shared" si="135"/>
        <v>0</v>
      </c>
      <c r="FS111">
        <v>0</v>
      </c>
      <c r="FT111" t="s">
        <v>22</v>
      </c>
      <c r="FU111" t="s">
        <v>23</v>
      </c>
      <c r="FX111">
        <v>94.5</v>
      </c>
      <c r="FY111">
        <v>46.75</v>
      </c>
      <c r="GA111" t="s">
        <v>6</v>
      </c>
      <c r="GD111">
        <v>0</v>
      </c>
      <c r="GF111">
        <v>-2014629731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36"/>
        <v>0</v>
      </c>
      <c r="GM111">
        <f t="shared" si="137"/>
        <v>11386.74</v>
      </c>
      <c r="GN111">
        <f t="shared" si="138"/>
        <v>11386.74</v>
      </c>
      <c r="GO111">
        <f t="shared" si="139"/>
        <v>0</v>
      </c>
      <c r="GP111">
        <f t="shared" si="140"/>
        <v>0</v>
      </c>
      <c r="GR111">
        <v>0</v>
      </c>
      <c r="GS111">
        <v>3</v>
      </c>
      <c r="GT111">
        <v>0</v>
      </c>
      <c r="GU111" t="s">
        <v>6</v>
      </c>
      <c r="GV111">
        <f t="shared" si="141"/>
        <v>0</v>
      </c>
      <c r="GW111">
        <v>1</v>
      </c>
      <c r="GX111">
        <f t="shared" si="142"/>
        <v>0</v>
      </c>
      <c r="HA111">
        <v>0</v>
      </c>
      <c r="HB111">
        <v>0</v>
      </c>
      <c r="IK111">
        <v>0</v>
      </c>
    </row>
    <row r="112" spans="1:245" x14ac:dyDescent="0.2">
      <c r="A112">
        <v>18</v>
      </c>
      <c r="B112">
        <v>1</v>
      </c>
      <c r="C112">
        <v>284</v>
      </c>
      <c r="E112" t="s">
        <v>393</v>
      </c>
      <c r="F112" t="s">
        <v>394</v>
      </c>
      <c r="G112" t="s">
        <v>395</v>
      </c>
      <c r="H112" t="s">
        <v>182</v>
      </c>
      <c r="I112">
        <f>I111*J112</f>
        <v>0.13653399999999999</v>
      </c>
      <c r="J112">
        <v>1.3000019042903661E-2</v>
      </c>
      <c r="O112">
        <f t="shared" si="107"/>
        <v>0</v>
      </c>
      <c r="P112">
        <f t="shared" si="108"/>
        <v>0</v>
      </c>
      <c r="Q112">
        <f t="shared" si="109"/>
        <v>0</v>
      </c>
      <c r="R112">
        <f t="shared" si="110"/>
        <v>0</v>
      </c>
      <c r="S112">
        <f t="shared" si="111"/>
        <v>0</v>
      </c>
      <c r="T112">
        <f t="shared" si="112"/>
        <v>0</v>
      </c>
      <c r="U112">
        <f t="shared" si="113"/>
        <v>0</v>
      </c>
      <c r="V112">
        <f t="shared" si="114"/>
        <v>0</v>
      </c>
      <c r="W112">
        <f t="shared" si="115"/>
        <v>0</v>
      </c>
      <c r="X112">
        <f t="shared" si="116"/>
        <v>0</v>
      </c>
      <c r="Y112">
        <f t="shared" si="117"/>
        <v>0</v>
      </c>
      <c r="AA112">
        <v>16612262</v>
      </c>
      <c r="AB112">
        <f t="shared" si="118"/>
        <v>0</v>
      </c>
      <c r="AC112">
        <f t="shared" si="106"/>
        <v>0</v>
      </c>
      <c r="AD112">
        <f>ROUND((((ET112)-(EU112))+AE112),2)</f>
        <v>0</v>
      </c>
      <c r="AE112">
        <f t="shared" si="143"/>
        <v>0</v>
      </c>
      <c r="AF112">
        <f t="shared" si="143"/>
        <v>0</v>
      </c>
      <c r="AG112">
        <f t="shared" si="121"/>
        <v>0</v>
      </c>
      <c r="AH112">
        <f t="shared" si="144"/>
        <v>0</v>
      </c>
      <c r="AI112">
        <f t="shared" si="144"/>
        <v>0</v>
      </c>
      <c r="AJ112">
        <f t="shared" si="123"/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95</v>
      </c>
      <c r="AU112">
        <v>47</v>
      </c>
      <c r="AV112">
        <v>1</v>
      </c>
      <c r="AW112">
        <v>1</v>
      </c>
      <c r="AZ112">
        <v>7.04</v>
      </c>
      <c r="BA112">
        <v>1</v>
      </c>
      <c r="BB112">
        <v>1</v>
      </c>
      <c r="BC112">
        <v>7.04</v>
      </c>
      <c r="BD112" t="s">
        <v>6</v>
      </c>
      <c r="BE112" t="s">
        <v>6</v>
      </c>
      <c r="BF112" t="s">
        <v>6</v>
      </c>
      <c r="BG112" t="s">
        <v>6</v>
      </c>
      <c r="BH112">
        <v>3</v>
      </c>
      <c r="BI112">
        <v>1</v>
      </c>
      <c r="BJ112" t="s">
        <v>6</v>
      </c>
      <c r="BM112">
        <v>15001</v>
      </c>
      <c r="BN112">
        <v>0</v>
      </c>
      <c r="BO112" t="s">
        <v>6</v>
      </c>
      <c r="BP112">
        <v>0</v>
      </c>
      <c r="BQ112">
        <v>2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105</v>
      </c>
      <c r="CA112">
        <v>55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124"/>
        <v>0</v>
      </c>
      <c r="CQ112">
        <f t="shared" si="125"/>
        <v>0</v>
      </c>
      <c r="CR112">
        <f t="shared" si="126"/>
        <v>0</v>
      </c>
      <c r="CS112">
        <f t="shared" si="127"/>
        <v>0</v>
      </c>
      <c r="CT112">
        <f t="shared" si="128"/>
        <v>0</v>
      </c>
      <c r="CU112">
        <f t="shared" si="129"/>
        <v>0</v>
      </c>
      <c r="CV112">
        <f t="shared" si="130"/>
        <v>0</v>
      </c>
      <c r="CW112">
        <f t="shared" si="131"/>
        <v>0</v>
      </c>
      <c r="CX112">
        <f t="shared" si="132"/>
        <v>0</v>
      </c>
      <c r="CY112">
        <f t="shared" si="133"/>
        <v>0</v>
      </c>
      <c r="CZ112">
        <f t="shared" si="134"/>
        <v>0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1009</v>
      </c>
      <c r="DV112" t="s">
        <v>182</v>
      </c>
      <c r="DW112" t="s">
        <v>182</v>
      </c>
      <c r="DX112">
        <v>1000</v>
      </c>
      <c r="EE112">
        <v>16609130</v>
      </c>
      <c r="EF112">
        <v>2</v>
      </c>
      <c r="EG112" t="s">
        <v>14</v>
      </c>
      <c r="EH112">
        <v>0</v>
      </c>
      <c r="EI112" t="s">
        <v>6</v>
      </c>
      <c r="EJ112">
        <v>1</v>
      </c>
      <c r="EK112">
        <v>15001</v>
      </c>
      <c r="EL112" t="s">
        <v>153</v>
      </c>
      <c r="EM112" t="s">
        <v>154</v>
      </c>
      <c r="EO112" t="s">
        <v>6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135"/>
        <v>0</v>
      </c>
      <c r="FS112">
        <v>0</v>
      </c>
      <c r="FT112" t="s">
        <v>22</v>
      </c>
      <c r="FU112" t="s">
        <v>23</v>
      </c>
      <c r="FX112">
        <v>94.5</v>
      </c>
      <c r="FY112">
        <v>46.75</v>
      </c>
      <c r="GA112" t="s">
        <v>6</v>
      </c>
      <c r="GD112">
        <v>0</v>
      </c>
      <c r="GF112">
        <v>-1212923053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36"/>
        <v>0</v>
      </c>
      <c r="GM112">
        <f t="shared" si="137"/>
        <v>0</v>
      </c>
      <c r="GN112">
        <f t="shared" si="138"/>
        <v>0</v>
      </c>
      <c r="GO112">
        <f t="shared" si="139"/>
        <v>0</v>
      </c>
      <c r="GP112">
        <f t="shared" si="140"/>
        <v>0</v>
      </c>
      <c r="GR112">
        <v>0</v>
      </c>
      <c r="GS112">
        <v>3</v>
      </c>
      <c r="GT112">
        <v>0</v>
      </c>
      <c r="GU112" t="s">
        <v>6</v>
      </c>
      <c r="GV112">
        <f t="shared" si="141"/>
        <v>0</v>
      </c>
      <c r="GW112">
        <v>1</v>
      </c>
      <c r="GX112">
        <f t="shared" si="142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283</v>
      </c>
      <c r="E113" t="s">
        <v>396</v>
      </c>
      <c r="F113" t="s">
        <v>397</v>
      </c>
      <c r="G113" t="s">
        <v>398</v>
      </c>
      <c r="H113" t="s">
        <v>182</v>
      </c>
      <c r="I113">
        <f>I111*J113</f>
        <v>0.13653399999999999</v>
      </c>
      <c r="J113">
        <v>1.3000019042903661E-2</v>
      </c>
      <c r="O113">
        <f t="shared" si="107"/>
        <v>17676.61</v>
      </c>
      <c r="P113">
        <f t="shared" si="108"/>
        <v>17676.61</v>
      </c>
      <c r="Q113">
        <f t="shared" si="109"/>
        <v>0</v>
      </c>
      <c r="R113">
        <f t="shared" si="110"/>
        <v>0</v>
      </c>
      <c r="S113">
        <f t="shared" si="111"/>
        <v>0</v>
      </c>
      <c r="T113">
        <f t="shared" si="112"/>
        <v>0</v>
      </c>
      <c r="U113">
        <f t="shared" si="113"/>
        <v>0</v>
      </c>
      <c r="V113">
        <f t="shared" si="114"/>
        <v>0</v>
      </c>
      <c r="W113">
        <f t="shared" si="115"/>
        <v>0</v>
      </c>
      <c r="X113">
        <f t="shared" si="116"/>
        <v>0</v>
      </c>
      <c r="Y113">
        <f t="shared" si="117"/>
        <v>0</v>
      </c>
      <c r="AA113">
        <v>16612262</v>
      </c>
      <c r="AB113">
        <f t="shared" si="118"/>
        <v>18390.16</v>
      </c>
      <c r="AC113">
        <f t="shared" si="106"/>
        <v>18390.16</v>
      </c>
      <c r="AD113">
        <f>ROUND((((ET113)-(EU113))+AE113),2)</f>
        <v>0</v>
      </c>
      <c r="AE113">
        <f t="shared" si="143"/>
        <v>0</v>
      </c>
      <c r="AF113">
        <f t="shared" si="143"/>
        <v>0</v>
      </c>
      <c r="AG113">
        <f t="shared" si="121"/>
        <v>0</v>
      </c>
      <c r="AH113">
        <f t="shared" si="144"/>
        <v>0</v>
      </c>
      <c r="AI113">
        <f t="shared" si="144"/>
        <v>0</v>
      </c>
      <c r="AJ113">
        <f t="shared" si="123"/>
        <v>0</v>
      </c>
      <c r="AK113">
        <v>18390.16</v>
      </c>
      <c r="AL113">
        <v>18390.16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95</v>
      </c>
      <c r="AU113">
        <v>47</v>
      </c>
      <c r="AV113">
        <v>1</v>
      </c>
      <c r="AW113">
        <v>1</v>
      </c>
      <c r="AZ113">
        <v>7.04</v>
      </c>
      <c r="BA113">
        <v>1</v>
      </c>
      <c r="BB113">
        <v>1</v>
      </c>
      <c r="BC113">
        <v>7.04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399</v>
      </c>
      <c r="BM113">
        <v>15001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105</v>
      </c>
      <c r="CA113">
        <v>55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24"/>
        <v>17676.61</v>
      </c>
      <c r="CQ113">
        <f t="shared" si="125"/>
        <v>129466.7264</v>
      </c>
      <c r="CR113">
        <f t="shared" si="126"/>
        <v>0</v>
      </c>
      <c r="CS113">
        <f t="shared" si="127"/>
        <v>0</v>
      </c>
      <c r="CT113">
        <f t="shared" si="128"/>
        <v>0</v>
      </c>
      <c r="CU113">
        <f t="shared" si="129"/>
        <v>0</v>
      </c>
      <c r="CV113">
        <f t="shared" si="130"/>
        <v>0</v>
      </c>
      <c r="CW113">
        <f t="shared" si="131"/>
        <v>0</v>
      </c>
      <c r="CX113">
        <f t="shared" si="132"/>
        <v>0</v>
      </c>
      <c r="CY113">
        <f t="shared" si="133"/>
        <v>0</v>
      </c>
      <c r="CZ113">
        <f t="shared" si="134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1009</v>
      </c>
      <c r="DV113" t="s">
        <v>182</v>
      </c>
      <c r="DW113" t="s">
        <v>182</v>
      </c>
      <c r="DX113">
        <v>1000</v>
      </c>
      <c r="EE113">
        <v>16609130</v>
      </c>
      <c r="EF113">
        <v>2</v>
      </c>
      <c r="EG113" t="s">
        <v>14</v>
      </c>
      <c r="EH113">
        <v>0</v>
      </c>
      <c r="EI113" t="s">
        <v>6</v>
      </c>
      <c r="EJ113">
        <v>1</v>
      </c>
      <c r="EK113">
        <v>15001</v>
      </c>
      <c r="EL113" t="s">
        <v>153</v>
      </c>
      <c r="EM113" t="s">
        <v>154</v>
      </c>
      <c r="EO113" t="s">
        <v>6</v>
      </c>
      <c r="EQ113">
        <v>0</v>
      </c>
      <c r="ER113">
        <v>18390.16</v>
      </c>
      <c r="ES113">
        <v>18390.16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5"/>
        <v>0</v>
      </c>
      <c r="FS113">
        <v>0</v>
      </c>
      <c r="FT113" t="s">
        <v>22</v>
      </c>
      <c r="FU113" t="s">
        <v>23</v>
      </c>
      <c r="FX113">
        <v>94.5</v>
      </c>
      <c r="FY113">
        <v>46.75</v>
      </c>
      <c r="GA113" t="s">
        <v>6</v>
      </c>
      <c r="GD113">
        <v>0</v>
      </c>
      <c r="GF113">
        <v>-1919714308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36"/>
        <v>0</v>
      </c>
      <c r="GM113">
        <f t="shared" si="137"/>
        <v>17676.61</v>
      </c>
      <c r="GN113">
        <f t="shared" si="138"/>
        <v>17676.61</v>
      </c>
      <c r="GO113">
        <f t="shared" si="139"/>
        <v>0</v>
      </c>
      <c r="GP113">
        <f t="shared" si="140"/>
        <v>0</v>
      </c>
      <c r="GR113">
        <v>0</v>
      </c>
      <c r="GS113">
        <v>3</v>
      </c>
      <c r="GT113">
        <v>0</v>
      </c>
      <c r="GU113" t="s">
        <v>6</v>
      </c>
      <c r="GV113">
        <f t="shared" si="141"/>
        <v>0</v>
      </c>
      <c r="GW113">
        <v>1</v>
      </c>
      <c r="GX113">
        <f t="shared" si="142"/>
        <v>0</v>
      </c>
      <c r="HA113">
        <v>0</v>
      </c>
      <c r="HB113">
        <v>0</v>
      </c>
      <c r="IK113">
        <v>0</v>
      </c>
    </row>
    <row r="114" spans="1:245" x14ac:dyDescent="0.2">
      <c r="A114">
        <v>17</v>
      </c>
      <c r="B114">
        <v>1</v>
      </c>
      <c r="C114">
        <f>ROW(SmtRes!A293)</f>
        <v>293</v>
      </c>
      <c r="D114">
        <f>ROW(EtalonRes!A304)</f>
        <v>304</v>
      </c>
      <c r="E114" t="s">
        <v>400</v>
      </c>
      <c r="F114" t="s">
        <v>401</v>
      </c>
      <c r="G114" t="s">
        <v>402</v>
      </c>
      <c r="H114" t="s">
        <v>18</v>
      </c>
      <c r="I114">
        <f>ROUND(202.92/100,9)</f>
        <v>2.0291999999999999</v>
      </c>
      <c r="J114">
        <v>0</v>
      </c>
      <c r="O114">
        <f t="shared" si="107"/>
        <v>31250.68</v>
      </c>
      <c r="P114">
        <f t="shared" si="108"/>
        <v>16148.41</v>
      </c>
      <c r="Q114">
        <f t="shared" si="109"/>
        <v>1846.12</v>
      </c>
      <c r="R114">
        <f t="shared" si="110"/>
        <v>1069.7</v>
      </c>
      <c r="S114">
        <f t="shared" si="111"/>
        <v>13256.15</v>
      </c>
      <c r="T114">
        <f t="shared" si="112"/>
        <v>0</v>
      </c>
      <c r="U114">
        <f t="shared" si="113"/>
        <v>200.31450719999998</v>
      </c>
      <c r="V114">
        <f t="shared" si="114"/>
        <v>15.954584999999998</v>
      </c>
      <c r="W114">
        <f t="shared" si="115"/>
        <v>0</v>
      </c>
      <c r="X114">
        <f t="shared" si="116"/>
        <v>13609.56</v>
      </c>
      <c r="Y114">
        <f t="shared" si="117"/>
        <v>6733.15</v>
      </c>
      <c r="AA114">
        <v>16612262</v>
      </c>
      <c r="AB114">
        <f t="shared" si="118"/>
        <v>2187.5700000000002</v>
      </c>
      <c r="AC114">
        <f t="shared" si="106"/>
        <v>1130.4000000000001</v>
      </c>
      <c r="AD114">
        <f>ROUND(((((ET114*1.25))-((EU114*1.25)))+AE114),2)</f>
        <v>129.22999999999999</v>
      </c>
      <c r="AE114">
        <f>ROUND(((EU114*1.25)),2)</f>
        <v>74.88</v>
      </c>
      <c r="AF114">
        <f>ROUND(((EV114*1.15)),2)</f>
        <v>927.94</v>
      </c>
      <c r="AG114">
        <f t="shared" si="121"/>
        <v>0</v>
      </c>
      <c r="AH114">
        <f>((EW114*1.15))</f>
        <v>98.715999999999994</v>
      </c>
      <c r="AI114">
        <f>((EX114*1.25))</f>
        <v>7.8624999999999998</v>
      </c>
      <c r="AJ114">
        <f t="shared" si="123"/>
        <v>0</v>
      </c>
      <c r="AK114">
        <v>2040.68</v>
      </c>
      <c r="AL114">
        <v>1130.4000000000001</v>
      </c>
      <c r="AM114">
        <v>103.38</v>
      </c>
      <c r="AN114">
        <v>59.9</v>
      </c>
      <c r="AO114">
        <v>806.9</v>
      </c>
      <c r="AP114">
        <v>0</v>
      </c>
      <c r="AQ114">
        <v>85.84</v>
      </c>
      <c r="AR114">
        <v>6.29</v>
      </c>
      <c r="AS114">
        <v>0</v>
      </c>
      <c r="AT114">
        <v>95</v>
      </c>
      <c r="AU114">
        <v>47</v>
      </c>
      <c r="AV114">
        <v>1</v>
      </c>
      <c r="AW114">
        <v>1</v>
      </c>
      <c r="AZ114">
        <v>7.04</v>
      </c>
      <c r="BA114">
        <v>7.04</v>
      </c>
      <c r="BB114">
        <v>7.04</v>
      </c>
      <c r="BC114">
        <v>7.04</v>
      </c>
      <c r="BD114" t="s">
        <v>6</v>
      </c>
      <c r="BE114" t="s">
        <v>6</v>
      </c>
      <c r="BF114" t="s">
        <v>6</v>
      </c>
      <c r="BG114" t="s">
        <v>6</v>
      </c>
      <c r="BH114">
        <v>0</v>
      </c>
      <c r="BI114">
        <v>1</v>
      </c>
      <c r="BJ114" t="s">
        <v>403</v>
      </c>
      <c r="BM114">
        <v>15001</v>
      </c>
      <c r="BN114">
        <v>0</v>
      </c>
      <c r="BO114" t="s">
        <v>6</v>
      </c>
      <c r="BP114">
        <v>0</v>
      </c>
      <c r="BQ114">
        <v>2</v>
      </c>
      <c r="BR114">
        <v>0</v>
      </c>
      <c r="BS114">
        <v>7.04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105</v>
      </c>
      <c r="CA114">
        <v>55</v>
      </c>
      <c r="CF114">
        <v>0</v>
      </c>
      <c r="CG114">
        <v>0</v>
      </c>
      <c r="CM114">
        <v>0</v>
      </c>
      <c r="CN114" t="s">
        <v>1861</v>
      </c>
      <c r="CO114">
        <v>0</v>
      </c>
      <c r="CP114">
        <f t="shared" si="124"/>
        <v>31250.68</v>
      </c>
      <c r="CQ114">
        <f t="shared" si="125"/>
        <v>7958.0160000000005</v>
      </c>
      <c r="CR114">
        <f t="shared" si="126"/>
        <v>909.77919999999995</v>
      </c>
      <c r="CS114">
        <f t="shared" si="127"/>
        <v>527.15519999999992</v>
      </c>
      <c r="CT114">
        <f t="shared" si="128"/>
        <v>6532.6976000000004</v>
      </c>
      <c r="CU114">
        <f t="shared" si="129"/>
        <v>0</v>
      </c>
      <c r="CV114">
        <f t="shared" si="130"/>
        <v>98.715999999999994</v>
      </c>
      <c r="CW114">
        <f t="shared" si="131"/>
        <v>7.8624999999999998</v>
      </c>
      <c r="CX114">
        <f t="shared" si="132"/>
        <v>0</v>
      </c>
      <c r="CY114">
        <f t="shared" si="133"/>
        <v>13609.557500000001</v>
      </c>
      <c r="CZ114">
        <f t="shared" si="134"/>
        <v>6733.1495000000004</v>
      </c>
      <c r="DC114" t="s">
        <v>6</v>
      </c>
      <c r="DD114" t="s">
        <v>6</v>
      </c>
      <c r="DE114" t="s">
        <v>91</v>
      </c>
      <c r="DF114" t="s">
        <v>91</v>
      </c>
      <c r="DG114" t="s">
        <v>92</v>
      </c>
      <c r="DH114" t="s">
        <v>6</v>
      </c>
      <c r="DI114" t="s">
        <v>92</v>
      </c>
      <c r="DJ114" t="s">
        <v>91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1005</v>
      </c>
      <c r="DV114" t="s">
        <v>18</v>
      </c>
      <c r="DW114" t="s">
        <v>18</v>
      </c>
      <c r="DX114">
        <v>100</v>
      </c>
      <c r="EE114">
        <v>16609130</v>
      </c>
      <c r="EF114">
        <v>2</v>
      </c>
      <c r="EG114" t="s">
        <v>14</v>
      </c>
      <c r="EH114">
        <v>0</v>
      </c>
      <c r="EI114" t="s">
        <v>6</v>
      </c>
      <c r="EJ114">
        <v>1</v>
      </c>
      <c r="EK114">
        <v>15001</v>
      </c>
      <c r="EL114" t="s">
        <v>153</v>
      </c>
      <c r="EM114" t="s">
        <v>154</v>
      </c>
      <c r="EO114" t="s">
        <v>93</v>
      </c>
      <c r="EQ114">
        <v>131072</v>
      </c>
      <c r="ER114">
        <v>2040.68</v>
      </c>
      <c r="ES114">
        <v>1130.4000000000001</v>
      </c>
      <c r="ET114">
        <v>103.38</v>
      </c>
      <c r="EU114">
        <v>59.9</v>
      </c>
      <c r="EV114">
        <v>806.9</v>
      </c>
      <c r="EW114">
        <v>85.84</v>
      </c>
      <c r="EX114">
        <v>6.29</v>
      </c>
      <c r="EY114">
        <v>0</v>
      </c>
      <c r="FQ114">
        <v>0</v>
      </c>
      <c r="FR114">
        <f t="shared" si="135"/>
        <v>0</v>
      </c>
      <c r="FS114">
        <v>0</v>
      </c>
      <c r="FT114" t="s">
        <v>22</v>
      </c>
      <c r="FU114" t="s">
        <v>23</v>
      </c>
      <c r="FX114">
        <v>94.5</v>
      </c>
      <c r="FY114">
        <v>46.75</v>
      </c>
      <c r="GA114" t="s">
        <v>6</v>
      </c>
      <c r="GD114">
        <v>0</v>
      </c>
      <c r="GF114">
        <v>2119154356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36"/>
        <v>0</v>
      </c>
      <c r="GM114">
        <f t="shared" si="137"/>
        <v>51593.39</v>
      </c>
      <c r="GN114">
        <f t="shared" si="138"/>
        <v>51593.39</v>
      </c>
      <c r="GO114">
        <f t="shared" si="139"/>
        <v>0</v>
      </c>
      <c r="GP114">
        <f t="shared" si="140"/>
        <v>0</v>
      </c>
      <c r="GR114">
        <v>0</v>
      </c>
      <c r="GS114">
        <v>3</v>
      </c>
      <c r="GT114">
        <v>0</v>
      </c>
      <c r="GU114" t="s">
        <v>6</v>
      </c>
      <c r="GV114">
        <f t="shared" si="141"/>
        <v>0</v>
      </c>
      <c r="GW114">
        <v>1</v>
      </c>
      <c r="GX114">
        <f t="shared" si="142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291</v>
      </c>
      <c r="E115" t="s">
        <v>404</v>
      </c>
      <c r="F115" t="s">
        <v>405</v>
      </c>
      <c r="G115" t="s">
        <v>406</v>
      </c>
      <c r="H115" t="s">
        <v>282</v>
      </c>
      <c r="I115">
        <f>I114*J115</f>
        <v>-3.7946040000000001</v>
      </c>
      <c r="J115">
        <v>-1.87</v>
      </c>
      <c r="O115">
        <f t="shared" si="107"/>
        <v>-13835.45</v>
      </c>
      <c r="P115">
        <f t="shared" si="108"/>
        <v>-13835.45</v>
      </c>
      <c r="Q115">
        <f t="shared" si="109"/>
        <v>0</v>
      </c>
      <c r="R115">
        <f t="shared" si="110"/>
        <v>0</v>
      </c>
      <c r="S115">
        <f t="shared" si="111"/>
        <v>0</v>
      </c>
      <c r="T115">
        <f t="shared" si="112"/>
        <v>0</v>
      </c>
      <c r="U115">
        <f t="shared" si="113"/>
        <v>0</v>
      </c>
      <c r="V115">
        <f t="shared" si="114"/>
        <v>0</v>
      </c>
      <c r="W115">
        <f t="shared" si="115"/>
        <v>0</v>
      </c>
      <c r="X115">
        <f t="shared" si="116"/>
        <v>0</v>
      </c>
      <c r="Y115">
        <f t="shared" si="117"/>
        <v>0</v>
      </c>
      <c r="AA115">
        <v>16612262</v>
      </c>
      <c r="AB115">
        <f t="shared" si="118"/>
        <v>517.91</v>
      </c>
      <c r="AC115">
        <f t="shared" si="106"/>
        <v>517.91</v>
      </c>
      <c r="AD115">
        <f>ROUND((((ET115)-(EU115))+AE115),2)</f>
        <v>0</v>
      </c>
      <c r="AE115">
        <f>ROUND((EU115),2)</f>
        <v>0</v>
      </c>
      <c r="AF115">
        <f>ROUND((EV115),2)</f>
        <v>0</v>
      </c>
      <c r="AG115">
        <f t="shared" si="121"/>
        <v>0</v>
      </c>
      <c r="AH115">
        <f>(EW115)</f>
        <v>0</v>
      </c>
      <c r="AI115">
        <f>(EX115)</f>
        <v>0</v>
      </c>
      <c r="AJ115">
        <f t="shared" si="123"/>
        <v>0</v>
      </c>
      <c r="AK115">
        <v>517.91</v>
      </c>
      <c r="AL115">
        <v>517.91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95</v>
      </c>
      <c r="AU115">
        <v>47</v>
      </c>
      <c r="AV115">
        <v>1</v>
      </c>
      <c r="AW115">
        <v>1</v>
      </c>
      <c r="AZ115">
        <v>7.04</v>
      </c>
      <c r="BA115">
        <v>1</v>
      </c>
      <c r="BB115">
        <v>1</v>
      </c>
      <c r="BC115">
        <v>7.04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407</v>
      </c>
      <c r="BM115">
        <v>15001</v>
      </c>
      <c r="BN115">
        <v>0</v>
      </c>
      <c r="BO115" t="s">
        <v>6</v>
      </c>
      <c r="BP115">
        <v>0</v>
      </c>
      <c r="BQ115">
        <v>2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105</v>
      </c>
      <c r="CA115">
        <v>55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4"/>
        <v>-13835.45</v>
      </c>
      <c r="CQ115">
        <f t="shared" si="125"/>
        <v>3646.0863999999997</v>
      </c>
      <c r="CR115">
        <f t="shared" si="126"/>
        <v>0</v>
      </c>
      <c r="CS115">
        <f t="shared" si="127"/>
        <v>0</v>
      </c>
      <c r="CT115">
        <f t="shared" si="128"/>
        <v>0</v>
      </c>
      <c r="CU115">
        <f t="shared" si="129"/>
        <v>0</v>
      </c>
      <c r="CV115">
        <f t="shared" si="130"/>
        <v>0</v>
      </c>
      <c r="CW115">
        <f t="shared" si="131"/>
        <v>0</v>
      </c>
      <c r="CX115">
        <f t="shared" si="132"/>
        <v>0</v>
      </c>
      <c r="CY115">
        <f t="shared" si="133"/>
        <v>0</v>
      </c>
      <c r="CZ115">
        <f t="shared" si="134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1007</v>
      </c>
      <c r="DV115" t="s">
        <v>282</v>
      </c>
      <c r="DW115" t="s">
        <v>282</v>
      </c>
      <c r="DX115">
        <v>1</v>
      </c>
      <c r="EE115">
        <v>16609130</v>
      </c>
      <c r="EF115">
        <v>2</v>
      </c>
      <c r="EG115" t="s">
        <v>14</v>
      </c>
      <c r="EH115">
        <v>0</v>
      </c>
      <c r="EI115" t="s">
        <v>6</v>
      </c>
      <c r="EJ115">
        <v>1</v>
      </c>
      <c r="EK115">
        <v>15001</v>
      </c>
      <c r="EL115" t="s">
        <v>153</v>
      </c>
      <c r="EM115" t="s">
        <v>154</v>
      </c>
      <c r="EO115" t="s">
        <v>6</v>
      </c>
      <c r="EQ115">
        <v>32768</v>
      </c>
      <c r="ER115">
        <v>517.91</v>
      </c>
      <c r="ES115">
        <v>517.91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5"/>
        <v>0</v>
      </c>
      <c r="FS115">
        <v>0</v>
      </c>
      <c r="FT115" t="s">
        <v>22</v>
      </c>
      <c r="FU115" t="s">
        <v>23</v>
      </c>
      <c r="FX115">
        <v>94.5</v>
      </c>
      <c r="FY115">
        <v>46.75</v>
      </c>
      <c r="GA115" t="s">
        <v>6</v>
      </c>
      <c r="GD115">
        <v>0</v>
      </c>
      <c r="GF115">
        <v>-1001479081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36"/>
        <v>0</v>
      </c>
      <c r="GM115">
        <f t="shared" si="137"/>
        <v>-13835.45</v>
      </c>
      <c r="GN115">
        <f t="shared" si="138"/>
        <v>-13835.45</v>
      </c>
      <c r="GO115">
        <f t="shared" si="139"/>
        <v>0</v>
      </c>
      <c r="GP115">
        <f t="shared" si="140"/>
        <v>0</v>
      </c>
      <c r="GR115">
        <v>0</v>
      </c>
      <c r="GS115">
        <v>3</v>
      </c>
      <c r="GT115">
        <v>0</v>
      </c>
      <c r="GU115" t="s">
        <v>6</v>
      </c>
      <c r="GV115">
        <f t="shared" si="141"/>
        <v>0</v>
      </c>
      <c r="GW115">
        <v>1</v>
      </c>
      <c r="GX115">
        <f t="shared" si="142"/>
        <v>0</v>
      </c>
      <c r="HA115">
        <v>0</v>
      </c>
      <c r="HB115">
        <v>0</v>
      </c>
      <c r="IK115">
        <v>0</v>
      </c>
    </row>
    <row r="116" spans="1:245" x14ac:dyDescent="0.2">
      <c r="A116">
        <v>18</v>
      </c>
      <c r="B116">
        <v>1</v>
      </c>
      <c r="C116">
        <v>292</v>
      </c>
      <c r="E116" t="s">
        <v>408</v>
      </c>
      <c r="F116" t="s">
        <v>386</v>
      </c>
      <c r="G116" t="s">
        <v>387</v>
      </c>
      <c r="H116" t="s">
        <v>182</v>
      </c>
      <c r="I116">
        <f>I114*J116</f>
        <v>2.78</v>
      </c>
      <c r="J116">
        <v>1.3699980287798146</v>
      </c>
      <c r="O116">
        <f t="shared" si="107"/>
        <v>18228.03</v>
      </c>
      <c r="P116">
        <f t="shared" si="108"/>
        <v>18228.03</v>
      </c>
      <c r="Q116">
        <f t="shared" si="109"/>
        <v>0</v>
      </c>
      <c r="R116">
        <f t="shared" si="110"/>
        <v>0</v>
      </c>
      <c r="S116">
        <f t="shared" si="111"/>
        <v>0</v>
      </c>
      <c r="T116">
        <f t="shared" si="112"/>
        <v>0</v>
      </c>
      <c r="U116">
        <f t="shared" si="113"/>
        <v>0</v>
      </c>
      <c r="V116">
        <f t="shared" si="114"/>
        <v>0</v>
      </c>
      <c r="W116">
        <f t="shared" si="115"/>
        <v>0</v>
      </c>
      <c r="X116">
        <f t="shared" si="116"/>
        <v>0</v>
      </c>
      <c r="Y116">
        <f t="shared" si="117"/>
        <v>0</v>
      </c>
      <c r="AA116">
        <v>16612262</v>
      </c>
      <c r="AB116">
        <f t="shared" si="118"/>
        <v>931.37</v>
      </c>
      <c r="AC116">
        <f t="shared" si="106"/>
        <v>931.37</v>
      </c>
      <c r="AD116">
        <f>ROUND((((ET116)-(EU116))+AE116),2)</f>
        <v>0</v>
      </c>
      <c r="AE116">
        <f>ROUND((EU116),2)</f>
        <v>0</v>
      </c>
      <c r="AF116">
        <f>ROUND((EV116),2)</f>
        <v>0</v>
      </c>
      <c r="AG116">
        <f t="shared" si="121"/>
        <v>0</v>
      </c>
      <c r="AH116">
        <f>(EW116)</f>
        <v>0</v>
      </c>
      <c r="AI116">
        <f>(EX116)</f>
        <v>0</v>
      </c>
      <c r="AJ116">
        <f t="shared" si="123"/>
        <v>0</v>
      </c>
      <c r="AK116">
        <v>931.37</v>
      </c>
      <c r="AL116">
        <v>931.37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95</v>
      </c>
      <c r="AU116">
        <v>47</v>
      </c>
      <c r="AV116">
        <v>1</v>
      </c>
      <c r="AW116">
        <v>1</v>
      </c>
      <c r="AZ116">
        <v>7.04</v>
      </c>
      <c r="BA116">
        <v>1</v>
      </c>
      <c r="BB116">
        <v>1</v>
      </c>
      <c r="BC116">
        <v>7.04</v>
      </c>
      <c r="BD116" t="s">
        <v>6</v>
      </c>
      <c r="BE116" t="s">
        <v>6</v>
      </c>
      <c r="BF116" t="s">
        <v>6</v>
      </c>
      <c r="BG116" t="s">
        <v>6</v>
      </c>
      <c r="BH116">
        <v>3</v>
      </c>
      <c r="BI116">
        <v>1</v>
      </c>
      <c r="BJ116" t="s">
        <v>388</v>
      </c>
      <c r="BM116">
        <v>15001</v>
      </c>
      <c r="BN116">
        <v>0</v>
      </c>
      <c r="BO116" t="s">
        <v>6</v>
      </c>
      <c r="BP116">
        <v>0</v>
      </c>
      <c r="BQ116">
        <v>2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105</v>
      </c>
      <c r="CA116">
        <v>55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124"/>
        <v>18228.03</v>
      </c>
      <c r="CQ116">
        <f t="shared" si="125"/>
        <v>6556.8447999999999</v>
      </c>
      <c r="CR116">
        <f t="shared" si="126"/>
        <v>0</v>
      </c>
      <c r="CS116">
        <f t="shared" si="127"/>
        <v>0</v>
      </c>
      <c r="CT116">
        <f t="shared" si="128"/>
        <v>0</v>
      </c>
      <c r="CU116">
        <f t="shared" si="129"/>
        <v>0</v>
      </c>
      <c r="CV116">
        <f t="shared" si="130"/>
        <v>0</v>
      </c>
      <c r="CW116">
        <f t="shared" si="131"/>
        <v>0</v>
      </c>
      <c r="CX116">
        <f t="shared" si="132"/>
        <v>0</v>
      </c>
      <c r="CY116">
        <f t="shared" si="133"/>
        <v>0</v>
      </c>
      <c r="CZ116">
        <f t="shared" si="134"/>
        <v>0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1009</v>
      </c>
      <c r="DV116" t="s">
        <v>182</v>
      </c>
      <c r="DW116" t="s">
        <v>182</v>
      </c>
      <c r="DX116">
        <v>1000</v>
      </c>
      <c r="EE116">
        <v>16609130</v>
      </c>
      <c r="EF116">
        <v>2</v>
      </c>
      <c r="EG116" t="s">
        <v>14</v>
      </c>
      <c r="EH116">
        <v>0</v>
      </c>
      <c r="EI116" t="s">
        <v>6</v>
      </c>
      <c r="EJ116">
        <v>1</v>
      </c>
      <c r="EK116">
        <v>15001</v>
      </c>
      <c r="EL116" t="s">
        <v>153</v>
      </c>
      <c r="EM116" t="s">
        <v>154</v>
      </c>
      <c r="EO116" t="s">
        <v>6</v>
      </c>
      <c r="EQ116">
        <v>0</v>
      </c>
      <c r="ER116">
        <v>931.37</v>
      </c>
      <c r="ES116">
        <v>931.37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si="135"/>
        <v>0</v>
      </c>
      <c r="FS116">
        <v>0</v>
      </c>
      <c r="FT116" t="s">
        <v>22</v>
      </c>
      <c r="FU116" t="s">
        <v>23</v>
      </c>
      <c r="FX116">
        <v>94.5</v>
      </c>
      <c r="FY116">
        <v>46.75</v>
      </c>
      <c r="GA116" t="s">
        <v>6</v>
      </c>
      <c r="GD116">
        <v>0</v>
      </c>
      <c r="GF116">
        <v>-791558573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36"/>
        <v>0</v>
      </c>
      <c r="GM116">
        <f t="shared" si="137"/>
        <v>18228.03</v>
      </c>
      <c r="GN116">
        <f t="shared" si="138"/>
        <v>18228.03</v>
      </c>
      <c r="GO116">
        <f t="shared" si="139"/>
        <v>0</v>
      </c>
      <c r="GP116">
        <f t="shared" si="140"/>
        <v>0</v>
      </c>
      <c r="GR116">
        <v>0</v>
      </c>
      <c r="GS116">
        <v>3</v>
      </c>
      <c r="GT116">
        <v>0</v>
      </c>
      <c r="GU116" t="s">
        <v>6</v>
      </c>
      <c r="GV116">
        <f t="shared" si="141"/>
        <v>0</v>
      </c>
      <c r="GW116">
        <v>1</v>
      </c>
      <c r="GX116">
        <f t="shared" si="142"/>
        <v>0</v>
      </c>
      <c r="HA116">
        <v>0</v>
      </c>
      <c r="HB116">
        <v>0</v>
      </c>
      <c r="IK116">
        <v>0</v>
      </c>
    </row>
    <row r="117" spans="1:245" x14ac:dyDescent="0.2">
      <c r="A117">
        <v>17</v>
      </c>
      <c r="B117">
        <v>1</v>
      </c>
      <c r="C117">
        <f>ROW(SmtRes!A303)</f>
        <v>303</v>
      </c>
      <c r="D117">
        <f>ROW(EtalonRes!A314)</f>
        <v>314</v>
      </c>
      <c r="E117" t="s">
        <v>409</v>
      </c>
      <c r="F117" t="s">
        <v>410</v>
      </c>
      <c r="G117" t="s">
        <v>411</v>
      </c>
      <c r="H117" t="s">
        <v>18</v>
      </c>
      <c r="I117">
        <f>ROUND(267.56/100,9)</f>
        <v>2.6756000000000002</v>
      </c>
      <c r="J117">
        <v>0</v>
      </c>
      <c r="O117">
        <f t="shared" si="107"/>
        <v>60497.99</v>
      </c>
      <c r="P117">
        <f t="shared" si="108"/>
        <v>14456.99</v>
      </c>
      <c r="Q117">
        <f t="shared" si="109"/>
        <v>702.21</v>
      </c>
      <c r="R117">
        <f t="shared" si="110"/>
        <v>269.36</v>
      </c>
      <c r="S117">
        <f t="shared" si="111"/>
        <v>45338.79</v>
      </c>
      <c r="T117">
        <f t="shared" si="112"/>
        <v>0</v>
      </c>
      <c r="U117">
        <f t="shared" si="113"/>
        <v>701.54232000000002</v>
      </c>
      <c r="V117">
        <f t="shared" si="114"/>
        <v>2.8762699999999999</v>
      </c>
      <c r="W117">
        <f t="shared" si="115"/>
        <v>0</v>
      </c>
      <c r="X117">
        <f t="shared" si="116"/>
        <v>43327.74</v>
      </c>
      <c r="Y117">
        <f t="shared" si="117"/>
        <v>21435.83</v>
      </c>
      <c r="AA117">
        <v>16612262</v>
      </c>
      <c r="AB117">
        <f t="shared" si="118"/>
        <v>3211.79</v>
      </c>
      <c r="AC117">
        <f t="shared" si="106"/>
        <v>767.51</v>
      </c>
      <c r="AD117">
        <f>ROUND(((((ET117*1.25))-((EU117*1.25)))+AE117),2)</f>
        <v>37.28</v>
      </c>
      <c r="AE117">
        <f>ROUND(((EU117*1.25)),2)</f>
        <v>14.3</v>
      </c>
      <c r="AF117">
        <f>ROUND(((EV117*1.15)),2)</f>
        <v>2407</v>
      </c>
      <c r="AG117">
        <f t="shared" si="121"/>
        <v>0</v>
      </c>
      <c r="AH117">
        <f>((EW117*1.15))</f>
        <v>262.2</v>
      </c>
      <c r="AI117">
        <f>((EX117*1.25))</f>
        <v>1.075</v>
      </c>
      <c r="AJ117">
        <f t="shared" si="123"/>
        <v>0</v>
      </c>
      <c r="AK117">
        <v>2890.37</v>
      </c>
      <c r="AL117">
        <v>767.51</v>
      </c>
      <c r="AM117">
        <v>29.82</v>
      </c>
      <c r="AN117">
        <v>11.44</v>
      </c>
      <c r="AO117">
        <v>2093.04</v>
      </c>
      <c r="AP117">
        <v>0</v>
      </c>
      <c r="AQ117">
        <v>228</v>
      </c>
      <c r="AR117">
        <v>0.86</v>
      </c>
      <c r="AS117">
        <v>0</v>
      </c>
      <c r="AT117">
        <v>95</v>
      </c>
      <c r="AU117">
        <v>47</v>
      </c>
      <c r="AV117">
        <v>1</v>
      </c>
      <c r="AW117">
        <v>1</v>
      </c>
      <c r="AZ117">
        <v>7.04</v>
      </c>
      <c r="BA117">
        <v>7.04</v>
      </c>
      <c r="BB117">
        <v>7.04</v>
      </c>
      <c r="BC117">
        <v>7.04</v>
      </c>
      <c r="BD117" t="s">
        <v>6</v>
      </c>
      <c r="BE117" t="s">
        <v>6</v>
      </c>
      <c r="BF117" t="s">
        <v>6</v>
      </c>
      <c r="BG117" t="s">
        <v>6</v>
      </c>
      <c r="BH117">
        <v>0</v>
      </c>
      <c r="BI117">
        <v>1</v>
      </c>
      <c r="BJ117" t="s">
        <v>412</v>
      </c>
      <c r="BM117">
        <v>15001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7.04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105</v>
      </c>
      <c r="CA117">
        <v>55</v>
      </c>
      <c r="CF117">
        <v>0</v>
      </c>
      <c r="CG117">
        <v>0</v>
      </c>
      <c r="CM117">
        <v>0</v>
      </c>
      <c r="CN117" t="s">
        <v>1861</v>
      </c>
      <c r="CO117">
        <v>0</v>
      </c>
      <c r="CP117">
        <f t="shared" si="124"/>
        <v>60497.990000000005</v>
      </c>
      <c r="CQ117">
        <f t="shared" si="125"/>
        <v>5403.2704000000003</v>
      </c>
      <c r="CR117">
        <f t="shared" si="126"/>
        <v>262.45120000000003</v>
      </c>
      <c r="CS117">
        <f t="shared" si="127"/>
        <v>100.67200000000001</v>
      </c>
      <c r="CT117">
        <f t="shared" si="128"/>
        <v>16945.28</v>
      </c>
      <c r="CU117">
        <f t="shared" si="129"/>
        <v>0</v>
      </c>
      <c r="CV117">
        <f t="shared" si="130"/>
        <v>262.2</v>
      </c>
      <c r="CW117">
        <f t="shared" si="131"/>
        <v>1.075</v>
      </c>
      <c r="CX117">
        <f t="shared" si="132"/>
        <v>0</v>
      </c>
      <c r="CY117">
        <f t="shared" si="133"/>
        <v>43327.7425</v>
      </c>
      <c r="CZ117">
        <f t="shared" si="134"/>
        <v>21435.830500000004</v>
      </c>
      <c r="DC117" t="s">
        <v>6</v>
      </c>
      <c r="DD117" t="s">
        <v>6</v>
      </c>
      <c r="DE117" t="s">
        <v>91</v>
      </c>
      <c r="DF117" t="s">
        <v>91</v>
      </c>
      <c r="DG117" t="s">
        <v>92</v>
      </c>
      <c r="DH117" t="s">
        <v>6</v>
      </c>
      <c r="DI117" t="s">
        <v>92</v>
      </c>
      <c r="DJ117" t="s">
        <v>91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18</v>
      </c>
      <c r="DW117" t="s">
        <v>18</v>
      </c>
      <c r="DX117">
        <v>100</v>
      </c>
      <c r="EE117">
        <v>16609130</v>
      </c>
      <c r="EF117">
        <v>2</v>
      </c>
      <c r="EG117" t="s">
        <v>14</v>
      </c>
      <c r="EH117">
        <v>0</v>
      </c>
      <c r="EI117" t="s">
        <v>6</v>
      </c>
      <c r="EJ117">
        <v>1</v>
      </c>
      <c r="EK117">
        <v>15001</v>
      </c>
      <c r="EL117" t="s">
        <v>153</v>
      </c>
      <c r="EM117" t="s">
        <v>154</v>
      </c>
      <c r="EO117" t="s">
        <v>93</v>
      </c>
      <c r="EQ117">
        <v>131072</v>
      </c>
      <c r="ER117">
        <v>2890.37</v>
      </c>
      <c r="ES117">
        <v>767.51</v>
      </c>
      <c r="ET117">
        <v>29.82</v>
      </c>
      <c r="EU117">
        <v>11.44</v>
      </c>
      <c r="EV117">
        <v>2093.04</v>
      </c>
      <c r="EW117">
        <v>228</v>
      </c>
      <c r="EX117">
        <v>0.86</v>
      </c>
      <c r="EY117">
        <v>0</v>
      </c>
      <c r="FQ117">
        <v>0</v>
      </c>
      <c r="FR117">
        <f t="shared" si="135"/>
        <v>0</v>
      </c>
      <c r="FS117">
        <v>0</v>
      </c>
      <c r="FT117" t="s">
        <v>22</v>
      </c>
      <c r="FU117" t="s">
        <v>23</v>
      </c>
      <c r="FX117">
        <v>94.5</v>
      </c>
      <c r="FY117">
        <v>46.75</v>
      </c>
      <c r="GA117" t="s">
        <v>6</v>
      </c>
      <c r="GD117">
        <v>0</v>
      </c>
      <c r="GF117">
        <v>-1551800524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36"/>
        <v>0</v>
      </c>
      <c r="GM117">
        <f t="shared" si="137"/>
        <v>125261.56</v>
      </c>
      <c r="GN117">
        <f t="shared" si="138"/>
        <v>125261.56</v>
      </c>
      <c r="GO117">
        <f t="shared" si="139"/>
        <v>0</v>
      </c>
      <c r="GP117">
        <f t="shared" si="140"/>
        <v>0</v>
      </c>
      <c r="GR117">
        <v>0</v>
      </c>
      <c r="GS117">
        <v>3</v>
      </c>
      <c r="GT117">
        <v>0</v>
      </c>
      <c r="GU117" t="s">
        <v>6</v>
      </c>
      <c r="GV117">
        <f t="shared" si="141"/>
        <v>0</v>
      </c>
      <c r="GW117">
        <v>1</v>
      </c>
      <c r="GX117">
        <f t="shared" si="142"/>
        <v>0</v>
      </c>
      <c r="HA117">
        <v>0</v>
      </c>
      <c r="HB117">
        <v>0</v>
      </c>
      <c r="IK117">
        <v>0</v>
      </c>
    </row>
    <row r="118" spans="1:245" x14ac:dyDescent="0.2">
      <c r="A118">
        <v>18</v>
      </c>
      <c r="B118">
        <v>1</v>
      </c>
      <c r="C118">
        <v>303</v>
      </c>
      <c r="E118" t="s">
        <v>413</v>
      </c>
      <c r="F118" t="s">
        <v>414</v>
      </c>
      <c r="G118" t="s">
        <v>415</v>
      </c>
      <c r="H118" t="s">
        <v>97</v>
      </c>
      <c r="I118">
        <f>I117*J118</f>
        <v>267.56</v>
      </c>
      <c r="J118">
        <v>100</v>
      </c>
      <c r="O118">
        <f t="shared" si="107"/>
        <v>161445.28</v>
      </c>
      <c r="P118">
        <f t="shared" si="108"/>
        <v>161445.28</v>
      </c>
      <c r="Q118">
        <f t="shared" si="109"/>
        <v>0</v>
      </c>
      <c r="R118">
        <f t="shared" si="110"/>
        <v>0</v>
      </c>
      <c r="S118">
        <f t="shared" si="111"/>
        <v>0</v>
      </c>
      <c r="T118">
        <f t="shared" si="112"/>
        <v>0</v>
      </c>
      <c r="U118">
        <f t="shared" si="113"/>
        <v>0</v>
      </c>
      <c r="V118">
        <f t="shared" si="114"/>
        <v>0</v>
      </c>
      <c r="W118">
        <f t="shared" si="115"/>
        <v>0</v>
      </c>
      <c r="X118">
        <f t="shared" si="116"/>
        <v>0</v>
      </c>
      <c r="Y118">
        <f t="shared" si="117"/>
        <v>0</v>
      </c>
      <c r="AA118">
        <v>16612262</v>
      </c>
      <c r="AB118">
        <f t="shared" si="118"/>
        <v>85.71</v>
      </c>
      <c r="AC118">
        <f t="shared" si="106"/>
        <v>85.71</v>
      </c>
      <c r="AD118">
        <f>ROUND((((ET118)-(EU118))+AE118),2)</f>
        <v>0</v>
      </c>
      <c r="AE118">
        <f>ROUND((EU118),2)</f>
        <v>0</v>
      </c>
      <c r="AF118">
        <f>ROUND((EV118),2)</f>
        <v>0</v>
      </c>
      <c r="AG118">
        <f t="shared" si="121"/>
        <v>0</v>
      </c>
      <c r="AH118">
        <f>(EW118)</f>
        <v>0</v>
      </c>
      <c r="AI118">
        <f>(EX118)</f>
        <v>0</v>
      </c>
      <c r="AJ118">
        <f t="shared" si="123"/>
        <v>0</v>
      </c>
      <c r="AK118">
        <v>85.71</v>
      </c>
      <c r="AL118">
        <v>85.71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95</v>
      </c>
      <c r="AU118">
        <v>47</v>
      </c>
      <c r="AV118">
        <v>1</v>
      </c>
      <c r="AW118">
        <v>1</v>
      </c>
      <c r="AZ118">
        <v>7.04</v>
      </c>
      <c r="BA118">
        <v>1</v>
      </c>
      <c r="BB118">
        <v>1</v>
      </c>
      <c r="BC118">
        <v>7.04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1</v>
      </c>
      <c r="BJ118" t="s">
        <v>416</v>
      </c>
      <c r="BM118">
        <v>15001</v>
      </c>
      <c r="BN118">
        <v>0</v>
      </c>
      <c r="BO118" t="s">
        <v>6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105</v>
      </c>
      <c r="CA118">
        <v>55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si="124"/>
        <v>161445.28</v>
      </c>
      <c r="CQ118">
        <f t="shared" si="125"/>
        <v>603.39839999999992</v>
      </c>
      <c r="CR118">
        <f t="shared" si="126"/>
        <v>0</v>
      </c>
      <c r="CS118">
        <f t="shared" si="127"/>
        <v>0</v>
      </c>
      <c r="CT118">
        <f t="shared" si="128"/>
        <v>0</v>
      </c>
      <c r="CU118">
        <f t="shared" si="129"/>
        <v>0</v>
      </c>
      <c r="CV118">
        <f t="shared" si="130"/>
        <v>0</v>
      </c>
      <c r="CW118">
        <f t="shared" si="131"/>
        <v>0</v>
      </c>
      <c r="CX118">
        <f t="shared" si="132"/>
        <v>0</v>
      </c>
      <c r="CY118">
        <f t="shared" si="133"/>
        <v>0</v>
      </c>
      <c r="CZ118">
        <f t="shared" si="134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1005</v>
      </c>
      <c r="DV118" t="s">
        <v>97</v>
      </c>
      <c r="DW118" t="s">
        <v>97</v>
      </c>
      <c r="DX118">
        <v>1</v>
      </c>
      <c r="EE118">
        <v>16609130</v>
      </c>
      <c r="EF118">
        <v>2</v>
      </c>
      <c r="EG118" t="s">
        <v>14</v>
      </c>
      <c r="EH118">
        <v>0</v>
      </c>
      <c r="EI118" t="s">
        <v>6</v>
      </c>
      <c r="EJ118">
        <v>1</v>
      </c>
      <c r="EK118">
        <v>15001</v>
      </c>
      <c r="EL118" t="s">
        <v>153</v>
      </c>
      <c r="EM118" t="s">
        <v>154</v>
      </c>
      <c r="EO118" t="s">
        <v>6</v>
      </c>
      <c r="EQ118">
        <v>0</v>
      </c>
      <c r="ER118">
        <v>85.71</v>
      </c>
      <c r="ES118">
        <v>85.71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35"/>
        <v>0</v>
      </c>
      <c r="FS118">
        <v>0</v>
      </c>
      <c r="FT118" t="s">
        <v>22</v>
      </c>
      <c r="FU118" t="s">
        <v>23</v>
      </c>
      <c r="FX118">
        <v>94.5</v>
      </c>
      <c r="FY118">
        <v>46.75</v>
      </c>
      <c r="GA118" t="s">
        <v>6</v>
      </c>
      <c r="GD118">
        <v>0</v>
      </c>
      <c r="GF118">
        <v>1249654036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36"/>
        <v>0</v>
      </c>
      <c r="GM118">
        <f t="shared" si="137"/>
        <v>161445.28</v>
      </c>
      <c r="GN118">
        <f t="shared" si="138"/>
        <v>161445.28</v>
      </c>
      <c r="GO118">
        <f t="shared" si="139"/>
        <v>0</v>
      </c>
      <c r="GP118">
        <f t="shared" si="140"/>
        <v>0</v>
      </c>
      <c r="GR118">
        <v>0</v>
      </c>
      <c r="GS118">
        <v>3</v>
      </c>
      <c r="GT118">
        <v>0</v>
      </c>
      <c r="GU118" t="s">
        <v>6</v>
      </c>
      <c r="GV118">
        <f t="shared" si="141"/>
        <v>0</v>
      </c>
      <c r="GW118">
        <v>1</v>
      </c>
      <c r="GX118">
        <f t="shared" si="142"/>
        <v>0</v>
      </c>
      <c r="HA118">
        <v>0</v>
      </c>
      <c r="HB118"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ROW(SmtRes!A311)</f>
        <v>311</v>
      </c>
      <c r="D119">
        <f>ROW(EtalonRes!A323)</f>
        <v>323</v>
      </c>
      <c r="E119" t="s">
        <v>417</v>
      </c>
      <c r="F119" t="s">
        <v>418</v>
      </c>
      <c r="G119" t="s">
        <v>419</v>
      </c>
      <c r="H119" t="s">
        <v>18</v>
      </c>
      <c r="I119">
        <v>0</v>
      </c>
      <c r="J119">
        <v>0</v>
      </c>
      <c r="O119">
        <f t="shared" si="107"/>
        <v>0</v>
      </c>
      <c r="P119">
        <f t="shared" si="108"/>
        <v>0</v>
      </c>
      <c r="Q119">
        <f t="shared" si="109"/>
        <v>0</v>
      </c>
      <c r="R119">
        <f t="shared" si="110"/>
        <v>0</v>
      </c>
      <c r="S119">
        <f t="shared" si="111"/>
        <v>0</v>
      </c>
      <c r="T119">
        <f t="shared" si="112"/>
        <v>0</v>
      </c>
      <c r="U119">
        <f t="shared" si="113"/>
        <v>0</v>
      </c>
      <c r="V119">
        <f t="shared" si="114"/>
        <v>0</v>
      </c>
      <c r="W119">
        <f t="shared" si="115"/>
        <v>0</v>
      </c>
      <c r="X119">
        <f t="shared" si="116"/>
        <v>0</v>
      </c>
      <c r="Y119">
        <f t="shared" si="117"/>
        <v>0</v>
      </c>
      <c r="AA119">
        <v>16612262</v>
      </c>
      <c r="AB119">
        <f t="shared" si="118"/>
        <v>1093.3900000000001</v>
      </c>
      <c r="AC119">
        <f t="shared" si="106"/>
        <v>642.55999999999995</v>
      </c>
      <c r="AD119">
        <f>ROUND(((((ET119*1.25))-((EU119*1.25)))+AE119),2)</f>
        <v>13.01</v>
      </c>
      <c r="AE119">
        <f>ROUND(((EU119*1.25)),2)</f>
        <v>2.46</v>
      </c>
      <c r="AF119">
        <f>ROUND(((EV119*1.15)),2)</f>
        <v>437.82</v>
      </c>
      <c r="AG119">
        <f t="shared" si="121"/>
        <v>0</v>
      </c>
      <c r="AH119">
        <f>((EW119*1.15))</f>
        <v>50.094000000000001</v>
      </c>
      <c r="AI119">
        <f>((EX119*1.25))</f>
        <v>0.21250000000000002</v>
      </c>
      <c r="AJ119">
        <f t="shared" si="123"/>
        <v>0</v>
      </c>
      <c r="AK119">
        <v>1033.68</v>
      </c>
      <c r="AL119">
        <v>642.55999999999995</v>
      </c>
      <c r="AM119">
        <v>10.41</v>
      </c>
      <c r="AN119">
        <v>1.97</v>
      </c>
      <c r="AO119">
        <v>380.71</v>
      </c>
      <c r="AP119">
        <v>0</v>
      </c>
      <c r="AQ119">
        <v>43.56</v>
      </c>
      <c r="AR119">
        <v>0.17</v>
      </c>
      <c r="AS119">
        <v>0</v>
      </c>
      <c r="AT119">
        <v>95</v>
      </c>
      <c r="AU119">
        <v>47</v>
      </c>
      <c r="AV119">
        <v>1</v>
      </c>
      <c r="AW119">
        <v>1</v>
      </c>
      <c r="AZ119">
        <v>7.04</v>
      </c>
      <c r="BA119">
        <v>7.04</v>
      </c>
      <c r="BB119">
        <v>7.04</v>
      </c>
      <c r="BC119">
        <v>7.04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420</v>
      </c>
      <c r="BM119">
        <v>15001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7.04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105</v>
      </c>
      <c r="CA119">
        <v>55</v>
      </c>
      <c r="CF119">
        <v>0</v>
      </c>
      <c r="CG119">
        <v>0</v>
      </c>
      <c r="CM119">
        <v>0</v>
      </c>
      <c r="CN119" t="s">
        <v>1861</v>
      </c>
      <c r="CO119">
        <v>0</v>
      </c>
      <c r="CP119">
        <f t="shared" si="124"/>
        <v>0</v>
      </c>
      <c r="CQ119">
        <f t="shared" si="125"/>
        <v>4523.6223999999993</v>
      </c>
      <c r="CR119">
        <f t="shared" si="126"/>
        <v>91.590400000000002</v>
      </c>
      <c r="CS119">
        <f t="shared" si="127"/>
        <v>17.3184</v>
      </c>
      <c r="CT119">
        <f t="shared" si="128"/>
        <v>3082.2527999999998</v>
      </c>
      <c r="CU119">
        <f t="shared" si="129"/>
        <v>0</v>
      </c>
      <c r="CV119">
        <f t="shared" si="130"/>
        <v>50.094000000000001</v>
      </c>
      <c r="CW119">
        <f t="shared" si="131"/>
        <v>0.21250000000000002</v>
      </c>
      <c r="CX119">
        <f t="shared" si="132"/>
        <v>0</v>
      </c>
      <c r="CY119">
        <f t="shared" si="133"/>
        <v>0</v>
      </c>
      <c r="CZ119">
        <f t="shared" si="134"/>
        <v>0</v>
      </c>
      <c r="DC119" t="s">
        <v>6</v>
      </c>
      <c r="DD119" t="s">
        <v>6</v>
      </c>
      <c r="DE119" t="s">
        <v>91</v>
      </c>
      <c r="DF119" t="s">
        <v>91</v>
      </c>
      <c r="DG119" t="s">
        <v>92</v>
      </c>
      <c r="DH119" t="s">
        <v>6</v>
      </c>
      <c r="DI119" t="s">
        <v>92</v>
      </c>
      <c r="DJ119" t="s">
        <v>91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18</v>
      </c>
      <c r="DW119" t="s">
        <v>18</v>
      </c>
      <c r="DX119">
        <v>100</v>
      </c>
      <c r="EE119">
        <v>16609130</v>
      </c>
      <c r="EF119">
        <v>2</v>
      </c>
      <c r="EG119" t="s">
        <v>14</v>
      </c>
      <c r="EH119">
        <v>0</v>
      </c>
      <c r="EI119" t="s">
        <v>6</v>
      </c>
      <c r="EJ119">
        <v>1</v>
      </c>
      <c r="EK119">
        <v>15001</v>
      </c>
      <c r="EL119" t="s">
        <v>153</v>
      </c>
      <c r="EM119" t="s">
        <v>154</v>
      </c>
      <c r="EO119" t="s">
        <v>93</v>
      </c>
      <c r="EQ119">
        <v>131072</v>
      </c>
      <c r="ER119">
        <v>1033.68</v>
      </c>
      <c r="ES119">
        <v>642.55999999999995</v>
      </c>
      <c r="ET119">
        <v>10.41</v>
      </c>
      <c r="EU119">
        <v>1.97</v>
      </c>
      <c r="EV119">
        <v>380.71</v>
      </c>
      <c r="EW119">
        <v>43.56</v>
      </c>
      <c r="EX119">
        <v>0.17</v>
      </c>
      <c r="EY119">
        <v>0</v>
      </c>
      <c r="FQ119">
        <v>0</v>
      </c>
      <c r="FR119">
        <f t="shared" si="135"/>
        <v>0</v>
      </c>
      <c r="FS119">
        <v>0</v>
      </c>
      <c r="FT119" t="s">
        <v>22</v>
      </c>
      <c r="FU119" t="s">
        <v>23</v>
      </c>
      <c r="FX119">
        <v>94.5</v>
      </c>
      <c r="FY119">
        <v>46.75</v>
      </c>
      <c r="GA119" t="s">
        <v>6</v>
      </c>
      <c r="GD119">
        <v>0</v>
      </c>
      <c r="GF119">
        <v>325170472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36"/>
        <v>0</v>
      </c>
      <c r="GM119">
        <f t="shared" si="137"/>
        <v>0</v>
      </c>
      <c r="GN119">
        <f t="shared" si="138"/>
        <v>0</v>
      </c>
      <c r="GO119">
        <f t="shared" si="139"/>
        <v>0</v>
      </c>
      <c r="GP119">
        <f t="shared" si="140"/>
        <v>0</v>
      </c>
      <c r="GR119">
        <v>0</v>
      </c>
      <c r="GS119">
        <v>3</v>
      </c>
      <c r="GT119">
        <v>0</v>
      </c>
      <c r="GU119" t="s">
        <v>6</v>
      </c>
      <c r="GV119">
        <f t="shared" si="141"/>
        <v>0</v>
      </c>
      <c r="GW119">
        <v>1</v>
      </c>
      <c r="GX119">
        <f t="shared" si="142"/>
        <v>0</v>
      </c>
      <c r="HA119">
        <v>0</v>
      </c>
      <c r="HB119">
        <v>0</v>
      </c>
      <c r="IK119">
        <v>0</v>
      </c>
    </row>
    <row r="120" spans="1:245" x14ac:dyDescent="0.2">
      <c r="A120">
        <v>18</v>
      </c>
      <c r="B120">
        <v>1</v>
      </c>
      <c r="C120">
        <v>310</v>
      </c>
      <c r="E120" t="s">
        <v>421</v>
      </c>
      <c r="F120" t="s">
        <v>422</v>
      </c>
      <c r="G120" t="s">
        <v>1963</v>
      </c>
      <c r="H120" t="s">
        <v>182</v>
      </c>
      <c r="I120">
        <f>I119*J120</f>
        <v>0</v>
      </c>
      <c r="J120">
        <v>3.0000000000000002E-2</v>
      </c>
      <c r="O120">
        <f t="shared" si="107"/>
        <v>0</v>
      </c>
      <c r="P120">
        <f t="shared" si="108"/>
        <v>0</v>
      </c>
      <c r="Q120">
        <f t="shared" si="109"/>
        <v>0</v>
      </c>
      <c r="R120">
        <f t="shared" si="110"/>
        <v>0</v>
      </c>
      <c r="S120">
        <f t="shared" si="111"/>
        <v>0</v>
      </c>
      <c r="T120">
        <f t="shared" si="112"/>
        <v>0</v>
      </c>
      <c r="U120">
        <f t="shared" si="113"/>
        <v>0</v>
      </c>
      <c r="V120">
        <f t="shared" si="114"/>
        <v>0</v>
      </c>
      <c r="W120">
        <f t="shared" si="115"/>
        <v>0</v>
      </c>
      <c r="X120">
        <f t="shared" si="116"/>
        <v>0</v>
      </c>
      <c r="Y120">
        <f t="shared" si="117"/>
        <v>0</v>
      </c>
      <c r="AA120">
        <v>16612262</v>
      </c>
      <c r="AB120">
        <f t="shared" si="118"/>
        <v>7627.37</v>
      </c>
      <c r="AC120">
        <f t="shared" si="106"/>
        <v>7627.37</v>
      </c>
      <c r="AD120">
        <f>ROUND((((ET120)-(EU120))+AE120),2)</f>
        <v>0</v>
      </c>
      <c r="AE120">
        <f t="shared" ref="AE120:AF123" si="145">ROUND((EU120),2)</f>
        <v>0</v>
      </c>
      <c r="AF120">
        <f t="shared" si="145"/>
        <v>0</v>
      </c>
      <c r="AG120">
        <f t="shared" si="121"/>
        <v>0</v>
      </c>
      <c r="AH120">
        <f t="shared" ref="AH120:AI123" si="146">(EW120)</f>
        <v>0</v>
      </c>
      <c r="AI120">
        <f t="shared" si="146"/>
        <v>0</v>
      </c>
      <c r="AJ120">
        <f t="shared" si="123"/>
        <v>0</v>
      </c>
      <c r="AK120">
        <v>7627.37</v>
      </c>
      <c r="AL120">
        <v>7627.37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95</v>
      </c>
      <c r="AU120">
        <v>47</v>
      </c>
      <c r="AV120">
        <v>1</v>
      </c>
      <c r="AW120">
        <v>1</v>
      </c>
      <c r="AZ120">
        <v>7.04</v>
      </c>
      <c r="BA120">
        <v>1</v>
      </c>
      <c r="BB120">
        <v>1</v>
      </c>
      <c r="BC120">
        <v>7.04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424</v>
      </c>
      <c r="BM120">
        <v>15001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105</v>
      </c>
      <c r="CA120">
        <v>55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24"/>
        <v>0</v>
      </c>
      <c r="CQ120">
        <f t="shared" si="125"/>
        <v>53696.684800000003</v>
      </c>
      <c r="CR120">
        <f t="shared" si="126"/>
        <v>0</v>
      </c>
      <c r="CS120">
        <f t="shared" si="127"/>
        <v>0</v>
      </c>
      <c r="CT120">
        <f t="shared" si="128"/>
        <v>0</v>
      </c>
      <c r="CU120">
        <f t="shared" si="129"/>
        <v>0</v>
      </c>
      <c r="CV120">
        <f t="shared" si="130"/>
        <v>0</v>
      </c>
      <c r="CW120">
        <f t="shared" si="131"/>
        <v>0</v>
      </c>
      <c r="CX120">
        <f t="shared" si="132"/>
        <v>0</v>
      </c>
      <c r="CY120">
        <f t="shared" si="133"/>
        <v>0</v>
      </c>
      <c r="CZ120">
        <f t="shared" si="134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1009</v>
      </c>
      <c r="DV120" t="s">
        <v>182</v>
      </c>
      <c r="DW120" t="s">
        <v>182</v>
      </c>
      <c r="DX120">
        <v>1000</v>
      </c>
      <c r="EE120">
        <v>16609130</v>
      </c>
      <c r="EF120">
        <v>2</v>
      </c>
      <c r="EG120" t="s">
        <v>14</v>
      </c>
      <c r="EH120">
        <v>0</v>
      </c>
      <c r="EI120" t="s">
        <v>6</v>
      </c>
      <c r="EJ120">
        <v>1</v>
      </c>
      <c r="EK120">
        <v>15001</v>
      </c>
      <c r="EL120" t="s">
        <v>153</v>
      </c>
      <c r="EM120" t="s">
        <v>154</v>
      </c>
      <c r="EO120" t="s">
        <v>6</v>
      </c>
      <c r="EQ120">
        <v>0</v>
      </c>
      <c r="ER120">
        <v>7627.37</v>
      </c>
      <c r="ES120">
        <v>7627.37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35"/>
        <v>0</v>
      </c>
      <c r="FS120">
        <v>0</v>
      </c>
      <c r="FT120" t="s">
        <v>22</v>
      </c>
      <c r="FU120" t="s">
        <v>23</v>
      </c>
      <c r="FX120">
        <v>94.5</v>
      </c>
      <c r="FY120">
        <v>46.75</v>
      </c>
      <c r="GA120" t="s">
        <v>6</v>
      </c>
      <c r="GD120">
        <v>0</v>
      </c>
      <c r="GF120">
        <v>763838732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36"/>
        <v>0</v>
      </c>
      <c r="GM120">
        <f t="shared" si="137"/>
        <v>0</v>
      </c>
      <c r="GN120">
        <f t="shared" si="138"/>
        <v>0</v>
      </c>
      <c r="GO120">
        <f t="shared" si="139"/>
        <v>0</v>
      </c>
      <c r="GP120">
        <f t="shared" si="140"/>
        <v>0</v>
      </c>
      <c r="GR120">
        <v>0</v>
      </c>
      <c r="GS120">
        <v>3</v>
      </c>
      <c r="GT120">
        <v>0</v>
      </c>
      <c r="GU120" t="s">
        <v>6</v>
      </c>
      <c r="GV120">
        <f t="shared" si="141"/>
        <v>0</v>
      </c>
      <c r="GW120">
        <v>1</v>
      </c>
      <c r="GX120">
        <f t="shared" si="142"/>
        <v>0</v>
      </c>
      <c r="HA120">
        <v>0</v>
      </c>
      <c r="HB120">
        <v>0</v>
      </c>
      <c r="IK120">
        <v>0</v>
      </c>
    </row>
    <row r="121" spans="1:245" x14ac:dyDescent="0.2">
      <c r="A121">
        <v>17</v>
      </c>
      <c r="B121">
        <v>1</v>
      </c>
      <c r="C121">
        <f>ROW(SmtRes!A324)</f>
        <v>324</v>
      </c>
      <c r="D121">
        <f>ROW(EtalonRes!A335)</f>
        <v>335</v>
      </c>
      <c r="E121" t="s">
        <v>425</v>
      </c>
      <c r="F121" t="s">
        <v>426</v>
      </c>
      <c r="G121" t="s">
        <v>427</v>
      </c>
      <c r="H121" t="s">
        <v>18</v>
      </c>
      <c r="I121">
        <v>7.3445</v>
      </c>
      <c r="J121">
        <v>0</v>
      </c>
      <c r="O121">
        <f t="shared" si="107"/>
        <v>41162.57</v>
      </c>
      <c r="P121">
        <f t="shared" si="108"/>
        <v>25657.19</v>
      </c>
      <c r="Q121">
        <f t="shared" si="109"/>
        <v>365.56</v>
      </c>
      <c r="R121">
        <f t="shared" si="110"/>
        <v>106</v>
      </c>
      <c r="S121">
        <f t="shared" si="111"/>
        <v>15139.82</v>
      </c>
      <c r="T121">
        <f t="shared" si="112"/>
        <v>0</v>
      </c>
      <c r="U121">
        <f t="shared" si="113"/>
        <v>248.90510499999999</v>
      </c>
      <c r="V121">
        <f t="shared" si="114"/>
        <v>1.1751199999999999</v>
      </c>
      <c r="W121">
        <f t="shared" si="115"/>
        <v>0</v>
      </c>
      <c r="X121">
        <f t="shared" si="116"/>
        <v>12196.66</v>
      </c>
      <c r="Y121">
        <f t="shared" si="117"/>
        <v>7622.91</v>
      </c>
      <c r="AA121">
        <v>16612262</v>
      </c>
      <c r="AB121">
        <f t="shared" si="118"/>
        <v>796.1</v>
      </c>
      <c r="AC121">
        <f t="shared" ref="AC121:AC139" si="147">ROUND((ES121),2)</f>
        <v>496.22</v>
      </c>
      <c r="AD121">
        <f>ROUND((((ET121)-(EU121))+AE121),2)</f>
        <v>7.07</v>
      </c>
      <c r="AE121">
        <f t="shared" si="145"/>
        <v>2.0499999999999998</v>
      </c>
      <c r="AF121">
        <f t="shared" si="145"/>
        <v>292.81</v>
      </c>
      <c r="AG121">
        <f t="shared" si="121"/>
        <v>0</v>
      </c>
      <c r="AH121">
        <f t="shared" si="146"/>
        <v>33.89</v>
      </c>
      <c r="AI121">
        <f t="shared" si="146"/>
        <v>0.16</v>
      </c>
      <c r="AJ121">
        <f t="shared" si="123"/>
        <v>0</v>
      </c>
      <c r="AK121">
        <v>796.1</v>
      </c>
      <c r="AL121">
        <v>496.22</v>
      </c>
      <c r="AM121">
        <v>7.07</v>
      </c>
      <c r="AN121">
        <v>2.0499999999999998</v>
      </c>
      <c r="AO121">
        <v>292.81</v>
      </c>
      <c r="AP121">
        <v>0</v>
      </c>
      <c r="AQ121">
        <v>33.89</v>
      </c>
      <c r="AR121">
        <v>0.16</v>
      </c>
      <c r="AS121">
        <v>0</v>
      </c>
      <c r="AT121">
        <v>80</v>
      </c>
      <c r="AU121">
        <v>50</v>
      </c>
      <c r="AV121">
        <v>1</v>
      </c>
      <c r="AW121">
        <v>1</v>
      </c>
      <c r="AZ121">
        <v>7.04</v>
      </c>
      <c r="BA121">
        <v>7.04</v>
      </c>
      <c r="BB121">
        <v>7.04</v>
      </c>
      <c r="BC121">
        <v>7.04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428</v>
      </c>
      <c r="BM121">
        <v>62001</v>
      </c>
      <c r="BN121">
        <v>0</v>
      </c>
      <c r="BO121" t="s">
        <v>6</v>
      </c>
      <c r="BP121">
        <v>0</v>
      </c>
      <c r="BQ121">
        <v>6</v>
      </c>
      <c r="BR121">
        <v>0</v>
      </c>
      <c r="BS121">
        <v>7.04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80</v>
      </c>
      <c r="CA121">
        <v>50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24"/>
        <v>41162.57</v>
      </c>
      <c r="CQ121">
        <f t="shared" si="125"/>
        <v>3493.3888000000002</v>
      </c>
      <c r="CR121">
        <f t="shared" si="126"/>
        <v>49.772800000000004</v>
      </c>
      <c r="CS121">
        <f t="shared" si="127"/>
        <v>14.431999999999999</v>
      </c>
      <c r="CT121">
        <f t="shared" si="128"/>
        <v>2061.3824</v>
      </c>
      <c r="CU121">
        <f t="shared" si="129"/>
        <v>0</v>
      </c>
      <c r="CV121">
        <f t="shared" si="130"/>
        <v>33.89</v>
      </c>
      <c r="CW121">
        <f t="shared" si="131"/>
        <v>0.16</v>
      </c>
      <c r="CX121">
        <f t="shared" si="132"/>
        <v>0</v>
      </c>
      <c r="CY121">
        <f t="shared" si="133"/>
        <v>12196.656000000001</v>
      </c>
      <c r="CZ121">
        <f t="shared" si="134"/>
        <v>7622.91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18</v>
      </c>
      <c r="DW121" t="s">
        <v>18</v>
      </c>
      <c r="DX121">
        <v>100</v>
      </c>
      <c r="EE121">
        <v>16609187</v>
      </c>
      <c r="EF121">
        <v>6</v>
      </c>
      <c r="EG121" t="s">
        <v>29</v>
      </c>
      <c r="EH121">
        <v>0</v>
      </c>
      <c r="EI121" t="s">
        <v>6</v>
      </c>
      <c r="EJ121">
        <v>1</v>
      </c>
      <c r="EK121">
        <v>62001</v>
      </c>
      <c r="EL121" t="s">
        <v>177</v>
      </c>
      <c r="EM121" t="s">
        <v>178</v>
      </c>
      <c r="EO121" t="s">
        <v>6</v>
      </c>
      <c r="EQ121">
        <v>0</v>
      </c>
      <c r="ER121">
        <v>796.1</v>
      </c>
      <c r="ES121">
        <v>496.22</v>
      </c>
      <c r="ET121">
        <v>7.07</v>
      </c>
      <c r="EU121">
        <v>2.0499999999999998</v>
      </c>
      <c r="EV121">
        <v>292.81</v>
      </c>
      <c r="EW121">
        <v>33.89</v>
      </c>
      <c r="EX121">
        <v>0.16</v>
      </c>
      <c r="EY121">
        <v>0</v>
      </c>
      <c r="FQ121">
        <v>0</v>
      </c>
      <c r="FR121">
        <f t="shared" si="135"/>
        <v>0</v>
      </c>
      <c r="FS121">
        <v>0</v>
      </c>
      <c r="FX121">
        <v>80</v>
      </c>
      <c r="FY121">
        <v>50</v>
      </c>
      <c r="GA121" t="s">
        <v>6</v>
      </c>
      <c r="GD121">
        <v>0</v>
      </c>
      <c r="GF121">
        <v>1256979024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36"/>
        <v>0</v>
      </c>
      <c r="GM121">
        <f t="shared" si="137"/>
        <v>60982.14</v>
      </c>
      <c r="GN121">
        <f t="shared" si="138"/>
        <v>60982.14</v>
      </c>
      <c r="GO121">
        <f t="shared" si="139"/>
        <v>0</v>
      </c>
      <c r="GP121">
        <f t="shared" si="140"/>
        <v>0</v>
      </c>
      <c r="GR121">
        <v>0</v>
      </c>
      <c r="GS121">
        <v>3</v>
      </c>
      <c r="GT121">
        <v>0</v>
      </c>
      <c r="GU121" t="s">
        <v>6</v>
      </c>
      <c r="GV121">
        <f t="shared" si="141"/>
        <v>0</v>
      </c>
      <c r="GW121">
        <v>1</v>
      </c>
      <c r="GX121">
        <f t="shared" si="142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322</v>
      </c>
      <c r="E122" t="s">
        <v>429</v>
      </c>
      <c r="F122" t="s">
        <v>430</v>
      </c>
      <c r="G122" t="s">
        <v>431</v>
      </c>
      <c r="H122" t="s">
        <v>182</v>
      </c>
      <c r="I122">
        <f>I121*J122</f>
        <v>0.52145908547024633</v>
      </c>
      <c r="J122">
        <v>7.0999943559159409E-2</v>
      </c>
      <c r="O122">
        <f t="shared" si="107"/>
        <v>0</v>
      </c>
      <c r="P122">
        <f t="shared" si="108"/>
        <v>0</v>
      </c>
      <c r="Q122">
        <f t="shared" si="109"/>
        <v>0</v>
      </c>
      <c r="R122">
        <f t="shared" si="110"/>
        <v>0</v>
      </c>
      <c r="S122">
        <f t="shared" si="111"/>
        <v>0</v>
      </c>
      <c r="T122">
        <f t="shared" si="112"/>
        <v>0</v>
      </c>
      <c r="U122">
        <f t="shared" si="113"/>
        <v>0</v>
      </c>
      <c r="V122">
        <f t="shared" si="114"/>
        <v>0</v>
      </c>
      <c r="W122">
        <f t="shared" si="115"/>
        <v>0</v>
      </c>
      <c r="X122">
        <f t="shared" si="116"/>
        <v>0</v>
      </c>
      <c r="Y122">
        <f t="shared" si="117"/>
        <v>0</v>
      </c>
      <c r="AA122">
        <v>16612262</v>
      </c>
      <c r="AB122">
        <f t="shared" si="118"/>
        <v>0</v>
      </c>
      <c r="AC122">
        <f t="shared" si="147"/>
        <v>0</v>
      </c>
      <c r="AD122">
        <f>ROUND((((ET122)-(EU122))+AE122),2)</f>
        <v>0</v>
      </c>
      <c r="AE122">
        <f t="shared" si="145"/>
        <v>0</v>
      </c>
      <c r="AF122">
        <f t="shared" si="145"/>
        <v>0</v>
      </c>
      <c r="AG122">
        <f t="shared" si="121"/>
        <v>0</v>
      </c>
      <c r="AH122">
        <f t="shared" si="146"/>
        <v>0</v>
      </c>
      <c r="AI122">
        <f t="shared" si="146"/>
        <v>0</v>
      </c>
      <c r="AJ122">
        <f t="shared" si="123"/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80</v>
      </c>
      <c r="AU122">
        <v>50</v>
      </c>
      <c r="AV122">
        <v>1</v>
      </c>
      <c r="AW122">
        <v>1</v>
      </c>
      <c r="AZ122">
        <v>7.04</v>
      </c>
      <c r="BA122">
        <v>1</v>
      </c>
      <c r="BB122">
        <v>1</v>
      </c>
      <c r="BC122">
        <v>7.04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6</v>
      </c>
      <c r="BM122">
        <v>62001</v>
      </c>
      <c r="BN122">
        <v>0</v>
      </c>
      <c r="BO122" t="s">
        <v>6</v>
      </c>
      <c r="BP122">
        <v>0</v>
      </c>
      <c r="BQ122">
        <v>6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80</v>
      </c>
      <c r="CA122">
        <v>50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24"/>
        <v>0</v>
      </c>
      <c r="CQ122">
        <f t="shared" si="125"/>
        <v>0</v>
      </c>
      <c r="CR122">
        <f t="shared" si="126"/>
        <v>0</v>
      </c>
      <c r="CS122">
        <f t="shared" si="127"/>
        <v>0</v>
      </c>
      <c r="CT122">
        <f t="shared" si="128"/>
        <v>0</v>
      </c>
      <c r="CU122">
        <f t="shared" si="129"/>
        <v>0</v>
      </c>
      <c r="CV122">
        <f t="shared" si="130"/>
        <v>0</v>
      </c>
      <c r="CW122">
        <f t="shared" si="131"/>
        <v>0</v>
      </c>
      <c r="CX122">
        <f t="shared" si="132"/>
        <v>0</v>
      </c>
      <c r="CY122">
        <f t="shared" si="133"/>
        <v>0</v>
      </c>
      <c r="CZ122">
        <f t="shared" si="134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1009</v>
      </c>
      <c r="DV122" t="s">
        <v>182</v>
      </c>
      <c r="DW122" t="s">
        <v>182</v>
      </c>
      <c r="DX122">
        <v>1000</v>
      </c>
      <c r="EE122">
        <v>16609187</v>
      </c>
      <c r="EF122">
        <v>6</v>
      </c>
      <c r="EG122" t="s">
        <v>29</v>
      </c>
      <c r="EH122">
        <v>0</v>
      </c>
      <c r="EI122" t="s">
        <v>6</v>
      </c>
      <c r="EJ122">
        <v>1</v>
      </c>
      <c r="EK122">
        <v>62001</v>
      </c>
      <c r="EL122" t="s">
        <v>177</v>
      </c>
      <c r="EM122" t="s">
        <v>178</v>
      </c>
      <c r="EO122" t="s">
        <v>6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35"/>
        <v>0</v>
      </c>
      <c r="FS122">
        <v>0</v>
      </c>
      <c r="FX122">
        <v>80</v>
      </c>
      <c r="FY122">
        <v>50</v>
      </c>
      <c r="GA122" t="s">
        <v>6</v>
      </c>
      <c r="GD122">
        <v>0</v>
      </c>
      <c r="GF122">
        <v>1891904026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36"/>
        <v>0</v>
      </c>
      <c r="GM122">
        <f t="shared" si="137"/>
        <v>0</v>
      </c>
      <c r="GN122">
        <f t="shared" si="138"/>
        <v>0</v>
      </c>
      <c r="GO122">
        <f t="shared" si="139"/>
        <v>0</v>
      </c>
      <c r="GP122">
        <f t="shared" si="140"/>
        <v>0</v>
      </c>
      <c r="GR122">
        <v>0</v>
      </c>
      <c r="GS122">
        <v>3</v>
      </c>
      <c r="GT122">
        <v>0</v>
      </c>
      <c r="GU122" t="s">
        <v>6</v>
      </c>
      <c r="GV122">
        <f t="shared" si="141"/>
        <v>0</v>
      </c>
      <c r="GW122">
        <v>1</v>
      </c>
      <c r="GX122">
        <f t="shared" si="142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323</v>
      </c>
      <c r="E123" t="s">
        <v>432</v>
      </c>
      <c r="F123" t="s">
        <v>422</v>
      </c>
      <c r="G123" t="s">
        <v>1963</v>
      </c>
      <c r="H123" t="s">
        <v>182</v>
      </c>
      <c r="I123">
        <f>I121*J123</f>
        <v>0.52145908547024633</v>
      </c>
      <c r="J123">
        <v>7.0999943559159409E-2</v>
      </c>
      <c r="O123">
        <f t="shared" si="107"/>
        <v>28000.62</v>
      </c>
      <c r="P123">
        <f t="shared" si="108"/>
        <v>28000.62</v>
      </c>
      <c r="Q123">
        <f t="shared" si="109"/>
        <v>0</v>
      </c>
      <c r="R123">
        <f t="shared" si="110"/>
        <v>0</v>
      </c>
      <c r="S123">
        <f t="shared" si="111"/>
        <v>0</v>
      </c>
      <c r="T123">
        <f t="shared" si="112"/>
        <v>0</v>
      </c>
      <c r="U123">
        <f t="shared" si="113"/>
        <v>0</v>
      </c>
      <c r="V123">
        <f t="shared" si="114"/>
        <v>0</v>
      </c>
      <c r="W123">
        <f t="shared" si="115"/>
        <v>0</v>
      </c>
      <c r="X123">
        <f t="shared" si="116"/>
        <v>0</v>
      </c>
      <c r="Y123">
        <f t="shared" si="117"/>
        <v>0</v>
      </c>
      <c r="AA123">
        <v>16612262</v>
      </c>
      <c r="AB123">
        <f t="shared" si="118"/>
        <v>7627.37</v>
      </c>
      <c r="AC123">
        <f t="shared" si="147"/>
        <v>7627.37</v>
      </c>
      <c r="AD123">
        <f>ROUND((((ET123)-(EU123))+AE123),2)</f>
        <v>0</v>
      </c>
      <c r="AE123">
        <f t="shared" si="145"/>
        <v>0</v>
      </c>
      <c r="AF123">
        <f t="shared" si="145"/>
        <v>0</v>
      </c>
      <c r="AG123">
        <f t="shared" si="121"/>
        <v>0</v>
      </c>
      <c r="AH123">
        <f t="shared" si="146"/>
        <v>0</v>
      </c>
      <c r="AI123">
        <f t="shared" si="146"/>
        <v>0</v>
      </c>
      <c r="AJ123">
        <f t="shared" si="123"/>
        <v>0</v>
      </c>
      <c r="AK123">
        <v>7627.37</v>
      </c>
      <c r="AL123">
        <v>7627.37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95</v>
      </c>
      <c r="AU123">
        <v>47</v>
      </c>
      <c r="AV123">
        <v>1</v>
      </c>
      <c r="AW123">
        <v>1</v>
      </c>
      <c r="AZ123">
        <v>7.04</v>
      </c>
      <c r="BA123">
        <v>1</v>
      </c>
      <c r="BB123">
        <v>1</v>
      </c>
      <c r="BC123">
        <v>7.04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424</v>
      </c>
      <c r="BM123">
        <v>15001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105</v>
      </c>
      <c r="CA123">
        <v>55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24"/>
        <v>28000.62</v>
      </c>
      <c r="CQ123">
        <f t="shared" si="125"/>
        <v>53696.684800000003</v>
      </c>
      <c r="CR123">
        <f t="shared" si="126"/>
        <v>0</v>
      </c>
      <c r="CS123">
        <f t="shared" si="127"/>
        <v>0</v>
      </c>
      <c r="CT123">
        <f t="shared" si="128"/>
        <v>0</v>
      </c>
      <c r="CU123">
        <f t="shared" si="129"/>
        <v>0</v>
      </c>
      <c r="CV123">
        <f t="shared" si="130"/>
        <v>0</v>
      </c>
      <c r="CW123">
        <f t="shared" si="131"/>
        <v>0</v>
      </c>
      <c r="CX123">
        <f t="shared" si="132"/>
        <v>0</v>
      </c>
      <c r="CY123">
        <f t="shared" si="133"/>
        <v>0</v>
      </c>
      <c r="CZ123">
        <f t="shared" si="134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1009</v>
      </c>
      <c r="DV123" t="s">
        <v>182</v>
      </c>
      <c r="DW123" t="s">
        <v>182</v>
      </c>
      <c r="DX123">
        <v>1000</v>
      </c>
      <c r="EE123">
        <v>16609130</v>
      </c>
      <c r="EF123">
        <v>2</v>
      </c>
      <c r="EG123" t="s">
        <v>14</v>
      </c>
      <c r="EH123">
        <v>0</v>
      </c>
      <c r="EI123" t="s">
        <v>6</v>
      </c>
      <c r="EJ123">
        <v>1</v>
      </c>
      <c r="EK123">
        <v>15001</v>
      </c>
      <c r="EL123" t="s">
        <v>153</v>
      </c>
      <c r="EM123" t="s">
        <v>154</v>
      </c>
      <c r="EO123" t="s">
        <v>6</v>
      </c>
      <c r="EQ123">
        <v>0</v>
      </c>
      <c r="ER123">
        <v>7627.37</v>
      </c>
      <c r="ES123">
        <v>7627.37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5"/>
        <v>0</v>
      </c>
      <c r="FS123">
        <v>0</v>
      </c>
      <c r="FT123" t="s">
        <v>22</v>
      </c>
      <c r="FU123" t="s">
        <v>23</v>
      </c>
      <c r="FX123">
        <v>94.5</v>
      </c>
      <c r="FY123">
        <v>46.75</v>
      </c>
      <c r="GA123" t="s">
        <v>6</v>
      </c>
      <c r="GD123">
        <v>0</v>
      </c>
      <c r="GF123">
        <v>763838732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36"/>
        <v>0</v>
      </c>
      <c r="GM123">
        <f t="shared" si="137"/>
        <v>28000.62</v>
      </c>
      <c r="GN123">
        <f t="shared" si="138"/>
        <v>28000.62</v>
      </c>
      <c r="GO123">
        <f t="shared" si="139"/>
        <v>0</v>
      </c>
      <c r="GP123">
        <f t="shared" si="140"/>
        <v>0</v>
      </c>
      <c r="GR123">
        <v>0</v>
      </c>
      <c r="GS123">
        <v>3</v>
      </c>
      <c r="GT123">
        <v>0</v>
      </c>
      <c r="GU123" t="s">
        <v>6</v>
      </c>
      <c r="GV123">
        <f t="shared" si="141"/>
        <v>0</v>
      </c>
      <c r="GW123">
        <v>1</v>
      </c>
      <c r="GX123">
        <f t="shared" si="142"/>
        <v>0</v>
      </c>
      <c r="HA123">
        <v>0</v>
      </c>
      <c r="HB123"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ROW(SmtRes!A335)</f>
        <v>335</v>
      </c>
      <c r="D124">
        <f>ROW(EtalonRes!A346)</f>
        <v>346</v>
      </c>
      <c r="E124" t="s">
        <v>433</v>
      </c>
      <c r="F124" t="s">
        <v>434</v>
      </c>
      <c r="G124" t="s">
        <v>435</v>
      </c>
      <c r="H124" t="s">
        <v>18</v>
      </c>
      <c r="I124">
        <f>ROUND(48.25/100,9)</f>
        <v>0.48249999999999998</v>
      </c>
      <c r="J124">
        <v>0</v>
      </c>
      <c r="O124">
        <f t="shared" ref="O124:O139" si="148">ROUND(CP124,2)</f>
        <v>1578.86</v>
      </c>
      <c r="P124">
        <f t="shared" ref="P124:P139" si="149">ROUND(CQ124*I124,2)</f>
        <v>410.81</v>
      </c>
      <c r="Q124">
        <f t="shared" ref="Q124:Q139" si="150">ROUND(CR124*I124,2)</f>
        <v>4.1399999999999997</v>
      </c>
      <c r="R124">
        <f t="shared" ref="R124:R139" si="151">ROUND(CS124*I124,2)</f>
        <v>1.1200000000000001</v>
      </c>
      <c r="S124">
        <f t="shared" ref="S124:S139" si="152">ROUND(CT124*I124,2)</f>
        <v>1163.9100000000001</v>
      </c>
      <c r="T124">
        <f t="shared" ref="T124:T139" si="153">ROUND(CU124*I124,2)</f>
        <v>0</v>
      </c>
      <c r="U124">
        <f t="shared" ref="U124:U139" si="154">CV124*I124</f>
        <v>18.66044625</v>
      </c>
      <c r="V124">
        <f t="shared" ref="V124:V139" si="155">CW124*I124</f>
        <v>1.20625E-2</v>
      </c>
      <c r="W124">
        <f t="shared" ref="W124:W139" si="156">ROUND(CX124*I124,2)</f>
        <v>0</v>
      </c>
      <c r="X124">
        <f t="shared" ref="X124:X139" si="157">ROUND(CY124,2)</f>
        <v>1106.78</v>
      </c>
      <c r="Y124">
        <f t="shared" ref="Y124:Y139" si="158">ROUND(CZ124,2)</f>
        <v>547.55999999999995</v>
      </c>
      <c r="AA124">
        <v>16612262</v>
      </c>
      <c r="AB124">
        <f t="shared" ref="AB124:AB139" si="159">ROUND((AC124+AD124+AF124),2)</f>
        <v>464.81</v>
      </c>
      <c r="AC124">
        <f t="shared" si="147"/>
        <v>120.94</v>
      </c>
      <c r="AD124">
        <f>ROUND(((((ET124*1.25))-((EU124*1.25)))+AE124),2)</f>
        <v>1.22</v>
      </c>
      <c r="AE124">
        <f>ROUND(((EU124*1.25)),2)</f>
        <v>0.33</v>
      </c>
      <c r="AF124">
        <f>ROUND(((EV124*1.15)),2)</f>
        <v>342.65</v>
      </c>
      <c r="AG124">
        <f t="shared" ref="AG124:AG139" si="160">ROUND((AP124),2)</f>
        <v>0</v>
      </c>
      <c r="AH124">
        <f>((EW124*1.15))</f>
        <v>38.674500000000002</v>
      </c>
      <c r="AI124">
        <f>((EX124*1.25))</f>
        <v>2.5000000000000001E-2</v>
      </c>
      <c r="AJ124">
        <f t="shared" ref="AJ124:AJ139" si="161">ROUND((AS124),2)</f>
        <v>0</v>
      </c>
      <c r="AK124">
        <v>419.87</v>
      </c>
      <c r="AL124">
        <v>120.94</v>
      </c>
      <c r="AM124">
        <v>0.97</v>
      </c>
      <c r="AN124">
        <v>0.26</v>
      </c>
      <c r="AO124">
        <v>297.95999999999998</v>
      </c>
      <c r="AP124">
        <v>0</v>
      </c>
      <c r="AQ124">
        <v>33.630000000000003</v>
      </c>
      <c r="AR124">
        <v>0.02</v>
      </c>
      <c r="AS124">
        <v>0</v>
      </c>
      <c r="AT124">
        <v>95</v>
      </c>
      <c r="AU124">
        <v>47</v>
      </c>
      <c r="AV124">
        <v>1</v>
      </c>
      <c r="AW124">
        <v>1</v>
      </c>
      <c r="AZ124">
        <v>7.04</v>
      </c>
      <c r="BA124">
        <v>7.04</v>
      </c>
      <c r="BB124">
        <v>7.04</v>
      </c>
      <c r="BC124">
        <v>7.04</v>
      </c>
      <c r="BD124" t="s">
        <v>6</v>
      </c>
      <c r="BE124" t="s">
        <v>6</v>
      </c>
      <c r="BF124" t="s">
        <v>6</v>
      </c>
      <c r="BG124" t="s">
        <v>6</v>
      </c>
      <c r="BH124">
        <v>0</v>
      </c>
      <c r="BI124">
        <v>1</v>
      </c>
      <c r="BJ124" t="s">
        <v>436</v>
      </c>
      <c r="BM124">
        <v>15001</v>
      </c>
      <c r="BN124">
        <v>0</v>
      </c>
      <c r="BO124" t="s">
        <v>6</v>
      </c>
      <c r="BP124">
        <v>0</v>
      </c>
      <c r="BQ124">
        <v>2</v>
      </c>
      <c r="BR124">
        <v>0</v>
      </c>
      <c r="BS124">
        <v>7.04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105</v>
      </c>
      <c r="CA124">
        <v>55</v>
      </c>
      <c r="CF124">
        <v>0</v>
      </c>
      <c r="CG124">
        <v>0</v>
      </c>
      <c r="CM124">
        <v>0</v>
      </c>
      <c r="CN124" t="s">
        <v>1861</v>
      </c>
      <c r="CO124">
        <v>0</v>
      </c>
      <c r="CP124">
        <f t="shared" ref="CP124:CP139" si="162">(P124+Q124+S124)</f>
        <v>1578.8600000000001</v>
      </c>
      <c r="CQ124">
        <f t="shared" ref="CQ124:CQ139" si="163">AC124*BC124</f>
        <v>851.41759999999999</v>
      </c>
      <c r="CR124">
        <f t="shared" ref="CR124:CR139" si="164">AD124*BB124</f>
        <v>8.5887999999999991</v>
      </c>
      <c r="CS124">
        <f t="shared" ref="CS124:CS139" si="165">AE124*BS124</f>
        <v>2.3231999999999999</v>
      </c>
      <c r="CT124">
        <f t="shared" ref="CT124:CT139" si="166">AF124*BA124</f>
        <v>2412.2559999999999</v>
      </c>
      <c r="CU124">
        <f t="shared" ref="CU124:CU139" si="167">AG124</f>
        <v>0</v>
      </c>
      <c r="CV124">
        <f t="shared" ref="CV124:CV139" si="168">AH124</f>
        <v>38.674500000000002</v>
      </c>
      <c r="CW124">
        <f t="shared" ref="CW124:CW139" si="169">AI124</f>
        <v>2.5000000000000001E-2</v>
      </c>
      <c r="CX124">
        <f t="shared" ref="CX124:CX139" si="170">AJ124</f>
        <v>0</v>
      </c>
      <c r="CY124">
        <f t="shared" ref="CY124:CY139" si="171">(((S124+R124)*AT124)/100)</f>
        <v>1106.7784999999999</v>
      </c>
      <c r="CZ124">
        <f t="shared" ref="CZ124:CZ139" si="172">(((S124+R124)*AU124)/100)</f>
        <v>547.56409999999994</v>
      </c>
      <c r="DC124" t="s">
        <v>6</v>
      </c>
      <c r="DD124" t="s">
        <v>6</v>
      </c>
      <c r="DE124" t="s">
        <v>91</v>
      </c>
      <c r="DF124" t="s">
        <v>91</v>
      </c>
      <c r="DG124" t="s">
        <v>92</v>
      </c>
      <c r="DH124" t="s">
        <v>6</v>
      </c>
      <c r="DI124" t="s">
        <v>92</v>
      </c>
      <c r="DJ124" t="s">
        <v>91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1005</v>
      </c>
      <c r="DV124" t="s">
        <v>18</v>
      </c>
      <c r="DW124" t="s">
        <v>18</v>
      </c>
      <c r="DX124">
        <v>100</v>
      </c>
      <c r="EE124">
        <v>16609130</v>
      </c>
      <c r="EF124">
        <v>2</v>
      </c>
      <c r="EG124" t="s">
        <v>14</v>
      </c>
      <c r="EH124">
        <v>0</v>
      </c>
      <c r="EI124" t="s">
        <v>6</v>
      </c>
      <c r="EJ124">
        <v>1</v>
      </c>
      <c r="EK124">
        <v>15001</v>
      </c>
      <c r="EL124" t="s">
        <v>153</v>
      </c>
      <c r="EM124" t="s">
        <v>154</v>
      </c>
      <c r="EO124" t="s">
        <v>93</v>
      </c>
      <c r="EQ124">
        <v>131072</v>
      </c>
      <c r="ER124">
        <v>419.87</v>
      </c>
      <c r="ES124">
        <v>120.94</v>
      </c>
      <c r="ET124">
        <v>0.97</v>
      </c>
      <c r="EU124">
        <v>0.26</v>
      </c>
      <c r="EV124">
        <v>297.95999999999998</v>
      </c>
      <c r="EW124">
        <v>33.630000000000003</v>
      </c>
      <c r="EX124">
        <v>0.02</v>
      </c>
      <c r="EY124">
        <v>0</v>
      </c>
      <c r="FQ124">
        <v>0</v>
      </c>
      <c r="FR124">
        <f t="shared" ref="FR124:FR141" si="173">ROUND(IF(AND(BH124=3,BI124=3),P124,0),2)</f>
        <v>0</v>
      </c>
      <c r="FS124">
        <v>0</v>
      </c>
      <c r="FT124" t="s">
        <v>22</v>
      </c>
      <c r="FU124" t="s">
        <v>23</v>
      </c>
      <c r="FX124">
        <v>94.5</v>
      </c>
      <c r="FY124">
        <v>46.75</v>
      </c>
      <c r="GA124" t="s">
        <v>6</v>
      </c>
      <c r="GD124">
        <v>0</v>
      </c>
      <c r="GF124">
        <v>33197345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ref="GL124:GL141" si="174">ROUND(IF(AND(BH124=3,BI124=3,FS124&lt;&gt;0),P124,0),2)</f>
        <v>0</v>
      </c>
      <c r="GM124">
        <f t="shared" ref="GM124:GM139" si="175">ROUND(O124+X124+Y124+GK124,2)+GX124</f>
        <v>3233.2</v>
      </c>
      <c r="GN124">
        <f t="shared" ref="GN124:GN139" si="176">IF(OR(BI124=0,BI124=1),ROUND(O124+X124+Y124+GK124,2),0)</f>
        <v>3233.2</v>
      </c>
      <c r="GO124">
        <f t="shared" ref="GO124:GO139" si="177">IF(BI124=2,ROUND(O124+X124+Y124+GK124,2),0)</f>
        <v>0</v>
      </c>
      <c r="GP124">
        <f t="shared" ref="GP124:GP139" si="178">IF(BI124=4,ROUND(O124+X124+Y124+GK124,2)+GX124,0)</f>
        <v>0</v>
      </c>
      <c r="GR124">
        <v>0</v>
      </c>
      <c r="GS124">
        <v>3</v>
      </c>
      <c r="GT124">
        <v>0</v>
      </c>
      <c r="GU124" t="s">
        <v>6</v>
      </c>
      <c r="GV124">
        <f t="shared" ref="GV124:GV139" si="179">ROUND(GT124,2)</f>
        <v>0</v>
      </c>
      <c r="GW124">
        <v>1</v>
      </c>
      <c r="GX124">
        <f t="shared" ref="GX124:GX141" si="180">ROUND(GV124*GW124*I124,2)</f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329</v>
      </c>
      <c r="E125" t="s">
        <v>437</v>
      </c>
      <c r="F125" t="s">
        <v>438</v>
      </c>
      <c r="G125" t="s">
        <v>439</v>
      </c>
      <c r="H125" t="s">
        <v>440</v>
      </c>
      <c r="I125">
        <f>I124*J125</f>
        <v>0.54522499999999996</v>
      </c>
      <c r="J125">
        <v>1.1299999999999999</v>
      </c>
      <c r="O125">
        <f t="shared" si="148"/>
        <v>423.57</v>
      </c>
      <c r="P125">
        <f t="shared" si="149"/>
        <v>423.57</v>
      </c>
      <c r="Q125">
        <f t="shared" si="150"/>
        <v>0</v>
      </c>
      <c r="R125">
        <f t="shared" si="151"/>
        <v>0</v>
      </c>
      <c r="S125">
        <f t="shared" si="152"/>
        <v>0</v>
      </c>
      <c r="T125">
        <f t="shared" si="153"/>
        <v>0</v>
      </c>
      <c r="U125">
        <f t="shared" si="154"/>
        <v>0</v>
      </c>
      <c r="V125">
        <f t="shared" si="155"/>
        <v>0</v>
      </c>
      <c r="W125">
        <f t="shared" si="156"/>
        <v>0</v>
      </c>
      <c r="X125">
        <f t="shared" si="157"/>
        <v>0</v>
      </c>
      <c r="Y125">
        <f t="shared" si="158"/>
        <v>0</v>
      </c>
      <c r="AA125">
        <v>16612262</v>
      </c>
      <c r="AB125">
        <f t="shared" si="159"/>
        <v>110.35</v>
      </c>
      <c r="AC125">
        <f t="shared" si="147"/>
        <v>110.35</v>
      </c>
      <c r="AD125">
        <f>ROUND((((ET125)-(EU125))+AE125),2)</f>
        <v>0</v>
      </c>
      <c r="AE125">
        <f>ROUND((EU125),2)</f>
        <v>0</v>
      </c>
      <c r="AF125">
        <f>ROUND((EV125),2)</f>
        <v>0</v>
      </c>
      <c r="AG125">
        <f t="shared" si="160"/>
        <v>0</v>
      </c>
      <c r="AH125">
        <f>(EW125)</f>
        <v>0</v>
      </c>
      <c r="AI125">
        <f>(EX125)</f>
        <v>0</v>
      </c>
      <c r="AJ125">
        <f t="shared" si="161"/>
        <v>0</v>
      </c>
      <c r="AK125">
        <v>110.35</v>
      </c>
      <c r="AL125">
        <v>110.35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7.04</v>
      </c>
      <c r="BA125">
        <v>1</v>
      </c>
      <c r="BB125">
        <v>1</v>
      </c>
      <c r="BC125">
        <v>7.04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441</v>
      </c>
      <c r="BM125">
        <v>15001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105</v>
      </c>
      <c r="CA125">
        <v>55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62"/>
        <v>423.57</v>
      </c>
      <c r="CQ125">
        <f t="shared" si="163"/>
        <v>776.86399999999992</v>
      </c>
      <c r="CR125">
        <f t="shared" si="164"/>
        <v>0</v>
      </c>
      <c r="CS125">
        <f t="shared" si="165"/>
        <v>0</v>
      </c>
      <c r="CT125">
        <f t="shared" si="166"/>
        <v>0</v>
      </c>
      <c r="CU125">
        <f t="shared" si="167"/>
        <v>0</v>
      </c>
      <c r="CV125">
        <f t="shared" si="168"/>
        <v>0</v>
      </c>
      <c r="CW125">
        <f t="shared" si="169"/>
        <v>0</v>
      </c>
      <c r="CX125">
        <f t="shared" si="170"/>
        <v>0</v>
      </c>
      <c r="CY125">
        <f t="shared" si="171"/>
        <v>0</v>
      </c>
      <c r="CZ125">
        <f t="shared" si="172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440</v>
      </c>
      <c r="DW125" t="s">
        <v>440</v>
      </c>
      <c r="DX125">
        <v>10</v>
      </c>
      <c r="EE125">
        <v>16609130</v>
      </c>
      <c r="EF125">
        <v>2</v>
      </c>
      <c r="EG125" t="s">
        <v>14</v>
      </c>
      <c r="EH125">
        <v>0</v>
      </c>
      <c r="EI125" t="s">
        <v>6</v>
      </c>
      <c r="EJ125">
        <v>1</v>
      </c>
      <c r="EK125">
        <v>15001</v>
      </c>
      <c r="EL125" t="s">
        <v>153</v>
      </c>
      <c r="EM125" t="s">
        <v>154</v>
      </c>
      <c r="EO125" t="s">
        <v>6</v>
      </c>
      <c r="EQ125">
        <v>0</v>
      </c>
      <c r="ER125">
        <v>110.35</v>
      </c>
      <c r="ES125">
        <v>110.35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73"/>
        <v>0</v>
      </c>
      <c r="FS125">
        <v>0</v>
      </c>
      <c r="FT125" t="s">
        <v>22</v>
      </c>
      <c r="FU125" t="s">
        <v>23</v>
      </c>
      <c r="FX125">
        <v>94.5</v>
      </c>
      <c r="FY125">
        <v>46.75</v>
      </c>
      <c r="GA125" t="s">
        <v>6</v>
      </c>
      <c r="GD125">
        <v>0</v>
      </c>
      <c r="GF125">
        <v>-1663288052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74"/>
        <v>0</v>
      </c>
      <c r="GM125">
        <f t="shared" si="175"/>
        <v>423.57</v>
      </c>
      <c r="GN125">
        <f t="shared" si="176"/>
        <v>423.57</v>
      </c>
      <c r="GO125">
        <f t="shared" si="177"/>
        <v>0</v>
      </c>
      <c r="GP125">
        <f t="shared" si="178"/>
        <v>0</v>
      </c>
      <c r="GR125">
        <v>0</v>
      </c>
      <c r="GS125">
        <v>3</v>
      </c>
      <c r="GT125">
        <v>0</v>
      </c>
      <c r="GU125" t="s">
        <v>6</v>
      </c>
      <c r="GV125">
        <f t="shared" si="179"/>
        <v>0</v>
      </c>
      <c r="GW125">
        <v>1</v>
      </c>
      <c r="GX125">
        <f t="shared" si="180"/>
        <v>0</v>
      </c>
      <c r="HA125">
        <v>0</v>
      </c>
      <c r="HB125"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ROW(SmtRes!A337)</f>
        <v>337</v>
      </c>
      <c r="D126">
        <f>ROW(EtalonRes!A348)</f>
        <v>348</v>
      </c>
      <c r="E126" t="s">
        <v>442</v>
      </c>
      <c r="F126" t="s">
        <v>443</v>
      </c>
      <c r="G126" t="s">
        <v>444</v>
      </c>
      <c r="H126" t="s">
        <v>18</v>
      </c>
      <c r="I126">
        <f>ROUND(48.25/100,9)</f>
        <v>0.48249999999999998</v>
      </c>
      <c r="J126">
        <v>0</v>
      </c>
      <c r="O126">
        <f t="shared" si="148"/>
        <v>314.92</v>
      </c>
      <c r="P126">
        <f t="shared" si="149"/>
        <v>0</v>
      </c>
      <c r="Q126">
        <f t="shared" si="150"/>
        <v>0</v>
      </c>
      <c r="R126">
        <f t="shared" si="151"/>
        <v>0</v>
      </c>
      <c r="S126">
        <f t="shared" si="152"/>
        <v>314.92</v>
      </c>
      <c r="T126">
        <f t="shared" si="153"/>
        <v>0</v>
      </c>
      <c r="U126">
        <f t="shared" si="154"/>
        <v>4.6498524999999997</v>
      </c>
      <c r="V126">
        <f t="shared" si="155"/>
        <v>0</v>
      </c>
      <c r="W126">
        <f t="shared" si="156"/>
        <v>0</v>
      </c>
      <c r="X126">
        <f t="shared" si="157"/>
        <v>299.17</v>
      </c>
      <c r="Y126">
        <f t="shared" si="158"/>
        <v>148.01</v>
      </c>
      <c r="AA126">
        <v>16612262</v>
      </c>
      <c r="AB126">
        <f t="shared" si="159"/>
        <v>92.71</v>
      </c>
      <c r="AC126">
        <f t="shared" si="147"/>
        <v>0</v>
      </c>
      <c r="AD126">
        <f>ROUND(((((ET126*1.25))-((EU126*1.25)))+AE126),2)</f>
        <v>0</v>
      </c>
      <c r="AE126">
        <f>ROUND(((EU126*1.25)),2)</f>
        <v>0</v>
      </c>
      <c r="AF126">
        <f>ROUND(((EV126*1.15)),2)</f>
        <v>92.71</v>
      </c>
      <c r="AG126">
        <f t="shared" si="160"/>
        <v>0</v>
      </c>
      <c r="AH126">
        <f>((EW126*1.15))</f>
        <v>9.6370000000000005</v>
      </c>
      <c r="AI126">
        <f>((EX126*1.25))</f>
        <v>0</v>
      </c>
      <c r="AJ126">
        <f t="shared" si="161"/>
        <v>0</v>
      </c>
      <c r="AK126">
        <v>80.62</v>
      </c>
      <c r="AL126">
        <v>0</v>
      </c>
      <c r="AM126">
        <v>0</v>
      </c>
      <c r="AN126">
        <v>0</v>
      </c>
      <c r="AO126">
        <v>80.62</v>
      </c>
      <c r="AP126">
        <v>0</v>
      </c>
      <c r="AQ126">
        <v>8.3800000000000008</v>
      </c>
      <c r="AR126">
        <v>0</v>
      </c>
      <c r="AS126">
        <v>0</v>
      </c>
      <c r="AT126">
        <v>95</v>
      </c>
      <c r="AU126">
        <v>47</v>
      </c>
      <c r="AV126">
        <v>1</v>
      </c>
      <c r="AW126">
        <v>1</v>
      </c>
      <c r="AZ126">
        <v>7.04</v>
      </c>
      <c r="BA126">
        <v>7.04</v>
      </c>
      <c r="BB126">
        <v>7.04</v>
      </c>
      <c r="BC126">
        <v>7.04</v>
      </c>
      <c r="BD126" t="s">
        <v>6</v>
      </c>
      <c r="BE126" t="s">
        <v>6</v>
      </c>
      <c r="BF126" t="s">
        <v>6</v>
      </c>
      <c r="BG126" t="s">
        <v>6</v>
      </c>
      <c r="BH126">
        <v>0</v>
      </c>
      <c r="BI126">
        <v>1</v>
      </c>
      <c r="BJ126" t="s">
        <v>445</v>
      </c>
      <c r="BM126">
        <v>15001</v>
      </c>
      <c r="BN126">
        <v>0</v>
      </c>
      <c r="BO126" t="s">
        <v>6</v>
      </c>
      <c r="BP126">
        <v>0</v>
      </c>
      <c r="BQ126">
        <v>2</v>
      </c>
      <c r="BR126">
        <v>0</v>
      </c>
      <c r="BS126">
        <v>7.04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105</v>
      </c>
      <c r="CA126">
        <v>55</v>
      </c>
      <c r="CF126">
        <v>0</v>
      </c>
      <c r="CG126">
        <v>0</v>
      </c>
      <c r="CM126">
        <v>0</v>
      </c>
      <c r="CN126" t="s">
        <v>1861</v>
      </c>
      <c r="CO126">
        <v>0</v>
      </c>
      <c r="CP126">
        <f t="shared" si="162"/>
        <v>314.92</v>
      </c>
      <c r="CQ126">
        <f t="shared" si="163"/>
        <v>0</v>
      </c>
      <c r="CR126">
        <f t="shared" si="164"/>
        <v>0</v>
      </c>
      <c r="CS126">
        <f t="shared" si="165"/>
        <v>0</v>
      </c>
      <c r="CT126">
        <f t="shared" si="166"/>
        <v>652.67840000000001</v>
      </c>
      <c r="CU126">
        <f t="shared" si="167"/>
        <v>0</v>
      </c>
      <c r="CV126">
        <f t="shared" si="168"/>
        <v>9.6370000000000005</v>
      </c>
      <c r="CW126">
        <f t="shared" si="169"/>
        <v>0</v>
      </c>
      <c r="CX126">
        <f t="shared" si="170"/>
        <v>0</v>
      </c>
      <c r="CY126">
        <f t="shared" si="171"/>
        <v>299.17400000000004</v>
      </c>
      <c r="CZ126">
        <f t="shared" si="172"/>
        <v>148.01240000000001</v>
      </c>
      <c r="DC126" t="s">
        <v>6</v>
      </c>
      <c r="DD126" t="s">
        <v>6</v>
      </c>
      <c r="DE126" t="s">
        <v>91</v>
      </c>
      <c r="DF126" t="s">
        <v>91</v>
      </c>
      <c r="DG126" t="s">
        <v>92</v>
      </c>
      <c r="DH126" t="s">
        <v>6</v>
      </c>
      <c r="DI126" t="s">
        <v>92</v>
      </c>
      <c r="DJ126" t="s">
        <v>91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1005</v>
      </c>
      <c r="DV126" t="s">
        <v>18</v>
      </c>
      <c r="DW126" t="s">
        <v>18</v>
      </c>
      <c r="DX126">
        <v>100</v>
      </c>
      <c r="EE126">
        <v>16609130</v>
      </c>
      <c r="EF126">
        <v>2</v>
      </c>
      <c r="EG126" t="s">
        <v>14</v>
      </c>
      <c r="EH126">
        <v>0</v>
      </c>
      <c r="EI126" t="s">
        <v>6</v>
      </c>
      <c r="EJ126">
        <v>1</v>
      </c>
      <c r="EK126">
        <v>15001</v>
      </c>
      <c r="EL126" t="s">
        <v>153</v>
      </c>
      <c r="EM126" t="s">
        <v>154</v>
      </c>
      <c r="EO126" t="s">
        <v>93</v>
      </c>
      <c r="EQ126">
        <v>131072</v>
      </c>
      <c r="ER126">
        <v>80.62</v>
      </c>
      <c r="ES126">
        <v>0</v>
      </c>
      <c r="ET126">
        <v>0</v>
      </c>
      <c r="EU126">
        <v>0</v>
      </c>
      <c r="EV126">
        <v>80.62</v>
      </c>
      <c r="EW126">
        <v>8.3800000000000008</v>
      </c>
      <c r="EX126">
        <v>0</v>
      </c>
      <c r="EY126">
        <v>0</v>
      </c>
      <c r="FQ126">
        <v>0</v>
      </c>
      <c r="FR126">
        <f t="shared" si="173"/>
        <v>0</v>
      </c>
      <c r="FS126">
        <v>0</v>
      </c>
      <c r="FT126" t="s">
        <v>22</v>
      </c>
      <c r="FU126" t="s">
        <v>23</v>
      </c>
      <c r="FX126">
        <v>94.5</v>
      </c>
      <c r="FY126">
        <v>46.75</v>
      </c>
      <c r="GA126" t="s">
        <v>6</v>
      </c>
      <c r="GD126">
        <v>0</v>
      </c>
      <c r="GF126">
        <v>-1713052478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74"/>
        <v>0</v>
      </c>
      <c r="GM126">
        <f t="shared" si="175"/>
        <v>762.1</v>
      </c>
      <c r="GN126">
        <f t="shared" si="176"/>
        <v>762.1</v>
      </c>
      <c r="GO126">
        <f t="shared" si="177"/>
        <v>0</v>
      </c>
      <c r="GP126">
        <f t="shared" si="178"/>
        <v>0</v>
      </c>
      <c r="GR126">
        <v>0</v>
      </c>
      <c r="GS126">
        <v>3</v>
      </c>
      <c r="GT126">
        <v>0</v>
      </c>
      <c r="GU126" t="s">
        <v>6</v>
      </c>
      <c r="GV126">
        <f t="shared" si="179"/>
        <v>0</v>
      </c>
      <c r="GW126">
        <v>1</v>
      </c>
      <c r="GX126">
        <f t="shared" si="180"/>
        <v>0</v>
      </c>
      <c r="HA126">
        <v>0</v>
      </c>
      <c r="HB126">
        <v>0</v>
      </c>
      <c r="IK126">
        <v>0</v>
      </c>
    </row>
    <row r="127" spans="1:245" x14ac:dyDescent="0.2">
      <c r="A127">
        <v>18</v>
      </c>
      <c r="B127">
        <v>1</v>
      </c>
      <c r="C127">
        <v>337</v>
      </c>
      <c r="E127" t="s">
        <v>446</v>
      </c>
      <c r="F127" t="s">
        <v>447</v>
      </c>
      <c r="G127" t="s">
        <v>1963</v>
      </c>
      <c r="H127" t="s">
        <v>182</v>
      </c>
      <c r="I127">
        <f>I126*J127</f>
        <v>7.7200000000000003E-3</v>
      </c>
      <c r="J127">
        <v>1.6E-2</v>
      </c>
      <c r="O127">
        <f t="shared" si="148"/>
        <v>258.24</v>
      </c>
      <c r="P127">
        <f t="shared" si="149"/>
        <v>258.24</v>
      </c>
      <c r="Q127">
        <f t="shared" si="150"/>
        <v>0</v>
      </c>
      <c r="R127">
        <f t="shared" si="151"/>
        <v>0</v>
      </c>
      <c r="S127">
        <f t="shared" si="152"/>
        <v>0</v>
      </c>
      <c r="T127">
        <f t="shared" si="153"/>
        <v>0</v>
      </c>
      <c r="U127">
        <f t="shared" si="154"/>
        <v>0</v>
      </c>
      <c r="V127">
        <f t="shared" si="155"/>
        <v>0</v>
      </c>
      <c r="W127">
        <f t="shared" si="156"/>
        <v>0</v>
      </c>
      <c r="X127">
        <f t="shared" si="157"/>
        <v>0</v>
      </c>
      <c r="Y127">
        <f t="shared" si="158"/>
        <v>0</v>
      </c>
      <c r="AA127">
        <v>16612262</v>
      </c>
      <c r="AB127">
        <f t="shared" si="159"/>
        <v>4751.46</v>
      </c>
      <c r="AC127">
        <f t="shared" si="147"/>
        <v>4751.46</v>
      </c>
      <c r="AD127">
        <f>ROUND((((ET127)-(EU127))+AE127),2)</f>
        <v>0</v>
      </c>
      <c r="AE127">
        <f>ROUND((EU127),2)</f>
        <v>0</v>
      </c>
      <c r="AF127">
        <f>ROUND((EV127),2)</f>
        <v>0</v>
      </c>
      <c r="AG127">
        <f t="shared" si="160"/>
        <v>0</v>
      </c>
      <c r="AH127">
        <f>(EW127)</f>
        <v>0</v>
      </c>
      <c r="AI127">
        <f>(EX127)</f>
        <v>0</v>
      </c>
      <c r="AJ127">
        <f t="shared" si="161"/>
        <v>0</v>
      </c>
      <c r="AK127">
        <v>4751.46</v>
      </c>
      <c r="AL127">
        <v>4751.46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7.04</v>
      </c>
      <c r="BA127">
        <v>1</v>
      </c>
      <c r="BB127">
        <v>1</v>
      </c>
      <c r="BC127">
        <v>7.04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449</v>
      </c>
      <c r="BM127">
        <v>15001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62"/>
        <v>258.24</v>
      </c>
      <c r="CQ127">
        <f t="shared" si="163"/>
        <v>33450.278400000003</v>
      </c>
      <c r="CR127">
        <f t="shared" si="164"/>
        <v>0</v>
      </c>
      <c r="CS127">
        <f t="shared" si="165"/>
        <v>0</v>
      </c>
      <c r="CT127">
        <f t="shared" si="166"/>
        <v>0</v>
      </c>
      <c r="CU127">
        <f t="shared" si="167"/>
        <v>0</v>
      </c>
      <c r="CV127">
        <f t="shared" si="168"/>
        <v>0</v>
      </c>
      <c r="CW127">
        <f t="shared" si="169"/>
        <v>0</v>
      </c>
      <c r="CX127">
        <f t="shared" si="170"/>
        <v>0</v>
      </c>
      <c r="CY127">
        <f t="shared" si="171"/>
        <v>0</v>
      </c>
      <c r="CZ127">
        <f t="shared" si="172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182</v>
      </c>
      <c r="DW127" t="s">
        <v>182</v>
      </c>
      <c r="DX127">
        <v>1000</v>
      </c>
      <c r="EE127">
        <v>16609130</v>
      </c>
      <c r="EF127">
        <v>2</v>
      </c>
      <c r="EG127" t="s">
        <v>14</v>
      </c>
      <c r="EH127">
        <v>0</v>
      </c>
      <c r="EI127" t="s">
        <v>6</v>
      </c>
      <c r="EJ127">
        <v>1</v>
      </c>
      <c r="EK127">
        <v>15001</v>
      </c>
      <c r="EL127" t="s">
        <v>153</v>
      </c>
      <c r="EM127" t="s">
        <v>154</v>
      </c>
      <c r="EO127" t="s">
        <v>6</v>
      </c>
      <c r="EQ127">
        <v>0</v>
      </c>
      <c r="ER127">
        <v>4751.46</v>
      </c>
      <c r="ES127">
        <v>4751.46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73"/>
        <v>0</v>
      </c>
      <c r="FS127">
        <v>0</v>
      </c>
      <c r="FT127" t="s">
        <v>22</v>
      </c>
      <c r="FU127" t="s">
        <v>23</v>
      </c>
      <c r="FX127">
        <v>94.5</v>
      </c>
      <c r="FY127">
        <v>46.75</v>
      </c>
      <c r="GA127" t="s">
        <v>6</v>
      </c>
      <c r="GD127">
        <v>0</v>
      </c>
      <c r="GF127">
        <v>-1564472891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74"/>
        <v>0</v>
      </c>
      <c r="GM127">
        <f t="shared" si="175"/>
        <v>258.24</v>
      </c>
      <c r="GN127">
        <f t="shared" si="176"/>
        <v>258.24</v>
      </c>
      <c r="GO127">
        <f t="shared" si="177"/>
        <v>0</v>
      </c>
      <c r="GP127">
        <f t="shared" si="178"/>
        <v>0</v>
      </c>
      <c r="GR127">
        <v>0</v>
      </c>
      <c r="GS127">
        <v>3</v>
      </c>
      <c r="GT127">
        <v>0</v>
      </c>
      <c r="GU127" t="s">
        <v>6</v>
      </c>
      <c r="GV127">
        <f t="shared" si="179"/>
        <v>0</v>
      </c>
      <c r="GW127">
        <v>1</v>
      </c>
      <c r="GX127">
        <f t="shared" si="180"/>
        <v>0</v>
      </c>
      <c r="HA127">
        <v>0</v>
      </c>
      <c r="HB127">
        <v>0</v>
      </c>
      <c r="IK127">
        <v>0</v>
      </c>
    </row>
    <row r="128" spans="1:245" x14ac:dyDescent="0.2">
      <c r="A128">
        <v>17</v>
      </c>
      <c r="B128">
        <v>1</v>
      </c>
      <c r="C128">
        <f>ROW(SmtRes!A344)</f>
        <v>344</v>
      </c>
      <c r="D128">
        <f>ROW(EtalonRes!A354)</f>
        <v>354</v>
      </c>
      <c r="E128" t="s">
        <v>450</v>
      </c>
      <c r="F128" t="s">
        <v>451</v>
      </c>
      <c r="G128" t="s">
        <v>452</v>
      </c>
      <c r="H128" t="s">
        <v>18</v>
      </c>
      <c r="I128">
        <f>ROUND(438/100,9)</f>
        <v>4.38</v>
      </c>
      <c r="J128">
        <v>0</v>
      </c>
      <c r="O128">
        <f t="shared" si="148"/>
        <v>2806.31</v>
      </c>
      <c r="P128">
        <f t="shared" si="149"/>
        <v>5.55</v>
      </c>
      <c r="Q128">
        <f t="shared" si="150"/>
        <v>37.619999999999997</v>
      </c>
      <c r="R128">
        <f t="shared" si="151"/>
        <v>10.18</v>
      </c>
      <c r="S128">
        <f t="shared" si="152"/>
        <v>2763.14</v>
      </c>
      <c r="T128">
        <f t="shared" si="153"/>
        <v>0</v>
      </c>
      <c r="U128">
        <f t="shared" si="154"/>
        <v>40.799699999999994</v>
      </c>
      <c r="V128">
        <f t="shared" si="155"/>
        <v>0.1095</v>
      </c>
      <c r="W128">
        <f t="shared" si="156"/>
        <v>0</v>
      </c>
      <c r="X128">
        <f t="shared" si="157"/>
        <v>2634.65</v>
      </c>
      <c r="Y128">
        <f t="shared" si="158"/>
        <v>1303.46</v>
      </c>
      <c r="AA128">
        <v>16612262</v>
      </c>
      <c r="AB128">
        <f t="shared" si="159"/>
        <v>91.01</v>
      </c>
      <c r="AC128">
        <f t="shared" si="147"/>
        <v>0.18</v>
      </c>
      <c r="AD128">
        <f>ROUND(((((ET128*1.25))-((EU128*1.25)))+AE128),2)</f>
        <v>1.22</v>
      </c>
      <c r="AE128">
        <f>ROUND(((EU128*1.25)),2)</f>
        <v>0.33</v>
      </c>
      <c r="AF128">
        <f>ROUND(((EV128*1.15)),2)</f>
        <v>89.61</v>
      </c>
      <c r="AG128">
        <f t="shared" si="160"/>
        <v>0</v>
      </c>
      <c r="AH128">
        <f>((EW128*1.15))</f>
        <v>9.3149999999999995</v>
      </c>
      <c r="AI128">
        <f>((EX128*1.25))</f>
        <v>2.5000000000000001E-2</v>
      </c>
      <c r="AJ128">
        <f t="shared" si="161"/>
        <v>0</v>
      </c>
      <c r="AK128">
        <v>79.069999999999993</v>
      </c>
      <c r="AL128">
        <v>0.18</v>
      </c>
      <c r="AM128">
        <v>0.97</v>
      </c>
      <c r="AN128">
        <v>0.26</v>
      </c>
      <c r="AO128">
        <v>77.92</v>
      </c>
      <c r="AP128">
        <v>0</v>
      </c>
      <c r="AQ128">
        <v>8.1</v>
      </c>
      <c r="AR128">
        <v>0.02</v>
      </c>
      <c r="AS128">
        <v>0</v>
      </c>
      <c r="AT128">
        <v>95</v>
      </c>
      <c r="AU128">
        <v>47</v>
      </c>
      <c r="AV128">
        <v>1</v>
      </c>
      <c r="AW128">
        <v>1</v>
      </c>
      <c r="AZ128">
        <v>7.04</v>
      </c>
      <c r="BA128">
        <v>7.04</v>
      </c>
      <c r="BB128">
        <v>7.04</v>
      </c>
      <c r="BC128">
        <v>7.04</v>
      </c>
      <c r="BD128" t="s">
        <v>6</v>
      </c>
      <c r="BE128" t="s">
        <v>6</v>
      </c>
      <c r="BF128" t="s">
        <v>6</v>
      </c>
      <c r="BG128" t="s">
        <v>6</v>
      </c>
      <c r="BH128">
        <v>0</v>
      </c>
      <c r="BI128">
        <v>1</v>
      </c>
      <c r="BJ128" t="s">
        <v>453</v>
      </c>
      <c r="BM128">
        <v>15001</v>
      </c>
      <c r="BN128">
        <v>0</v>
      </c>
      <c r="BO128" t="s">
        <v>6</v>
      </c>
      <c r="BP128">
        <v>0</v>
      </c>
      <c r="BQ128">
        <v>2</v>
      </c>
      <c r="BR128">
        <v>0</v>
      </c>
      <c r="BS128">
        <v>7.04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105</v>
      </c>
      <c r="CA128">
        <v>55</v>
      </c>
      <c r="CF128">
        <v>0</v>
      </c>
      <c r="CG128">
        <v>0</v>
      </c>
      <c r="CM128">
        <v>0</v>
      </c>
      <c r="CN128" t="s">
        <v>1861</v>
      </c>
      <c r="CO128">
        <v>0</v>
      </c>
      <c r="CP128">
        <f t="shared" si="162"/>
        <v>2806.31</v>
      </c>
      <c r="CQ128">
        <f t="shared" si="163"/>
        <v>1.2671999999999999</v>
      </c>
      <c r="CR128">
        <f t="shared" si="164"/>
        <v>8.5887999999999991</v>
      </c>
      <c r="CS128">
        <f t="shared" si="165"/>
        <v>2.3231999999999999</v>
      </c>
      <c r="CT128">
        <f t="shared" si="166"/>
        <v>630.85440000000006</v>
      </c>
      <c r="CU128">
        <f t="shared" si="167"/>
        <v>0</v>
      </c>
      <c r="CV128">
        <f t="shared" si="168"/>
        <v>9.3149999999999995</v>
      </c>
      <c r="CW128">
        <f t="shared" si="169"/>
        <v>2.5000000000000001E-2</v>
      </c>
      <c r="CX128">
        <f t="shared" si="170"/>
        <v>0</v>
      </c>
      <c r="CY128">
        <f t="shared" si="171"/>
        <v>2634.6539999999995</v>
      </c>
      <c r="CZ128">
        <f t="shared" si="172"/>
        <v>1303.4603999999997</v>
      </c>
      <c r="DC128" t="s">
        <v>6</v>
      </c>
      <c r="DD128" t="s">
        <v>6</v>
      </c>
      <c r="DE128" t="s">
        <v>91</v>
      </c>
      <c r="DF128" t="s">
        <v>91</v>
      </c>
      <c r="DG128" t="s">
        <v>92</v>
      </c>
      <c r="DH128" t="s">
        <v>6</v>
      </c>
      <c r="DI128" t="s">
        <v>92</v>
      </c>
      <c r="DJ128" t="s">
        <v>91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1005</v>
      </c>
      <c r="DV128" t="s">
        <v>18</v>
      </c>
      <c r="DW128" t="s">
        <v>18</v>
      </c>
      <c r="DX128">
        <v>100</v>
      </c>
      <c r="EE128">
        <v>16609130</v>
      </c>
      <c r="EF128">
        <v>2</v>
      </c>
      <c r="EG128" t="s">
        <v>14</v>
      </c>
      <c r="EH128">
        <v>0</v>
      </c>
      <c r="EI128" t="s">
        <v>6</v>
      </c>
      <c r="EJ128">
        <v>1</v>
      </c>
      <c r="EK128">
        <v>15001</v>
      </c>
      <c r="EL128" t="s">
        <v>153</v>
      </c>
      <c r="EM128" t="s">
        <v>154</v>
      </c>
      <c r="EO128" t="s">
        <v>93</v>
      </c>
      <c r="EQ128">
        <v>0</v>
      </c>
      <c r="ER128">
        <v>79.069999999999993</v>
      </c>
      <c r="ES128">
        <v>0.18</v>
      </c>
      <c r="ET128">
        <v>0.97</v>
      </c>
      <c r="EU128">
        <v>0.26</v>
      </c>
      <c r="EV128">
        <v>77.92</v>
      </c>
      <c r="EW128">
        <v>8.1</v>
      </c>
      <c r="EX128">
        <v>0.02</v>
      </c>
      <c r="EY128">
        <v>0</v>
      </c>
      <c r="FQ128">
        <v>0</v>
      </c>
      <c r="FR128">
        <f t="shared" si="173"/>
        <v>0</v>
      </c>
      <c r="FS128">
        <v>0</v>
      </c>
      <c r="FT128" t="s">
        <v>22</v>
      </c>
      <c r="FU128" t="s">
        <v>23</v>
      </c>
      <c r="FX128">
        <v>94.5</v>
      </c>
      <c r="FY128">
        <v>46.75</v>
      </c>
      <c r="GA128" t="s">
        <v>6</v>
      </c>
      <c r="GD128">
        <v>0</v>
      </c>
      <c r="GF128">
        <v>1138646690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74"/>
        <v>0</v>
      </c>
      <c r="GM128">
        <f t="shared" si="175"/>
        <v>6744.42</v>
      </c>
      <c r="GN128">
        <f t="shared" si="176"/>
        <v>6744.42</v>
      </c>
      <c r="GO128">
        <f t="shared" si="177"/>
        <v>0</v>
      </c>
      <c r="GP128">
        <f t="shared" si="178"/>
        <v>0</v>
      </c>
      <c r="GR128">
        <v>0</v>
      </c>
      <c r="GS128">
        <v>3</v>
      </c>
      <c r="GT128">
        <v>0</v>
      </c>
      <c r="GU128" t="s">
        <v>6</v>
      </c>
      <c r="GV128">
        <f t="shared" si="179"/>
        <v>0</v>
      </c>
      <c r="GW128">
        <v>1</v>
      </c>
      <c r="GX128">
        <f t="shared" si="180"/>
        <v>0</v>
      </c>
      <c r="HA128">
        <v>0</v>
      </c>
      <c r="HB128">
        <v>0</v>
      </c>
      <c r="IK128">
        <v>0</v>
      </c>
    </row>
    <row r="129" spans="1:245" x14ac:dyDescent="0.2">
      <c r="A129">
        <v>18</v>
      </c>
      <c r="B129">
        <v>1</v>
      </c>
      <c r="C129">
        <v>344</v>
      </c>
      <c r="E129" t="s">
        <v>454</v>
      </c>
      <c r="F129" t="s">
        <v>394</v>
      </c>
      <c r="G129" t="s">
        <v>395</v>
      </c>
      <c r="H129" t="s">
        <v>182</v>
      </c>
      <c r="I129">
        <f>I128*J129</f>
        <v>5.6939999999999998E-2</v>
      </c>
      <c r="J129">
        <v>1.2999999999999999E-2</v>
      </c>
      <c r="O129">
        <f t="shared" si="148"/>
        <v>0</v>
      </c>
      <c r="P129">
        <f t="shared" si="149"/>
        <v>0</v>
      </c>
      <c r="Q129">
        <f t="shared" si="150"/>
        <v>0</v>
      </c>
      <c r="R129">
        <f t="shared" si="151"/>
        <v>0</v>
      </c>
      <c r="S129">
        <f t="shared" si="152"/>
        <v>0</v>
      </c>
      <c r="T129">
        <f t="shared" si="153"/>
        <v>0</v>
      </c>
      <c r="U129">
        <f t="shared" si="154"/>
        <v>0</v>
      </c>
      <c r="V129">
        <f t="shared" si="155"/>
        <v>0</v>
      </c>
      <c r="W129">
        <f t="shared" si="156"/>
        <v>0</v>
      </c>
      <c r="X129">
        <f t="shared" si="157"/>
        <v>0</v>
      </c>
      <c r="Y129">
        <f t="shared" si="158"/>
        <v>0</v>
      </c>
      <c r="AA129">
        <v>16612262</v>
      </c>
      <c r="AB129">
        <f t="shared" si="159"/>
        <v>0</v>
      </c>
      <c r="AC129">
        <f t="shared" si="147"/>
        <v>0</v>
      </c>
      <c r="AD129">
        <f t="shared" ref="AD129:AD137" si="181">ROUND((((ET129)-(EU129))+AE129),2)</f>
        <v>0</v>
      </c>
      <c r="AE129">
        <f t="shared" ref="AE129:AE137" si="182">ROUND((EU129),2)</f>
        <v>0</v>
      </c>
      <c r="AF129">
        <f t="shared" ref="AF129:AF137" si="183">ROUND((EV129),2)</f>
        <v>0</v>
      </c>
      <c r="AG129">
        <f t="shared" si="160"/>
        <v>0</v>
      </c>
      <c r="AH129">
        <f t="shared" ref="AH129:AH137" si="184">(EW129)</f>
        <v>0</v>
      </c>
      <c r="AI129">
        <f t="shared" ref="AI129:AI137" si="185">(EX129)</f>
        <v>0</v>
      </c>
      <c r="AJ129">
        <f t="shared" si="161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7.04</v>
      </c>
      <c r="BA129">
        <v>1</v>
      </c>
      <c r="BB129">
        <v>1</v>
      </c>
      <c r="BC129">
        <v>7.04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6</v>
      </c>
      <c r="BM129">
        <v>15001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2"/>
        <v>0</v>
      </c>
      <c r="CQ129">
        <f t="shared" si="163"/>
        <v>0</v>
      </c>
      <c r="CR129">
        <f t="shared" si="164"/>
        <v>0</v>
      </c>
      <c r="CS129">
        <f t="shared" si="165"/>
        <v>0</v>
      </c>
      <c r="CT129">
        <f t="shared" si="166"/>
        <v>0</v>
      </c>
      <c r="CU129">
        <f t="shared" si="167"/>
        <v>0</v>
      </c>
      <c r="CV129">
        <f t="shared" si="168"/>
        <v>0</v>
      </c>
      <c r="CW129">
        <f t="shared" si="169"/>
        <v>0</v>
      </c>
      <c r="CX129">
        <f t="shared" si="170"/>
        <v>0</v>
      </c>
      <c r="CY129">
        <f t="shared" si="171"/>
        <v>0</v>
      </c>
      <c r="CZ129">
        <f t="shared" si="172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1009</v>
      </c>
      <c r="DV129" t="s">
        <v>182</v>
      </c>
      <c r="DW129" t="s">
        <v>182</v>
      </c>
      <c r="DX129">
        <v>1000</v>
      </c>
      <c r="EE129">
        <v>16609130</v>
      </c>
      <c r="EF129">
        <v>2</v>
      </c>
      <c r="EG129" t="s">
        <v>14</v>
      </c>
      <c r="EH129">
        <v>0</v>
      </c>
      <c r="EI129" t="s">
        <v>6</v>
      </c>
      <c r="EJ129">
        <v>1</v>
      </c>
      <c r="EK129">
        <v>15001</v>
      </c>
      <c r="EL129" t="s">
        <v>153</v>
      </c>
      <c r="EM129" t="s">
        <v>154</v>
      </c>
      <c r="EO129" t="s">
        <v>6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3"/>
        <v>0</v>
      </c>
      <c r="FS129">
        <v>0</v>
      </c>
      <c r="FT129" t="s">
        <v>22</v>
      </c>
      <c r="FU129" t="s">
        <v>23</v>
      </c>
      <c r="FX129">
        <v>94.5</v>
      </c>
      <c r="FY129">
        <v>46.75</v>
      </c>
      <c r="GA129" t="s">
        <v>6</v>
      </c>
      <c r="GD129">
        <v>0</v>
      </c>
      <c r="GF129">
        <v>-1212923053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74"/>
        <v>0</v>
      </c>
      <c r="GM129">
        <f t="shared" si="175"/>
        <v>0</v>
      </c>
      <c r="GN129">
        <f t="shared" si="176"/>
        <v>0</v>
      </c>
      <c r="GO129">
        <f t="shared" si="177"/>
        <v>0</v>
      </c>
      <c r="GP129">
        <f t="shared" si="178"/>
        <v>0</v>
      </c>
      <c r="GR129">
        <v>0</v>
      </c>
      <c r="GS129">
        <v>3</v>
      </c>
      <c r="GT129">
        <v>0</v>
      </c>
      <c r="GU129" t="s">
        <v>6</v>
      </c>
      <c r="GV129">
        <f t="shared" si="179"/>
        <v>0</v>
      </c>
      <c r="GW129">
        <v>1</v>
      </c>
      <c r="GX129">
        <f t="shared" si="180"/>
        <v>0</v>
      </c>
      <c r="HA129">
        <v>0</v>
      </c>
      <c r="HB129">
        <v>0</v>
      </c>
      <c r="IK129">
        <v>0</v>
      </c>
    </row>
    <row r="130" spans="1:245" x14ac:dyDescent="0.2">
      <c r="A130">
        <v>18</v>
      </c>
      <c r="B130">
        <v>1</v>
      </c>
      <c r="C130">
        <v>343</v>
      </c>
      <c r="E130" t="s">
        <v>455</v>
      </c>
      <c r="F130" t="s">
        <v>456</v>
      </c>
      <c r="G130" t="s">
        <v>457</v>
      </c>
      <c r="H130" t="s">
        <v>162</v>
      </c>
      <c r="I130">
        <f>I128*J130</f>
        <v>82.498902999999999</v>
      </c>
      <c r="J130">
        <v>18.835365981735158</v>
      </c>
      <c r="O130">
        <f t="shared" si="148"/>
        <v>8764.16</v>
      </c>
      <c r="P130">
        <f t="shared" si="149"/>
        <v>8764.16</v>
      </c>
      <c r="Q130">
        <f t="shared" si="150"/>
        <v>0</v>
      </c>
      <c r="R130">
        <f t="shared" si="151"/>
        <v>0</v>
      </c>
      <c r="S130">
        <f t="shared" si="152"/>
        <v>0</v>
      </c>
      <c r="T130">
        <f t="shared" si="153"/>
        <v>0</v>
      </c>
      <c r="U130">
        <f t="shared" si="154"/>
        <v>0</v>
      </c>
      <c r="V130">
        <f t="shared" si="155"/>
        <v>0</v>
      </c>
      <c r="W130">
        <f t="shared" si="156"/>
        <v>0</v>
      </c>
      <c r="X130">
        <f t="shared" si="157"/>
        <v>0</v>
      </c>
      <c r="Y130">
        <f t="shared" si="158"/>
        <v>0</v>
      </c>
      <c r="AA130">
        <v>16612262</v>
      </c>
      <c r="AB130">
        <f t="shared" si="159"/>
        <v>15.09</v>
      </c>
      <c r="AC130">
        <f t="shared" si="147"/>
        <v>15.09</v>
      </c>
      <c r="AD130">
        <f t="shared" si="181"/>
        <v>0</v>
      </c>
      <c r="AE130">
        <f t="shared" si="182"/>
        <v>0</v>
      </c>
      <c r="AF130">
        <f t="shared" si="183"/>
        <v>0</v>
      </c>
      <c r="AG130">
        <f t="shared" si="160"/>
        <v>0</v>
      </c>
      <c r="AH130">
        <f t="shared" si="184"/>
        <v>0</v>
      </c>
      <c r="AI130">
        <f t="shared" si="185"/>
        <v>0</v>
      </c>
      <c r="AJ130">
        <f t="shared" si="161"/>
        <v>0</v>
      </c>
      <c r="AK130">
        <v>15.09</v>
      </c>
      <c r="AL130">
        <v>15.09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95</v>
      </c>
      <c r="AU130">
        <v>47</v>
      </c>
      <c r="AV130">
        <v>1</v>
      </c>
      <c r="AW130">
        <v>1</v>
      </c>
      <c r="AZ130">
        <v>7.04</v>
      </c>
      <c r="BA130">
        <v>1</v>
      </c>
      <c r="BB130">
        <v>1</v>
      </c>
      <c r="BC130">
        <v>7.04</v>
      </c>
      <c r="BD130" t="s">
        <v>6</v>
      </c>
      <c r="BE130" t="s">
        <v>6</v>
      </c>
      <c r="BF130" t="s">
        <v>6</v>
      </c>
      <c r="BG130" t="s">
        <v>6</v>
      </c>
      <c r="BH130">
        <v>3</v>
      </c>
      <c r="BI130">
        <v>1</v>
      </c>
      <c r="BJ130" t="s">
        <v>458</v>
      </c>
      <c r="BM130">
        <v>15001</v>
      </c>
      <c r="BN130">
        <v>0</v>
      </c>
      <c r="BO130" t="s">
        <v>6</v>
      </c>
      <c r="BP130">
        <v>0</v>
      </c>
      <c r="BQ130">
        <v>2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105</v>
      </c>
      <c r="CA130">
        <v>55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62"/>
        <v>8764.16</v>
      </c>
      <c r="CQ130">
        <f t="shared" si="163"/>
        <v>106.2336</v>
      </c>
      <c r="CR130">
        <f t="shared" si="164"/>
        <v>0</v>
      </c>
      <c r="CS130">
        <f t="shared" si="165"/>
        <v>0</v>
      </c>
      <c r="CT130">
        <f t="shared" si="166"/>
        <v>0</v>
      </c>
      <c r="CU130">
        <f t="shared" si="167"/>
        <v>0</v>
      </c>
      <c r="CV130">
        <f t="shared" si="168"/>
        <v>0</v>
      </c>
      <c r="CW130">
        <f t="shared" si="169"/>
        <v>0</v>
      </c>
      <c r="CX130">
        <f t="shared" si="170"/>
        <v>0</v>
      </c>
      <c r="CY130">
        <f t="shared" si="171"/>
        <v>0</v>
      </c>
      <c r="CZ130">
        <f t="shared" si="172"/>
        <v>0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1009</v>
      </c>
      <c r="DV130" t="s">
        <v>162</v>
      </c>
      <c r="DW130" t="s">
        <v>162</v>
      </c>
      <c r="DX130">
        <v>1</v>
      </c>
      <c r="EE130">
        <v>16609130</v>
      </c>
      <c r="EF130">
        <v>2</v>
      </c>
      <c r="EG130" t="s">
        <v>14</v>
      </c>
      <c r="EH130">
        <v>0</v>
      </c>
      <c r="EI130" t="s">
        <v>6</v>
      </c>
      <c r="EJ130">
        <v>1</v>
      </c>
      <c r="EK130">
        <v>15001</v>
      </c>
      <c r="EL130" t="s">
        <v>153</v>
      </c>
      <c r="EM130" t="s">
        <v>154</v>
      </c>
      <c r="EO130" t="s">
        <v>6</v>
      </c>
      <c r="EQ130">
        <v>0</v>
      </c>
      <c r="ER130">
        <v>15.09</v>
      </c>
      <c r="ES130">
        <v>15.09</v>
      </c>
      <c r="ET130">
        <v>0</v>
      </c>
      <c r="EU130">
        <v>0</v>
      </c>
      <c r="EV130">
        <v>0</v>
      </c>
      <c r="EW130">
        <v>0</v>
      </c>
      <c r="EX130">
        <v>0</v>
      </c>
      <c r="FQ130">
        <v>0</v>
      </c>
      <c r="FR130">
        <f t="shared" si="173"/>
        <v>0</v>
      </c>
      <c r="FS130">
        <v>0</v>
      </c>
      <c r="FT130" t="s">
        <v>22</v>
      </c>
      <c r="FU130" t="s">
        <v>23</v>
      </c>
      <c r="FX130">
        <v>94.5</v>
      </c>
      <c r="FY130">
        <v>46.75</v>
      </c>
      <c r="GA130" t="s">
        <v>6</v>
      </c>
      <c r="GD130">
        <v>0</v>
      </c>
      <c r="GF130">
        <v>1453462043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74"/>
        <v>0</v>
      </c>
      <c r="GM130">
        <f t="shared" si="175"/>
        <v>8764.16</v>
      </c>
      <c r="GN130">
        <f t="shared" si="176"/>
        <v>8764.16</v>
      </c>
      <c r="GO130">
        <f t="shared" si="177"/>
        <v>0</v>
      </c>
      <c r="GP130">
        <f t="shared" si="178"/>
        <v>0</v>
      </c>
      <c r="GR130">
        <v>0</v>
      </c>
      <c r="GS130">
        <v>3</v>
      </c>
      <c r="GT130">
        <v>0</v>
      </c>
      <c r="GU130" t="s">
        <v>6</v>
      </c>
      <c r="GV130">
        <f t="shared" si="179"/>
        <v>0</v>
      </c>
      <c r="GW130">
        <v>1</v>
      </c>
      <c r="GX130">
        <f t="shared" si="180"/>
        <v>0</v>
      </c>
      <c r="HA130">
        <v>0</v>
      </c>
      <c r="HB130">
        <v>0</v>
      </c>
      <c r="IK130">
        <v>0</v>
      </c>
    </row>
    <row r="131" spans="1:245" x14ac:dyDescent="0.2">
      <c r="A131">
        <v>17</v>
      </c>
      <c r="B131">
        <v>1</v>
      </c>
      <c r="C131">
        <f>ROW(SmtRes!A358)</f>
        <v>358</v>
      </c>
      <c r="D131">
        <f>ROW(EtalonRes!A366)</f>
        <v>366</v>
      </c>
      <c r="E131" t="s">
        <v>459</v>
      </c>
      <c r="F131" t="s">
        <v>460</v>
      </c>
      <c r="G131" t="s">
        <v>1964</v>
      </c>
      <c r="H131" t="s">
        <v>18</v>
      </c>
      <c r="I131">
        <f>ROUND(438/100,9)</f>
        <v>4.38</v>
      </c>
      <c r="J131">
        <v>0</v>
      </c>
      <c r="O131">
        <f t="shared" si="148"/>
        <v>22853.5</v>
      </c>
      <c r="P131">
        <f t="shared" si="149"/>
        <v>15301.04</v>
      </c>
      <c r="Q131">
        <f t="shared" si="150"/>
        <v>218</v>
      </c>
      <c r="R131">
        <f t="shared" si="151"/>
        <v>63.21</v>
      </c>
      <c r="S131">
        <f t="shared" si="152"/>
        <v>7334.46</v>
      </c>
      <c r="T131">
        <f t="shared" si="153"/>
        <v>0</v>
      </c>
      <c r="U131">
        <f t="shared" si="154"/>
        <v>120.5814</v>
      </c>
      <c r="V131">
        <f t="shared" si="155"/>
        <v>0.70079999999999998</v>
      </c>
      <c r="W131">
        <f t="shared" si="156"/>
        <v>0</v>
      </c>
      <c r="X131">
        <f t="shared" si="157"/>
        <v>5918.14</v>
      </c>
      <c r="Y131">
        <f t="shared" si="158"/>
        <v>3698.84</v>
      </c>
      <c r="AA131">
        <v>16612262</v>
      </c>
      <c r="AB131">
        <f t="shared" si="159"/>
        <v>741.15</v>
      </c>
      <c r="AC131">
        <f t="shared" si="147"/>
        <v>496.22</v>
      </c>
      <c r="AD131">
        <f t="shared" si="181"/>
        <v>7.07</v>
      </c>
      <c r="AE131">
        <f t="shared" si="182"/>
        <v>2.0499999999999998</v>
      </c>
      <c r="AF131">
        <f t="shared" si="183"/>
        <v>237.86</v>
      </c>
      <c r="AG131">
        <f t="shared" si="160"/>
        <v>0</v>
      </c>
      <c r="AH131">
        <f t="shared" si="184"/>
        <v>27.53</v>
      </c>
      <c r="AI131">
        <f t="shared" si="185"/>
        <v>0.16</v>
      </c>
      <c r="AJ131">
        <f t="shared" si="161"/>
        <v>0</v>
      </c>
      <c r="AK131">
        <v>741.15</v>
      </c>
      <c r="AL131">
        <v>496.22</v>
      </c>
      <c r="AM131">
        <v>7.07</v>
      </c>
      <c r="AN131">
        <v>2.0499999999999998</v>
      </c>
      <c r="AO131">
        <v>237.86</v>
      </c>
      <c r="AP131">
        <v>0</v>
      </c>
      <c r="AQ131">
        <v>27.53</v>
      </c>
      <c r="AR131">
        <v>0.16</v>
      </c>
      <c r="AS131">
        <v>0</v>
      </c>
      <c r="AT131">
        <v>80</v>
      </c>
      <c r="AU131">
        <v>50</v>
      </c>
      <c r="AV131">
        <v>1</v>
      </c>
      <c r="AW131">
        <v>1</v>
      </c>
      <c r="AZ131">
        <v>7.04</v>
      </c>
      <c r="BA131">
        <v>7.04</v>
      </c>
      <c r="BB131">
        <v>7.04</v>
      </c>
      <c r="BC131">
        <v>7.04</v>
      </c>
      <c r="BD131" t="s">
        <v>6</v>
      </c>
      <c r="BE131" t="s">
        <v>6</v>
      </c>
      <c r="BF131" t="s">
        <v>6</v>
      </c>
      <c r="BG131" t="s">
        <v>6</v>
      </c>
      <c r="BH131">
        <v>0</v>
      </c>
      <c r="BI131">
        <v>1</v>
      </c>
      <c r="BJ131" t="s">
        <v>461</v>
      </c>
      <c r="BM131">
        <v>62001</v>
      </c>
      <c r="BN131">
        <v>0</v>
      </c>
      <c r="BO131" t="s">
        <v>6</v>
      </c>
      <c r="BP131">
        <v>0</v>
      </c>
      <c r="BQ131">
        <v>6</v>
      </c>
      <c r="BR131">
        <v>0</v>
      </c>
      <c r="BS131">
        <v>7.04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80</v>
      </c>
      <c r="CA131">
        <v>50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2"/>
        <v>22853.5</v>
      </c>
      <c r="CQ131">
        <f t="shared" si="163"/>
        <v>3493.3888000000002</v>
      </c>
      <c r="CR131">
        <f t="shared" si="164"/>
        <v>49.772800000000004</v>
      </c>
      <c r="CS131">
        <f t="shared" si="165"/>
        <v>14.431999999999999</v>
      </c>
      <c r="CT131">
        <f t="shared" si="166"/>
        <v>1674.5344</v>
      </c>
      <c r="CU131">
        <f t="shared" si="167"/>
        <v>0</v>
      </c>
      <c r="CV131">
        <f t="shared" si="168"/>
        <v>27.53</v>
      </c>
      <c r="CW131">
        <f t="shared" si="169"/>
        <v>0.16</v>
      </c>
      <c r="CX131">
        <f t="shared" si="170"/>
        <v>0</v>
      </c>
      <c r="CY131">
        <f t="shared" si="171"/>
        <v>5918.1359999999995</v>
      </c>
      <c r="CZ131">
        <f t="shared" si="172"/>
        <v>3698.835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18</v>
      </c>
      <c r="DW131" t="s">
        <v>18</v>
      </c>
      <c r="DX131">
        <v>100</v>
      </c>
      <c r="EE131">
        <v>16609187</v>
      </c>
      <c r="EF131">
        <v>6</v>
      </c>
      <c r="EG131" t="s">
        <v>29</v>
      </c>
      <c r="EH131">
        <v>0</v>
      </c>
      <c r="EI131" t="s">
        <v>6</v>
      </c>
      <c r="EJ131">
        <v>1</v>
      </c>
      <c r="EK131">
        <v>62001</v>
      </c>
      <c r="EL131" t="s">
        <v>177</v>
      </c>
      <c r="EM131" t="s">
        <v>178</v>
      </c>
      <c r="EO131" t="s">
        <v>6</v>
      </c>
      <c r="EQ131">
        <v>0</v>
      </c>
      <c r="ER131">
        <v>741.15</v>
      </c>
      <c r="ES131">
        <v>496.22</v>
      </c>
      <c r="ET131">
        <v>7.07</v>
      </c>
      <c r="EU131">
        <v>2.0499999999999998</v>
      </c>
      <c r="EV131">
        <v>237.86</v>
      </c>
      <c r="EW131">
        <v>27.53</v>
      </c>
      <c r="EX131">
        <v>0.16</v>
      </c>
      <c r="EY131">
        <v>0</v>
      </c>
      <c r="FQ131">
        <v>0</v>
      </c>
      <c r="FR131">
        <f t="shared" si="173"/>
        <v>0</v>
      </c>
      <c r="FS131">
        <v>0</v>
      </c>
      <c r="FX131">
        <v>80</v>
      </c>
      <c r="FY131">
        <v>50</v>
      </c>
      <c r="GA131" t="s">
        <v>6</v>
      </c>
      <c r="GD131">
        <v>0</v>
      </c>
      <c r="GF131">
        <v>1113689429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74"/>
        <v>0</v>
      </c>
      <c r="GM131">
        <f t="shared" si="175"/>
        <v>32470.48</v>
      </c>
      <c r="GN131">
        <f t="shared" si="176"/>
        <v>32470.48</v>
      </c>
      <c r="GO131">
        <f t="shared" si="177"/>
        <v>0</v>
      </c>
      <c r="GP131">
        <f t="shared" si="178"/>
        <v>0</v>
      </c>
      <c r="GR131">
        <v>0</v>
      </c>
      <c r="GS131">
        <v>3</v>
      </c>
      <c r="GT131">
        <v>0</v>
      </c>
      <c r="GU131" t="s">
        <v>6</v>
      </c>
      <c r="GV131">
        <f t="shared" si="179"/>
        <v>0</v>
      </c>
      <c r="GW131">
        <v>1</v>
      </c>
      <c r="GX131">
        <f t="shared" si="180"/>
        <v>0</v>
      </c>
      <c r="HA131">
        <v>0</v>
      </c>
      <c r="HB131">
        <v>0</v>
      </c>
      <c r="IK131">
        <v>0</v>
      </c>
    </row>
    <row r="132" spans="1:245" x14ac:dyDescent="0.2">
      <c r="A132">
        <v>18</v>
      </c>
      <c r="B132">
        <v>1</v>
      </c>
      <c r="C132">
        <v>355</v>
      </c>
      <c r="E132" t="s">
        <v>462</v>
      </c>
      <c r="F132" t="s">
        <v>430</v>
      </c>
      <c r="G132" t="s">
        <v>431</v>
      </c>
      <c r="H132" t="s">
        <v>182</v>
      </c>
      <c r="I132">
        <f>I131*J132</f>
        <v>0.31097999999999998</v>
      </c>
      <c r="J132">
        <v>7.0999999999999994E-2</v>
      </c>
      <c r="O132">
        <f t="shared" si="148"/>
        <v>0</v>
      </c>
      <c r="P132">
        <f t="shared" si="149"/>
        <v>0</v>
      </c>
      <c r="Q132">
        <f t="shared" si="150"/>
        <v>0</v>
      </c>
      <c r="R132">
        <f t="shared" si="151"/>
        <v>0</v>
      </c>
      <c r="S132">
        <f t="shared" si="152"/>
        <v>0</v>
      </c>
      <c r="T132">
        <f t="shared" si="153"/>
        <v>0</v>
      </c>
      <c r="U132">
        <f t="shared" si="154"/>
        <v>0</v>
      </c>
      <c r="V132">
        <f t="shared" si="155"/>
        <v>0</v>
      </c>
      <c r="W132">
        <f t="shared" si="156"/>
        <v>0</v>
      </c>
      <c r="X132">
        <f t="shared" si="157"/>
        <v>0</v>
      </c>
      <c r="Y132">
        <f t="shared" si="158"/>
        <v>0</v>
      </c>
      <c r="AA132">
        <v>16612262</v>
      </c>
      <c r="AB132">
        <f t="shared" si="159"/>
        <v>0</v>
      </c>
      <c r="AC132">
        <f t="shared" si="147"/>
        <v>0</v>
      </c>
      <c r="AD132">
        <f t="shared" si="181"/>
        <v>0</v>
      </c>
      <c r="AE132">
        <f t="shared" si="182"/>
        <v>0</v>
      </c>
      <c r="AF132">
        <f t="shared" si="183"/>
        <v>0</v>
      </c>
      <c r="AG132">
        <f t="shared" si="160"/>
        <v>0</v>
      </c>
      <c r="AH132">
        <f t="shared" si="184"/>
        <v>0</v>
      </c>
      <c r="AI132">
        <f t="shared" si="185"/>
        <v>0</v>
      </c>
      <c r="AJ132">
        <f t="shared" si="161"/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80</v>
      </c>
      <c r="AU132">
        <v>50</v>
      </c>
      <c r="AV132">
        <v>1</v>
      </c>
      <c r="AW132">
        <v>1</v>
      </c>
      <c r="AZ132">
        <v>7.04</v>
      </c>
      <c r="BA132">
        <v>1</v>
      </c>
      <c r="BB132">
        <v>1</v>
      </c>
      <c r="BC132">
        <v>7.04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6</v>
      </c>
      <c r="BM132">
        <v>62001</v>
      </c>
      <c r="BN132">
        <v>0</v>
      </c>
      <c r="BO132" t="s">
        <v>6</v>
      </c>
      <c r="BP132">
        <v>0</v>
      </c>
      <c r="BQ132">
        <v>6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80</v>
      </c>
      <c r="CA132">
        <v>50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62"/>
        <v>0</v>
      </c>
      <c r="CQ132">
        <f t="shared" si="163"/>
        <v>0</v>
      </c>
      <c r="CR132">
        <f t="shared" si="164"/>
        <v>0</v>
      </c>
      <c r="CS132">
        <f t="shared" si="165"/>
        <v>0</v>
      </c>
      <c r="CT132">
        <f t="shared" si="166"/>
        <v>0</v>
      </c>
      <c r="CU132">
        <f t="shared" si="167"/>
        <v>0</v>
      </c>
      <c r="CV132">
        <f t="shared" si="168"/>
        <v>0</v>
      </c>
      <c r="CW132">
        <f t="shared" si="169"/>
        <v>0</v>
      </c>
      <c r="CX132">
        <f t="shared" si="170"/>
        <v>0</v>
      </c>
      <c r="CY132">
        <f t="shared" si="171"/>
        <v>0</v>
      </c>
      <c r="CZ132">
        <f t="shared" si="172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1009</v>
      </c>
      <c r="DV132" t="s">
        <v>182</v>
      </c>
      <c r="DW132" t="s">
        <v>182</v>
      </c>
      <c r="DX132">
        <v>1000</v>
      </c>
      <c r="EE132">
        <v>16609187</v>
      </c>
      <c r="EF132">
        <v>6</v>
      </c>
      <c r="EG132" t="s">
        <v>29</v>
      </c>
      <c r="EH132">
        <v>0</v>
      </c>
      <c r="EI132" t="s">
        <v>6</v>
      </c>
      <c r="EJ132">
        <v>1</v>
      </c>
      <c r="EK132">
        <v>62001</v>
      </c>
      <c r="EL132" t="s">
        <v>177</v>
      </c>
      <c r="EM132" t="s">
        <v>178</v>
      </c>
      <c r="EO132" t="s">
        <v>6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73"/>
        <v>0</v>
      </c>
      <c r="FS132">
        <v>0</v>
      </c>
      <c r="FX132">
        <v>80</v>
      </c>
      <c r="FY132">
        <v>50</v>
      </c>
      <c r="GA132" t="s">
        <v>6</v>
      </c>
      <c r="GD132">
        <v>0</v>
      </c>
      <c r="GF132">
        <v>1891904026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74"/>
        <v>0</v>
      </c>
      <c r="GM132">
        <f t="shared" si="175"/>
        <v>0</v>
      </c>
      <c r="GN132">
        <f t="shared" si="176"/>
        <v>0</v>
      </c>
      <c r="GO132">
        <f t="shared" si="177"/>
        <v>0</v>
      </c>
      <c r="GP132">
        <f t="shared" si="178"/>
        <v>0</v>
      </c>
      <c r="GR132">
        <v>0</v>
      </c>
      <c r="GS132">
        <v>3</v>
      </c>
      <c r="GT132">
        <v>0</v>
      </c>
      <c r="GU132" t="s">
        <v>6</v>
      </c>
      <c r="GV132">
        <f t="shared" si="179"/>
        <v>0</v>
      </c>
      <c r="GW132">
        <v>1</v>
      </c>
      <c r="GX132">
        <f t="shared" si="180"/>
        <v>0</v>
      </c>
      <c r="HA132">
        <v>0</v>
      </c>
      <c r="HB132">
        <v>0</v>
      </c>
      <c r="IK132">
        <v>0</v>
      </c>
    </row>
    <row r="133" spans="1:245" x14ac:dyDescent="0.2">
      <c r="A133">
        <v>18</v>
      </c>
      <c r="B133">
        <v>1</v>
      </c>
      <c r="C133">
        <v>357</v>
      </c>
      <c r="E133" t="s">
        <v>463</v>
      </c>
      <c r="F133" t="s">
        <v>464</v>
      </c>
      <c r="G133" t="s">
        <v>1963</v>
      </c>
      <c r="H133" t="s">
        <v>182</v>
      </c>
      <c r="I133">
        <f>I131*J133</f>
        <v>2.2294000000000001E-2</v>
      </c>
      <c r="J133">
        <v>5.0899543378995441E-3</v>
      </c>
      <c r="O133">
        <f t="shared" si="148"/>
        <v>3134.86</v>
      </c>
      <c r="P133">
        <f t="shared" si="149"/>
        <v>3134.86</v>
      </c>
      <c r="Q133">
        <f t="shared" si="150"/>
        <v>0</v>
      </c>
      <c r="R133">
        <f t="shared" si="151"/>
        <v>0</v>
      </c>
      <c r="S133">
        <f t="shared" si="152"/>
        <v>0</v>
      </c>
      <c r="T133">
        <f t="shared" si="153"/>
        <v>0</v>
      </c>
      <c r="U133">
        <f t="shared" si="154"/>
        <v>0</v>
      </c>
      <c r="V133">
        <f t="shared" si="155"/>
        <v>0</v>
      </c>
      <c r="W133">
        <f t="shared" si="156"/>
        <v>0</v>
      </c>
      <c r="X133">
        <f t="shared" si="157"/>
        <v>0</v>
      </c>
      <c r="Y133">
        <f t="shared" si="158"/>
        <v>0</v>
      </c>
      <c r="AA133">
        <v>16612262</v>
      </c>
      <c r="AB133">
        <f t="shared" si="159"/>
        <v>19973.669999999998</v>
      </c>
      <c r="AC133">
        <f t="shared" si="147"/>
        <v>19973.669999999998</v>
      </c>
      <c r="AD133">
        <f t="shared" si="181"/>
        <v>0</v>
      </c>
      <c r="AE133">
        <f t="shared" si="182"/>
        <v>0</v>
      </c>
      <c r="AF133">
        <f t="shared" si="183"/>
        <v>0</v>
      </c>
      <c r="AG133">
        <f t="shared" si="160"/>
        <v>0</v>
      </c>
      <c r="AH133">
        <f t="shared" si="184"/>
        <v>0</v>
      </c>
      <c r="AI133">
        <f t="shared" si="185"/>
        <v>0</v>
      </c>
      <c r="AJ133">
        <f t="shared" si="161"/>
        <v>0</v>
      </c>
      <c r="AK133">
        <v>19973.669999999998</v>
      </c>
      <c r="AL133">
        <v>19973.669999999998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7.04</v>
      </c>
      <c r="BA133">
        <v>1</v>
      </c>
      <c r="BB133">
        <v>1</v>
      </c>
      <c r="BC133">
        <v>7.04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466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2"/>
        <v>3134.86</v>
      </c>
      <c r="CQ133">
        <f t="shared" si="163"/>
        <v>140614.63679999998</v>
      </c>
      <c r="CR133">
        <f t="shared" si="164"/>
        <v>0</v>
      </c>
      <c r="CS133">
        <f t="shared" si="165"/>
        <v>0</v>
      </c>
      <c r="CT133">
        <f t="shared" si="166"/>
        <v>0</v>
      </c>
      <c r="CU133">
        <f t="shared" si="167"/>
        <v>0</v>
      </c>
      <c r="CV133">
        <f t="shared" si="168"/>
        <v>0</v>
      </c>
      <c r="CW133">
        <f t="shared" si="169"/>
        <v>0</v>
      </c>
      <c r="CX133">
        <f t="shared" si="170"/>
        <v>0</v>
      </c>
      <c r="CY133">
        <f t="shared" si="171"/>
        <v>0</v>
      </c>
      <c r="CZ133">
        <f t="shared" si="172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1009</v>
      </c>
      <c r="DV133" t="s">
        <v>182</v>
      </c>
      <c r="DW133" t="s">
        <v>182</v>
      </c>
      <c r="DX133">
        <v>1000</v>
      </c>
      <c r="EE133">
        <v>16609130</v>
      </c>
      <c r="EF133">
        <v>2</v>
      </c>
      <c r="EG133" t="s">
        <v>14</v>
      </c>
      <c r="EH133">
        <v>0</v>
      </c>
      <c r="EI133" t="s">
        <v>6</v>
      </c>
      <c r="EJ133">
        <v>1</v>
      </c>
      <c r="EK133">
        <v>15001</v>
      </c>
      <c r="EL133" t="s">
        <v>153</v>
      </c>
      <c r="EM133" t="s">
        <v>154</v>
      </c>
      <c r="EO133" t="s">
        <v>6</v>
      </c>
      <c r="EQ133">
        <v>0</v>
      </c>
      <c r="ER133">
        <v>19973.669999999998</v>
      </c>
      <c r="ES133">
        <v>19973.669999999998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3"/>
        <v>0</v>
      </c>
      <c r="FS133">
        <v>0</v>
      </c>
      <c r="FT133" t="s">
        <v>22</v>
      </c>
      <c r="FU133" t="s">
        <v>23</v>
      </c>
      <c r="FX133">
        <v>94.5</v>
      </c>
      <c r="FY133">
        <v>46.75</v>
      </c>
      <c r="GA133" t="s">
        <v>6</v>
      </c>
      <c r="GD133">
        <v>0</v>
      </c>
      <c r="GF133">
        <v>772632804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74"/>
        <v>0</v>
      </c>
      <c r="GM133">
        <f t="shared" si="175"/>
        <v>3134.86</v>
      </c>
      <c r="GN133">
        <f t="shared" si="176"/>
        <v>3134.86</v>
      </c>
      <c r="GO133">
        <f t="shared" si="177"/>
        <v>0</v>
      </c>
      <c r="GP133">
        <f t="shared" si="178"/>
        <v>0</v>
      </c>
      <c r="GR133">
        <v>0</v>
      </c>
      <c r="GS133">
        <v>3</v>
      </c>
      <c r="GT133">
        <v>0</v>
      </c>
      <c r="GU133" t="s">
        <v>6</v>
      </c>
      <c r="GV133">
        <f t="shared" si="179"/>
        <v>0</v>
      </c>
      <c r="GW133">
        <v>1</v>
      </c>
      <c r="GX133">
        <f t="shared" si="180"/>
        <v>0</v>
      </c>
      <c r="HA133">
        <v>0</v>
      </c>
      <c r="HB133">
        <v>0</v>
      </c>
      <c r="IK133">
        <v>0</v>
      </c>
    </row>
    <row r="134" spans="1:245" x14ac:dyDescent="0.2">
      <c r="A134">
        <v>17</v>
      </c>
      <c r="B134">
        <v>1</v>
      </c>
      <c r="C134">
        <f>ROW(SmtRes!A361)</f>
        <v>361</v>
      </c>
      <c r="D134">
        <f>ROW(EtalonRes!A369)</f>
        <v>369</v>
      </c>
      <c r="E134" t="s">
        <v>467</v>
      </c>
      <c r="F134" t="s">
        <v>468</v>
      </c>
      <c r="G134" t="s">
        <v>469</v>
      </c>
      <c r="H134" t="s">
        <v>18</v>
      </c>
      <c r="I134">
        <f>ROUND(49.7/100,9)</f>
        <v>0.497</v>
      </c>
      <c r="J134">
        <v>0</v>
      </c>
      <c r="O134">
        <f t="shared" si="148"/>
        <v>129.81</v>
      </c>
      <c r="P134">
        <f t="shared" si="149"/>
        <v>26.91</v>
      </c>
      <c r="Q134">
        <f t="shared" si="150"/>
        <v>0</v>
      </c>
      <c r="R134">
        <f t="shared" si="151"/>
        <v>0</v>
      </c>
      <c r="S134">
        <f t="shared" si="152"/>
        <v>102.9</v>
      </c>
      <c r="T134">
        <f t="shared" si="153"/>
        <v>0</v>
      </c>
      <c r="U134">
        <f t="shared" si="154"/>
        <v>1.8736900000000001</v>
      </c>
      <c r="V134">
        <f t="shared" si="155"/>
        <v>0</v>
      </c>
      <c r="W134">
        <f t="shared" si="156"/>
        <v>0</v>
      </c>
      <c r="X134">
        <f t="shared" si="157"/>
        <v>82.32</v>
      </c>
      <c r="Y134">
        <f t="shared" si="158"/>
        <v>51.45</v>
      </c>
      <c r="AA134">
        <v>16612262</v>
      </c>
      <c r="AB134">
        <f t="shared" si="159"/>
        <v>37.1</v>
      </c>
      <c r="AC134">
        <f t="shared" si="147"/>
        <v>7.69</v>
      </c>
      <c r="AD134">
        <f t="shared" si="181"/>
        <v>0</v>
      </c>
      <c r="AE134">
        <f t="shared" si="182"/>
        <v>0</v>
      </c>
      <c r="AF134">
        <f t="shared" si="183"/>
        <v>29.41</v>
      </c>
      <c r="AG134">
        <f t="shared" si="160"/>
        <v>0</v>
      </c>
      <c r="AH134">
        <f t="shared" si="184"/>
        <v>3.77</v>
      </c>
      <c r="AI134">
        <f t="shared" si="185"/>
        <v>0</v>
      </c>
      <c r="AJ134">
        <f t="shared" si="161"/>
        <v>0</v>
      </c>
      <c r="AK134">
        <v>37.1</v>
      </c>
      <c r="AL134">
        <v>7.69</v>
      </c>
      <c r="AM134">
        <v>0</v>
      </c>
      <c r="AN134">
        <v>0</v>
      </c>
      <c r="AO134">
        <v>29.41</v>
      </c>
      <c r="AP134">
        <v>0</v>
      </c>
      <c r="AQ134">
        <v>3.77</v>
      </c>
      <c r="AR134">
        <v>0</v>
      </c>
      <c r="AS134">
        <v>0</v>
      </c>
      <c r="AT134">
        <v>80</v>
      </c>
      <c r="AU134">
        <v>50</v>
      </c>
      <c r="AV134">
        <v>1</v>
      </c>
      <c r="AW134">
        <v>1</v>
      </c>
      <c r="AZ134">
        <v>7.04</v>
      </c>
      <c r="BA134">
        <v>7.04</v>
      </c>
      <c r="BB134">
        <v>7.04</v>
      </c>
      <c r="BC134">
        <v>7.04</v>
      </c>
      <c r="BD134" t="s">
        <v>6</v>
      </c>
      <c r="BE134" t="s">
        <v>6</v>
      </c>
      <c r="BF134" t="s">
        <v>6</v>
      </c>
      <c r="BG134" t="s">
        <v>6</v>
      </c>
      <c r="BH134">
        <v>0</v>
      </c>
      <c r="BI134">
        <v>1</v>
      </c>
      <c r="BJ134" t="s">
        <v>470</v>
      </c>
      <c r="BM134">
        <v>62001</v>
      </c>
      <c r="BN134">
        <v>0</v>
      </c>
      <c r="BO134" t="s">
        <v>6</v>
      </c>
      <c r="BP134">
        <v>0</v>
      </c>
      <c r="BQ134">
        <v>6</v>
      </c>
      <c r="BR134">
        <v>0</v>
      </c>
      <c r="BS134">
        <v>7.04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80</v>
      </c>
      <c r="CA134">
        <v>50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62"/>
        <v>129.81</v>
      </c>
      <c r="CQ134">
        <f t="shared" si="163"/>
        <v>54.137600000000006</v>
      </c>
      <c r="CR134">
        <f t="shared" si="164"/>
        <v>0</v>
      </c>
      <c r="CS134">
        <f t="shared" si="165"/>
        <v>0</v>
      </c>
      <c r="CT134">
        <f t="shared" si="166"/>
        <v>207.04640000000001</v>
      </c>
      <c r="CU134">
        <f t="shared" si="167"/>
        <v>0</v>
      </c>
      <c r="CV134">
        <f t="shared" si="168"/>
        <v>3.77</v>
      </c>
      <c r="CW134">
        <f t="shared" si="169"/>
        <v>0</v>
      </c>
      <c r="CX134">
        <f t="shared" si="170"/>
        <v>0</v>
      </c>
      <c r="CY134">
        <f t="shared" si="171"/>
        <v>82.32</v>
      </c>
      <c r="CZ134">
        <f t="shared" si="172"/>
        <v>51.45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18</v>
      </c>
      <c r="DW134" t="s">
        <v>18</v>
      </c>
      <c r="DX134">
        <v>100</v>
      </c>
      <c r="EE134">
        <v>16609187</v>
      </c>
      <c r="EF134">
        <v>6</v>
      </c>
      <c r="EG134" t="s">
        <v>29</v>
      </c>
      <c r="EH134">
        <v>0</v>
      </c>
      <c r="EI134" t="s">
        <v>6</v>
      </c>
      <c r="EJ134">
        <v>1</v>
      </c>
      <c r="EK134">
        <v>62001</v>
      </c>
      <c r="EL134" t="s">
        <v>177</v>
      </c>
      <c r="EM134" t="s">
        <v>178</v>
      </c>
      <c r="EO134" t="s">
        <v>6</v>
      </c>
      <c r="EQ134">
        <v>131072</v>
      </c>
      <c r="ER134">
        <v>37.1</v>
      </c>
      <c r="ES134">
        <v>7.69</v>
      </c>
      <c r="ET134">
        <v>0</v>
      </c>
      <c r="EU134">
        <v>0</v>
      </c>
      <c r="EV134">
        <v>29.41</v>
      </c>
      <c r="EW134">
        <v>3.77</v>
      </c>
      <c r="EX134">
        <v>0</v>
      </c>
      <c r="EY134">
        <v>0</v>
      </c>
      <c r="FQ134">
        <v>0</v>
      </c>
      <c r="FR134">
        <f t="shared" si="173"/>
        <v>0</v>
      </c>
      <c r="FS134">
        <v>0</v>
      </c>
      <c r="FX134">
        <v>80</v>
      </c>
      <c r="FY134">
        <v>50</v>
      </c>
      <c r="GA134" t="s">
        <v>6</v>
      </c>
      <c r="GD134">
        <v>0</v>
      </c>
      <c r="GF134">
        <v>1844684044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74"/>
        <v>0</v>
      </c>
      <c r="GM134">
        <f t="shared" si="175"/>
        <v>263.58</v>
      </c>
      <c r="GN134">
        <f t="shared" si="176"/>
        <v>263.58</v>
      </c>
      <c r="GO134">
        <f t="shared" si="177"/>
        <v>0</v>
      </c>
      <c r="GP134">
        <f t="shared" si="178"/>
        <v>0</v>
      </c>
      <c r="GR134">
        <v>0</v>
      </c>
      <c r="GS134">
        <v>3</v>
      </c>
      <c r="GT134">
        <v>0</v>
      </c>
      <c r="GU134" t="s">
        <v>6</v>
      </c>
      <c r="GV134">
        <f t="shared" si="179"/>
        <v>0</v>
      </c>
      <c r="GW134">
        <v>1</v>
      </c>
      <c r="GX134">
        <f t="shared" si="180"/>
        <v>0</v>
      </c>
      <c r="HA134">
        <v>0</v>
      </c>
      <c r="HB134">
        <v>0</v>
      </c>
      <c r="IK134">
        <v>0</v>
      </c>
    </row>
    <row r="135" spans="1:245" x14ac:dyDescent="0.2">
      <c r="A135">
        <v>17</v>
      </c>
      <c r="B135">
        <v>1</v>
      </c>
      <c r="C135">
        <f>ROW(SmtRes!A365)</f>
        <v>365</v>
      </c>
      <c r="D135">
        <f>ROW(EtalonRes!A372)</f>
        <v>372</v>
      </c>
      <c r="E135" t="s">
        <v>471</v>
      </c>
      <c r="F135" t="s">
        <v>472</v>
      </c>
      <c r="G135" t="s">
        <v>473</v>
      </c>
      <c r="H135" t="s">
        <v>171</v>
      </c>
      <c r="I135">
        <f>ROUND(48/10,9)</f>
        <v>4.8</v>
      </c>
      <c r="J135">
        <v>0</v>
      </c>
      <c r="O135">
        <f t="shared" si="148"/>
        <v>822.16</v>
      </c>
      <c r="P135">
        <f t="shared" si="149"/>
        <v>0.68</v>
      </c>
      <c r="Q135">
        <f t="shared" si="150"/>
        <v>0</v>
      </c>
      <c r="R135">
        <f t="shared" si="151"/>
        <v>0</v>
      </c>
      <c r="S135">
        <f t="shared" si="152"/>
        <v>821.48</v>
      </c>
      <c r="T135">
        <f t="shared" si="153"/>
        <v>0</v>
      </c>
      <c r="U135">
        <f t="shared" si="154"/>
        <v>13.007999999999999</v>
      </c>
      <c r="V135">
        <f t="shared" si="155"/>
        <v>0</v>
      </c>
      <c r="W135">
        <f t="shared" si="156"/>
        <v>0</v>
      </c>
      <c r="X135">
        <f t="shared" si="157"/>
        <v>706.47</v>
      </c>
      <c r="Y135">
        <f t="shared" si="158"/>
        <v>575.04</v>
      </c>
      <c r="AA135">
        <v>16612262</v>
      </c>
      <c r="AB135">
        <f t="shared" si="159"/>
        <v>24.33</v>
      </c>
      <c r="AC135">
        <f t="shared" si="147"/>
        <v>0.02</v>
      </c>
      <c r="AD135">
        <f t="shared" si="181"/>
        <v>0</v>
      </c>
      <c r="AE135">
        <f t="shared" si="182"/>
        <v>0</v>
      </c>
      <c r="AF135">
        <f t="shared" si="183"/>
        <v>24.31</v>
      </c>
      <c r="AG135">
        <f t="shared" si="160"/>
        <v>0</v>
      </c>
      <c r="AH135">
        <f t="shared" si="184"/>
        <v>2.71</v>
      </c>
      <c r="AI135">
        <f t="shared" si="185"/>
        <v>0</v>
      </c>
      <c r="AJ135">
        <f t="shared" si="161"/>
        <v>0</v>
      </c>
      <c r="AK135">
        <v>24.33</v>
      </c>
      <c r="AL135">
        <v>0.02</v>
      </c>
      <c r="AM135">
        <v>0</v>
      </c>
      <c r="AN135">
        <v>0</v>
      </c>
      <c r="AO135">
        <v>24.31</v>
      </c>
      <c r="AP135">
        <v>0</v>
      </c>
      <c r="AQ135">
        <v>2.71</v>
      </c>
      <c r="AR135">
        <v>0</v>
      </c>
      <c r="AS135">
        <v>0</v>
      </c>
      <c r="AT135">
        <v>86</v>
      </c>
      <c r="AU135">
        <v>70</v>
      </c>
      <c r="AV135">
        <v>1</v>
      </c>
      <c r="AW135">
        <v>1</v>
      </c>
      <c r="AZ135">
        <v>7.04</v>
      </c>
      <c r="BA135">
        <v>7.04</v>
      </c>
      <c r="BB135">
        <v>7.04</v>
      </c>
      <c r="BC135">
        <v>7.04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474</v>
      </c>
      <c r="BM135">
        <v>53001</v>
      </c>
      <c r="BN135">
        <v>0</v>
      </c>
      <c r="BO135" t="s">
        <v>6</v>
      </c>
      <c r="BP135">
        <v>0</v>
      </c>
      <c r="BQ135">
        <v>6</v>
      </c>
      <c r="BR135">
        <v>0</v>
      </c>
      <c r="BS135">
        <v>7.04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86</v>
      </c>
      <c r="CA135">
        <v>70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62"/>
        <v>822.16</v>
      </c>
      <c r="CQ135">
        <f t="shared" si="163"/>
        <v>0.14080000000000001</v>
      </c>
      <c r="CR135">
        <f t="shared" si="164"/>
        <v>0</v>
      </c>
      <c r="CS135">
        <f t="shared" si="165"/>
        <v>0</v>
      </c>
      <c r="CT135">
        <f t="shared" si="166"/>
        <v>171.14239999999998</v>
      </c>
      <c r="CU135">
        <f t="shared" si="167"/>
        <v>0</v>
      </c>
      <c r="CV135">
        <f t="shared" si="168"/>
        <v>2.71</v>
      </c>
      <c r="CW135">
        <f t="shared" si="169"/>
        <v>0</v>
      </c>
      <c r="CX135">
        <f t="shared" si="170"/>
        <v>0</v>
      </c>
      <c r="CY135">
        <f t="shared" si="171"/>
        <v>706.47280000000001</v>
      </c>
      <c r="CZ135">
        <f t="shared" si="172"/>
        <v>575.03599999999994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171</v>
      </c>
      <c r="DW135" t="s">
        <v>171</v>
      </c>
      <c r="DX135">
        <v>10</v>
      </c>
      <c r="EE135">
        <v>16609178</v>
      </c>
      <c r="EF135">
        <v>6</v>
      </c>
      <c r="EG135" t="s">
        <v>29</v>
      </c>
      <c r="EH135">
        <v>0</v>
      </c>
      <c r="EI135" t="s">
        <v>6</v>
      </c>
      <c r="EJ135">
        <v>1</v>
      </c>
      <c r="EK135">
        <v>53001</v>
      </c>
      <c r="EL135" t="s">
        <v>475</v>
      </c>
      <c r="EM135" t="s">
        <v>476</v>
      </c>
      <c r="EO135" t="s">
        <v>6</v>
      </c>
      <c r="EQ135">
        <v>131072</v>
      </c>
      <c r="ER135">
        <v>24.33</v>
      </c>
      <c r="ES135">
        <v>0.02</v>
      </c>
      <c r="ET135">
        <v>0</v>
      </c>
      <c r="EU135">
        <v>0</v>
      </c>
      <c r="EV135">
        <v>24.31</v>
      </c>
      <c r="EW135">
        <v>2.71</v>
      </c>
      <c r="EX135">
        <v>0</v>
      </c>
      <c r="EY135">
        <v>0</v>
      </c>
      <c r="FQ135">
        <v>0</v>
      </c>
      <c r="FR135">
        <f t="shared" si="173"/>
        <v>0</v>
      </c>
      <c r="FS135">
        <v>0</v>
      </c>
      <c r="FX135">
        <v>86</v>
      </c>
      <c r="FY135">
        <v>70</v>
      </c>
      <c r="GA135" t="s">
        <v>6</v>
      </c>
      <c r="GD135">
        <v>0</v>
      </c>
      <c r="GF135">
        <v>516509967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74"/>
        <v>0</v>
      </c>
      <c r="GM135">
        <f t="shared" si="175"/>
        <v>2103.67</v>
      </c>
      <c r="GN135">
        <f t="shared" si="176"/>
        <v>2103.67</v>
      </c>
      <c r="GO135">
        <f t="shared" si="177"/>
        <v>0</v>
      </c>
      <c r="GP135">
        <f t="shared" si="178"/>
        <v>0</v>
      </c>
      <c r="GR135">
        <v>0</v>
      </c>
      <c r="GS135">
        <v>3</v>
      </c>
      <c r="GT135">
        <v>0</v>
      </c>
      <c r="GU135" t="s">
        <v>6</v>
      </c>
      <c r="GV135">
        <f t="shared" si="179"/>
        <v>0</v>
      </c>
      <c r="GW135">
        <v>1</v>
      </c>
      <c r="GX135">
        <f t="shared" si="180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364</v>
      </c>
      <c r="E136" t="s">
        <v>477</v>
      </c>
      <c r="F136" t="s">
        <v>478</v>
      </c>
      <c r="G136" t="s">
        <v>479</v>
      </c>
      <c r="H136" t="s">
        <v>282</v>
      </c>
      <c r="I136">
        <f>I135*J136</f>
        <v>9.6000000000000002E-2</v>
      </c>
      <c r="J136">
        <v>0.02</v>
      </c>
      <c r="O136">
        <f t="shared" si="148"/>
        <v>0</v>
      </c>
      <c r="P136">
        <f t="shared" si="149"/>
        <v>0</v>
      </c>
      <c r="Q136">
        <f t="shared" si="150"/>
        <v>0</v>
      </c>
      <c r="R136">
        <f t="shared" si="151"/>
        <v>0</v>
      </c>
      <c r="S136">
        <f t="shared" si="152"/>
        <v>0</v>
      </c>
      <c r="T136">
        <f t="shared" si="153"/>
        <v>0</v>
      </c>
      <c r="U136">
        <f t="shared" si="154"/>
        <v>0</v>
      </c>
      <c r="V136">
        <f t="shared" si="155"/>
        <v>0</v>
      </c>
      <c r="W136">
        <f t="shared" si="156"/>
        <v>0</v>
      </c>
      <c r="X136">
        <f t="shared" si="157"/>
        <v>0</v>
      </c>
      <c r="Y136">
        <f t="shared" si="158"/>
        <v>0</v>
      </c>
      <c r="AA136">
        <v>16612262</v>
      </c>
      <c r="AB136">
        <f t="shared" si="159"/>
        <v>0</v>
      </c>
      <c r="AC136">
        <f t="shared" si="147"/>
        <v>0</v>
      </c>
      <c r="AD136">
        <f t="shared" si="181"/>
        <v>0</v>
      </c>
      <c r="AE136">
        <f t="shared" si="182"/>
        <v>0</v>
      </c>
      <c r="AF136">
        <f t="shared" si="183"/>
        <v>0</v>
      </c>
      <c r="AG136">
        <f t="shared" si="160"/>
        <v>0</v>
      </c>
      <c r="AH136">
        <f t="shared" si="184"/>
        <v>0</v>
      </c>
      <c r="AI136">
        <f t="shared" si="185"/>
        <v>0</v>
      </c>
      <c r="AJ136">
        <f t="shared" si="161"/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86</v>
      </c>
      <c r="AU136">
        <v>70</v>
      </c>
      <c r="AV136">
        <v>1</v>
      </c>
      <c r="AW136">
        <v>1</v>
      </c>
      <c r="AZ136">
        <v>7.04</v>
      </c>
      <c r="BA136">
        <v>1</v>
      </c>
      <c r="BB136">
        <v>1</v>
      </c>
      <c r="BC136">
        <v>7.04</v>
      </c>
      <c r="BD136" t="s">
        <v>6</v>
      </c>
      <c r="BE136" t="s">
        <v>6</v>
      </c>
      <c r="BF136" t="s">
        <v>6</v>
      </c>
      <c r="BG136" t="s">
        <v>6</v>
      </c>
      <c r="BH136">
        <v>3</v>
      </c>
      <c r="BI136">
        <v>1</v>
      </c>
      <c r="BJ136" t="s">
        <v>6</v>
      </c>
      <c r="BM136">
        <v>53001</v>
      </c>
      <c r="BN136">
        <v>0</v>
      </c>
      <c r="BO136" t="s">
        <v>6</v>
      </c>
      <c r="BP136">
        <v>0</v>
      </c>
      <c r="BQ136">
        <v>6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86</v>
      </c>
      <c r="CA136">
        <v>70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62"/>
        <v>0</v>
      </c>
      <c r="CQ136">
        <f t="shared" si="163"/>
        <v>0</v>
      </c>
      <c r="CR136">
        <f t="shared" si="164"/>
        <v>0</v>
      </c>
      <c r="CS136">
        <f t="shared" si="165"/>
        <v>0</v>
      </c>
      <c r="CT136">
        <f t="shared" si="166"/>
        <v>0</v>
      </c>
      <c r="CU136">
        <f t="shared" si="167"/>
        <v>0</v>
      </c>
      <c r="CV136">
        <f t="shared" si="168"/>
        <v>0</v>
      </c>
      <c r="CW136">
        <f t="shared" si="169"/>
        <v>0</v>
      </c>
      <c r="CX136">
        <f t="shared" si="170"/>
        <v>0</v>
      </c>
      <c r="CY136">
        <f t="shared" si="171"/>
        <v>0</v>
      </c>
      <c r="CZ136">
        <f t="shared" si="172"/>
        <v>0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1007</v>
      </c>
      <c r="DV136" t="s">
        <v>282</v>
      </c>
      <c r="DW136" t="s">
        <v>282</v>
      </c>
      <c r="DX136">
        <v>1</v>
      </c>
      <c r="EE136">
        <v>16609178</v>
      </c>
      <c r="EF136">
        <v>6</v>
      </c>
      <c r="EG136" t="s">
        <v>29</v>
      </c>
      <c r="EH136">
        <v>0</v>
      </c>
      <c r="EI136" t="s">
        <v>6</v>
      </c>
      <c r="EJ136">
        <v>1</v>
      </c>
      <c r="EK136">
        <v>53001</v>
      </c>
      <c r="EL136" t="s">
        <v>475</v>
      </c>
      <c r="EM136" t="s">
        <v>476</v>
      </c>
      <c r="EO136" t="s">
        <v>6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73"/>
        <v>0</v>
      </c>
      <c r="FS136">
        <v>0</v>
      </c>
      <c r="FX136">
        <v>86</v>
      </c>
      <c r="FY136">
        <v>70</v>
      </c>
      <c r="GA136" t="s">
        <v>6</v>
      </c>
      <c r="GD136">
        <v>0</v>
      </c>
      <c r="GF136">
        <v>1440854821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74"/>
        <v>0</v>
      </c>
      <c r="GM136">
        <f t="shared" si="175"/>
        <v>0</v>
      </c>
      <c r="GN136">
        <f t="shared" si="176"/>
        <v>0</v>
      </c>
      <c r="GO136">
        <f t="shared" si="177"/>
        <v>0</v>
      </c>
      <c r="GP136">
        <f t="shared" si="178"/>
        <v>0</v>
      </c>
      <c r="GR136">
        <v>0</v>
      </c>
      <c r="GS136">
        <v>3</v>
      </c>
      <c r="GT136">
        <v>0</v>
      </c>
      <c r="GU136" t="s">
        <v>6</v>
      </c>
      <c r="GV136">
        <f t="shared" si="179"/>
        <v>0</v>
      </c>
      <c r="GW136">
        <v>1</v>
      </c>
      <c r="GX136">
        <f t="shared" si="180"/>
        <v>0</v>
      </c>
      <c r="HA136">
        <v>0</v>
      </c>
      <c r="HB136">
        <v>0</v>
      </c>
      <c r="IK136">
        <v>0</v>
      </c>
    </row>
    <row r="137" spans="1:245" x14ac:dyDescent="0.2">
      <c r="A137">
        <v>18</v>
      </c>
      <c r="B137">
        <v>1</v>
      </c>
      <c r="C137">
        <v>365</v>
      </c>
      <c r="E137" t="s">
        <v>480</v>
      </c>
      <c r="F137" t="s">
        <v>481</v>
      </c>
      <c r="G137" t="s">
        <v>482</v>
      </c>
      <c r="H137" t="s">
        <v>182</v>
      </c>
      <c r="I137">
        <f>I135*J137</f>
        <v>0.1152</v>
      </c>
      <c r="J137">
        <v>2.4E-2</v>
      </c>
      <c r="O137">
        <f t="shared" si="148"/>
        <v>590.53</v>
      </c>
      <c r="P137">
        <f t="shared" si="149"/>
        <v>590.53</v>
      </c>
      <c r="Q137">
        <f t="shared" si="150"/>
        <v>0</v>
      </c>
      <c r="R137">
        <f t="shared" si="151"/>
        <v>0</v>
      </c>
      <c r="S137">
        <f t="shared" si="152"/>
        <v>0</v>
      </c>
      <c r="T137">
        <f t="shared" si="153"/>
        <v>0</v>
      </c>
      <c r="U137">
        <f t="shared" si="154"/>
        <v>0</v>
      </c>
      <c r="V137">
        <f t="shared" si="155"/>
        <v>0</v>
      </c>
      <c r="W137">
        <f t="shared" si="156"/>
        <v>0</v>
      </c>
      <c r="X137">
        <f t="shared" si="157"/>
        <v>0</v>
      </c>
      <c r="Y137">
        <f t="shared" si="158"/>
        <v>0</v>
      </c>
      <c r="AA137">
        <v>16612262</v>
      </c>
      <c r="AB137">
        <f t="shared" si="159"/>
        <v>728.14</v>
      </c>
      <c r="AC137">
        <f t="shared" si="147"/>
        <v>728.14</v>
      </c>
      <c r="AD137">
        <f t="shared" si="181"/>
        <v>0</v>
      </c>
      <c r="AE137">
        <f t="shared" si="182"/>
        <v>0</v>
      </c>
      <c r="AF137">
        <f t="shared" si="183"/>
        <v>0</v>
      </c>
      <c r="AG137">
        <f t="shared" si="160"/>
        <v>0</v>
      </c>
      <c r="AH137">
        <f t="shared" si="184"/>
        <v>0</v>
      </c>
      <c r="AI137">
        <f t="shared" si="185"/>
        <v>0</v>
      </c>
      <c r="AJ137">
        <f t="shared" si="161"/>
        <v>0</v>
      </c>
      <c r="AK137">
        <v>728.14</v>
      </c>
      <c r="AL137">
        <v>728.14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86</v>
      </c>
      <c r="AU137">
        <v>70</v>
      </c>
      <c r="AV137">
        <v>1</v>
      </c>
      <c r="AW137">
        <v>1</v>
      </c>
      <c r="AZ137">
        <v>7.04</v>
      </c>
      <c r="BA137">
        <v>1</v>
      </c>
      <c r="BB137">
        <v>1</v>
      </c>
      <c r="BC137">
        <v>7.04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483</v>
      </c>
      <c r="BM137">
        <v>53001</v>
      </c>
      <c r="BN137">
        <v>0</v>
      </c>
      <c r="BO137" t="s">
        <v>6</v>
      </c>
      <c r="BP137">
        <v>0</v>
      </c>
      <c r="BQ137">
        <v>6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86</v>
      </c>
      <c r="CA137">
        <v>70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2"/>
        <v>590.53</v>
      </c>
      <c r="CQ137">
        <f t="shared" si="163"/>
        <v>5126.1055999999999</v>
      </c>
      <c r="CR137">
        <f t="shared" si="164"/>
        <v>0</v>
      </c>
      <c r="CS137">
        <f t="shared" si="165"/>
        <v>0</v>
      </c>
      <c r="CT137">
        <f t="shared" si="166"/>
        <v>0</v>
      </c>
      <c r="CU137">
        <f t="shared" si="167"/>
        <v>0</v>
      </c>
      <c r="CV137">
        <f t="shared" si="168"/>
        <v>0</v>
      </c>
      <c r="CW137">
        <f t="shared" si="169"/>
        <v>0</v>
      </c>
      <c r="CX137">
        <f t="shared" si="170"/>
        <v>0</v>
      </c>
      <c r="CY137">
        <f t="shared" si="171"/>
        <v>0</v>
      </c>
      <c r="CZ137">
        <f t="shared" si="172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1009</v>
      </c>
      <c r="DV137" t="s">
        <v>182</v>
      </c>
      <c r="DW137" t="s">
        <v>182</v>
      </c>
      <c r="DX137">
        <v>1000</v>
      </c>
      <c r="EE137">
        <v>16609178</v>
      </c>
      <c r="EF137">
        <v>6</v>
      </c>
      <c r="EG137" t="s">
        <v>29</v>
      </c>
      <c r="EH137">
        <v>0</v>
      </c>
      <c r="EI137" t="s">
        <v>6</v>
      </c>
      <c r="EJ137">
        <v>1</v>
      </c>
      <c r="EK137">
        <v>53001</v>
      </c>
      <c r="EL137" t="s">
        <v>475</v>
      </c>
      <c r="EM137" t="s">
        <v>476</v>
      </c>
      <c r="EO137" t="s">
        <v>6</v>
      </c>
      <c r="EQ137">
        <v>0</v>
      </c>
      <c r="ER137">
        <v>728.14</v>
      </c>
      <c r="ES137">
        <v>728.14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3"/>
        <v>0</v>
      </c>
      <c r="FS137">
        <v>0</v>
      </c>
      <c r="FX137">
        <v>86</v>
      </c>
      <c r="FY137">
        <v>70</v>
      </c>
      <c r="GA137" t="s">
        <v>6</v>
      </c>
      <c r="GD137">
        <v>0</v>
      </c>
      <c r="GF137">
        <v>755883371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74"/>
        <v>0</v>
      </c>
      <c r="GM137">
        <f t="shared" si="175"/>
        <v>590.53</v>
      </c>
      <c r="GN137">
        <f t="shared" si="176"/>
        <v>590.53</v>
      </c>
      <c r="GO137">
        <f t="shared" si="177"/>
        <v>0</v>
      </c>
      <c r="GP137">
        <f t="shared" si="178"/>
        <v>0</v>
      </c>
      <c r="GR137">
        <v>0</v>
      </c>
      <c r="GS137">
        <v>3</v>
      </c>
      <c r="GT137">
        <v>0</v>
      </c>
      <c r="GU137" t="s">
        <v>6</v>
      </c>
      <c r="GV137">
        <f t="shared" si="179"/>
        <v>0</v>
      </c>
      <c r="GW137">
        <v>1</v>
      </c>
      <c r="GX137">
        <f t="shared" si="180"/>
        <v>0</v>
      </c>
      <c r="HA137">
        <v>0</v>
      </c>
      <c r="HB137">
        <v>0</v>
      </c>
      <c r="IK137">
        <v>0</v>
      </c>
    </row>
    <row r="138" spans="1:245" x14ac:dyDescent="0.2">
      <c r="A138">
        <v>17</v>
      </c>
      <c r="B138">
        <v>1</v>
      </c>
      <c r="C138">
        <f>ROW(SmtRes!A372)</f>
        <v>372</v>
      </c>
      <c r="D138">
        <f>ROW(EtalonRes!A379)</f>
        <v>379</v>
      </c>
      <c r="E138" t="s">
        <v>484</v>
      </c>
      <c r="F138" t="s">
        <v>485</v>
      </c>
      <c r="G138" t="s">
        <v>1969</v>
      </c>
      <c r="H138" t="s">
        <v>486</v>
      </c>
      <c r="I138">
        <f>ROUND(27.139/100,9)</f>
        <v>0.27139000000000002</v>
      </c>
      <c r="J138">
        <v>0</v>
      </c>
      <c r="O138">
        <f t="shared" si="148"/>
        <v>2297.7800000000002</v>
      </c>
      <c r="P138">
        <f t="shared" si="149"/>
        <v>907.45</v>
      </c>
      <c r="Q138">
        <f t="shared" si="150"/>
        <v>7.01</v>
      </c>
      <c r="R138">
        <f t="shared" si="151"/>
        <v>0.34</v>
      </c>
      <c r="S138">
        <f t="shared" si="152"/>
        <v>1383.32</v>
      </c>
      <c r="T138">
        <f t="shared" si="153"/>
        <v>0</v>
      </c>
      <c r="U138">
        <f t="shared" si="154"/>
        <v>22.177719410000002</v>
      </c>
      <c r="V138">
        <f t="shared" si="155"/>
        <v>3.3923750000000004E-3</v>
      </c>
      <c r="W138">
        <f t="shared" si="156"/>
        <v>0</v>
      </c>
      <c r="X138">
        <f t="shared" si="157"/>
        <v>1314.48</v>
      </c>
      <c r="Y138">
        <f t="shared" si="158"/>
        <v>650.32000000000005</v>
      </c>
      <c r="AA138">
        <v>16612262</v>
      </c>
      <c r="AB138">
        <f t="shared" si="159"/>
        <v>1202.6600000000001</v>
      </c>
      <c r="AC138">
        <f t="shared" si="147"/>
        <v>474.96</v>
      </c>
      <c r="AD138">
        <f>ROUND(((((ET138*1.25))-((EU138*1.25)))+AE138),2)</f>
        <v>3.67</v>
      </c>
      <c r="AE138">
        <f>ROUND(((EU138*1.25)),2)</f>
        <v>0.18</v>
      </c>
      <c r="AF138">
        <f>ROUND(((EV138*1.15)),2)</f>
        <v>724.03</v>
      </c>
      <c r="AG138">
        <f t="shared" si="160"/>
        <v>0</v>
      </c>
      <c r="AH138">
        <f>((EW138*1.15))</f>
        <v>81.718999999999994</v>
      </c>
      <c r="AI138">
        <f>((EX138*1.25))</f>
        <v>1.2500000000000001E-2</v>
      </c>
      <c r="AJ138">
        <f t="shared" si="161"/>
        <v>0</v>
      </c>
      <c r="AK138">
        <v>1107.48</v>
      </c>
      <c r="AL138">
        <v>474.96</v>
      </c>
      <c r="AM138">
        <v>2.93</v>
      </c>
      <c r="AN138">
        <v>0.14000000000000001</v>
      </c>
      <c r="AO138">
        <v>629.59</v>
      </c>
      <c r="AP138">
        <v>0</v>
      </c>
      <c r="AQ138">
        <v>71.06</v>
      </c>
      <c r="AR138">
        <v>0.01</v>
      </c>
      <c r="AS138">
        <v>0</v>
      </c>
      <c r="AT138">
        <v>95</v>
      </c>
      <c r="AU138">
        <v>47</v>
      </c>
      <c r="AV138">
        <v>1</v>
      </c>
      <c r="AW138">
        <v>1</v>
      </c>
      <c r="AZ138">
        <v>7.04</v>
      </c>
      <c r="BA138">
        <v>7.04</v>
      </c>
      <c r="BB138">
        <v>7.04</v>
      </c>
      <c r="BC138">
        <v>7.04</v>
      </c>
      <c r="BD138" t="s">
        <v>6</v>
      </c>
      <c r="BE138" t="s">
        <v>6</v>
      </c>
      <c r="BF138" t="s">
        <v>6</v>
      </c>
      <c r="BG138" t="s">
        <v>6</v>
      </c>
      <c r="BH138">
        <v>0</v>
      </c>
      <c r="BI138">
        <v>1</v>
      </c>
      <c r="BJ138" t="s">
        <v>487</v>
      </c>
      <c r="BM138">
        <v>15001</v>
      </c>
      <c r="BN138">
        <v>0</v>
      </c>
      <c r="BO138" t="s">
        <v>6</v>
      </c>
      <c r="BP138">
        <v>0</v>
      </c>
      <c r="BQ138">
        <v>2</v>
      </c>
      <c r="BR138">
        <v>0</v>
      </c>
      <c r="BS138">
        <v>7.04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105</v>
      </c>
      <c r="CA138">
        <v>55</v>
      </c>
      <c r="CF138">
        <v>0</v>
      </c>
      <c r="CG138">
        <v>0</v>
      </c>
      <c r="CM138">
        <v>0</v>
      </c>
      <c r="CN138" t="s">
        <v>1861</v>
      </c>
      <c r="CO138">
        <v>0</v>
      </c>
      <c r="CP138">
        <f t="shared" si="162"/>
        <v>2297.7799999999997</v>
      </c>
      <c r="CQ138">
        <f t="shared" si="163"/>
        <v>3343.7183999999997</v>
      </c>
      <c r="CR138">
        <f t="shared" si="164"/>
        <v>25.8368</v>
      </c>
      <c r="CS138">
        <f t="shared" si="165"/>
        <v>1.2671999999999999</v>
      </c>
      <c r="CT138">
        <f t="shared" si="166"/>
        <v>5097.1711999999998</v>
      </c>
      <c r="CU138">
        <f t="shared" si="167"/>
        <v>0</v>
      </c>
      <c r="CV138">
        <f t="shared" si="168"/>
        <v>81.718999999999994</v>
      </c>
      <c r="CW138">
        <f t="shared" si="169"/>
        <v>1.2500000000000001E-2</v>
      </c>
      <c r="CX138">
        <f t="shared" si="170"/>
        <v>0</v>
      </c>
      <c r="CY138">
        <f t="shared" si="171"/>
        <v>1314.4769999999999</v>
      </c>
      <c r="CZ138">
        <f t="shared" si="172"/>
        <v>650.32019999999989</v>
      </c>
      <c r="DC138" t="s">
        <v>6</v>
      </c>
      <c r="DD138" t="s">
        <v>6</v>
      </c>
      <c r="DE138" t="s">
        <v>91</v>
      </c>
      <c r="DF138" t="s">
        <v>91</v>
      </c>
      <c r="DG138" t="s">
        <v>92</v>
      </c>
      <c r="DH138" t="s">
        <v>6</v>
      </c>
      <c r="DI138" t="s">
        <v>92</v>
      </c>
      <c r="DJ138" t="s">
        <v>91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486</v>
      </c>
      <c r="DW138" t="s">
        <v>486</v>
      </c>
      <c r="DX138">
        <v>100</v>
      </c>
      <c r="EE138">
        <v>16609130</v>
      </c>
      <c r="EF138">
        <v>2</v>
      </c>
      <c r="EG138" t="s">
        <v>14</v>
      </c>
      <c r="EH138">
        <v>0</v>
      </c>
      <c r="EI138" t="s">
        <v>6</v>
      </c>
      <c r="EJ138">
        <v>1</v>
      </c>
      <c r="EK138">
        <v>15001</v>
      </c>
      <c r="EL138" t="s">
        <v>153</v>
      </c>
      <c r="EM138" t="s">
        <v>154</v>
      </c>
      <c r="EO138" t="s">
        <v>93</v>
      </c>
      <c r="EQ138">
        <v>0</v>
      </c>
      <c r="ER138">
        <v>1107.48</v>
      </c>
      <c r="ES138">
        <v>474.96</v>
      </c>
      <c r="ET138">
        <v>2.93</v>
      </c>
      <c r="EU138">
        <v>0.14000000000000001</v>
      </c>
      <c r="EV138">
        <v>629.59</v>
      </c>
      <c r="EW138">
        <v>71.06</v>
      </c>
      <c r="EX138">
        <v>0.01</v>
      </c>
      <c r="EY138">
        <v>0</v>
      </c>
      <c r="FQ138">
        <v>0</v>
      </c>
      <c r="FR138">
        <f t="shared" si="173"/>
        <v>0</v>
      </c>
      <c r="FS138">
        <v>0</v>
      </c>
      <c r="FT138" t="s">
        <v>22</v>
      </c>
      <c r="FU138" t="s">
        <v>23</v>
      </c>
      <c r="FX138">
        <v>94.5</v>
      </c>
      <c r="FY138">
        <v>46.75</v>
      </c>
      <c r="GA138" t="s">
        <v>6</v>
      </c>
      <c r="GD138">
        <v>0</v>
      </c>
      <c r="GF138">
        <v>424246972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74"/>
        <v>0</v>
      </c>
      <c r="GM138">
        <f t="shared" si="175"/>
        <v>4262.58</v>
      </c>
      <c r="GN138">
        <f t="shared" si="176"/>
        <v>4262.58</v>
      </c>
      <c r="GO138">
        <f t="shared" si="177"/>
        <v>0</v>
      </c>
      <c r="GP138">
        <f t="shared" si="178"/>
        <v>0</v>
      </c>
      <c r="GR138">
        <v>0</v>
      </c>
      <c r="GS138">
        <v>3</v>
      </c>
      <c r="GT138">
        <v>0</v>
      </c>
      <c r="GU138" t="s">
        <v>6</v>
      </c>
      <c r="GV138">
        <f t="shared" si="179"/>
        <v>0</v>
      </c>
      <c r="GW138">
        <v>1</v>
      </c>
      <c r="GX138">
        <f t="shared" si="180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ROW(SmtRes!A374)</f>
        <v>374</v>
      </c>
      <c r="D139">
        <f>ROW(EtalonRes!A381)</f>
        <v>381</v>
      </c>
      <c r="E139" t="s">
        <v>488</v>
      </c>
      <c r="F139" t="s">
        <v>489</v>
      </c>
      <c r="G139" t="s">
        <v>490</v>
      </c>
      <c r="H139" t="s">
        <v>182</v>
      </c>
      <c r="I139">
        <v>12.34</v>
      </c>
      <c r="J139">
        <v>0</v>
      </c>
      <c r="O139">
        <f t="shared" si="148"/>
        <v>2068.46</v>
      </c>
      <c r="P139">
        <f t="shared" si="149"/>
        <v>1424.73</v>
      </c>
      <c r="Q139">
        <f t="shared" si="150"/>
        <v>0</v>
      </c>
      <c r="R139">
        <f t="shared" si="151"/>
        <v>0</v>
      </c>
      <c r="S139">
        <f t="shared" si="152"/>
        <v>643.73</v>
      </c>
      <c r="T139">
        <f t="shared" si="153"/>
        <v>0</v>
      </c>
      <c r="U139">
        <f t="shared" si="154"/>
        <v>12.7102</v>
      </c>
      <c r="V139">
        <f t="shared" si="155"/>
        <v>0</v>
      </c>
      <c r="W139">
        <f t="shared" si="156"/>
        <v>0</v>
      </c>
      <c r="X139">
        <f t="shared" si="157"/>
        <v>502.11</v>
      </c>
      <c r="Y139">
        <f t="shared" si="158"/>
        <v>321.87</v>
      </c>
      <c r="AA139">
        <v>16612262</v>
      </c>
      <c r="AB139">
        <f t="shared" si="159"/>
        <v>23.81</v>
      </c>
      <c r="AC139">
        <f t="shared" si="147"/>
        <v>16.399999999999999</v>
      </c>
      <c r="AD139">
        <f>ROUND((((ET139)-(EU139))+AE139),2)</f>
        <v>0</v>
      </c>
      <c r="AE139">
        <f>ROUND((EU139),2)</f>
        <v>0</v>
      </c>
      <c r="AF139">
        <f>ROUND((EV139),2)</f>
        <v>7.41</v>
      </c>
      <c r="AG139">
        <f t="shared" si="160"/>
        <v>0</v>
      </c>
      <c r="AH139">
        <f>(EW139)</f>
        <v>1.03</v>
      </c>
      <c r="AI139">
        <f>(EX139)</f>
        <v>0</v>
      </c>
      <c r="AJ139">
        <f t="shared" si="161"/>
        <v>0</v>
      </c>
      <c r="AK139">
        <v>23.81</v>
      </c>
      <c r="AL139">
        <v>16.399999999999999</v>
      </c>
      <c r="AM139">
        <v>0</v>
      </c>
      <c r="AN139">
        <v>0</v>
      </c>
      <c r="AO139">
        <v>7.41</v>
      </c>
      <c r="AP139">
        <v>0</v>
      </c>
      <c r="AQ139">
        <v>1.03</v>
      </c>
      <c r="AR139">
        <v>0</v>
      </c>
      <c r="AS139">
        <v>0</v>
      </c>
      <c r="AT139">
        <v>78</v>
      </c>
      <c r="AU139">
        <v>50</v>
      </c>
      <c r="AV139">
        <v>1</v>
      </c>
      <c r="AW139">
        <v>1</v>
      </c>
      <c r="AZ139">
        <v>7.04</v>
      </c>
      <c r="BA139">
        <v>7.04</v>
      </c>
      <c r="BB139">
        <v>7.04</v>
      </c>
      <c r="BC139">
        <v>7.04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491</v>
      </c>
      <c r="BM139">
        <v>69001</v>
      </c>
      <c r="BN139">
        <v>0</v>
      </c>
      <c r="BO139" t="s">
        <v>6</v>
      </c>
      <c r="BP139">
        <v>0</v>
      </c>
      <c r="BQ139">
        <v>6</v>
      </c>
      <c r="BR139">
        <v>0</v>
      </c>
      <c r="BS139">
        <v>7.04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78</v>
      </c>
      <c r="CA139">
        <v>50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2"/>
        <v>2068.46</v>
      </c>
      <c r="CQ139">
        <f t="shared" si="163"/>
        <v>115.45599999999999</v>
      </c>
      <c r="CR139">
        <f t="shared" si="164"/>
        <v>0</v>
      </c>
      <c r="CS139">
        <f t="shared" si="165"/>
        <v>0</v>
      </c>
      <c r="CT139">
        <f t="shared" si="166"/>
        <v>52.166400000000003</v>
      </c>
      <c r="CU139">
        <f t="shared" si="167"/>
        <v>0</v>
      </c>
      <c r="CV139">
        <f t="shared" si="168"/>
        <v>1.03</v>
      </c>
      <c r="CW139">
        <f t="shared" si="169"/>
        <v>0</v>
      </c>
      <c r="CX139">
        <f t="shared" si="170"/>
        <v>0</v>
      </c>
      <c r="CY139">
        <f t="shared" si="171"/>
        <v>502.10940000000005</v>
      </c>
      <c r="CZ139">
        <f t="shared" si="172"/>
        <v>321.86500000000001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1009</v>
      </c>
      <c r="DV139" t="s">
        <v>182</v>
      </c>
      <c r="DW139" t="s">
        <v>182</v>
      </c>
      <c r="DX139">
        <v>1000</v>
      </c>
      <c r="EE139">
        <v>16609214</v>
      </c>
      <c r="EF139">
        <v>6</v>
      </c>
      <c r="EG139" t="s">
        <v>29</v>
      </c>
      <c r="EH139">
        <v>0</v>
      </c>
      <c r="EI139" t="s">
        <v>6</v>
      </c>
      <c r="EJ139">
        <v>1</v>
      </c>
      <c r="EK139">
        <v>69001</v>
      </c>
      <c r="EL139" t="s">
        <v>492</v>
      </c>
      <c r="EM139" t="s">
        <v>493</v>
      </c>
      <c r="EO139" t="s">
        <v>6</v>
      </c>
      <c r="EQ139">
        <v>131072</v>
      </c>
      <c r="ER139">
        <v>23.81</v>
      </c>
      <c r="ES139">
        <v>16.399999999999999</v>
      </c>
      <c r="ET139">
        <v>0</v>
      </c>
      <c r="EU139">
        <v>0</v>
      </c>
      <c r="EV139">
        <v>7.41</v>
      </c>
      <c r="EW139">
        <v>1.03</v>
      </c>
      <c r="EX139">
        <v>0</v>
      </c>
      <c r="EY139">
        <v>0</v>
      </c>
      <c r="FQ139">
        <v>0</v>
      </c>
      <c r="FR139">
        <f t="shared" si="173"/>
        <v>0</v>
      </c>
      <c r="FS139">
        <v>0</v>
      </c>
      <c r="FX139">
        <v>78</v>
      </c>
      <c r="FY139">
        <v>50</v>
      </c>
      <c r="GA139" t="s">
        <v>6</v>
      </c>
      <c r="GD139">
        <v>0</v>
      </c>
      <c r="GF139">
        <v>-1073482640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74"/>
        <v>0</v>
      </c>
      <c r="GM139">
        <f t="shared" si="175"/>
        <v>2892.44</v>
      </c>
      <c r="GN139">
        <f t="shared" si="176"/>
        <v>2892.44</v>
      </c>
      <c r="GO139">
        <f t="shared" si="177"/>
        <v>0</v>
      </c>
      <c r="GP139">
        <f t="shared" si="178"/>
        <v>0</v>
      </c>
      <c r="GR139">
        <v>0</v>
      </c>
      <c r="GS139">
        <v>3</v>
      </c>
      <c r="GT139">
        <v>0</v>
      </c>
      <c r="GU139" t="s">
        <v>6</v>
      </c>
      <c r="GV139">
        <f t="shared" si="179"/>
        <v>0</v>
      </c>
      <c r="GW139">
        <v>1</v>
      </c>
      <c r="GX139">
        <f t="shared" si="180"/>
        <v>0</v>
      </c>
      <c r="HA139">
        <v>0</v>
      </c>
      <c r="HB139">
        <v>0</v>
      </c>
      <c r="IK139">
        <v>0</v>
      </c>
    </row>
    <row r="140" spans="1:245" x14ac:dyDescent="0.2">
      <c r="A140">
        <v>17</v>
      </c>
      <c r="B140">
        <v>1</v>
      </c>
      <c r="E140" t="s">
        <v>494</v>
      </c>
      <c r="F140" t="s">
        <v>495</v>
      </c>
      <c r="G140" t="s">
        <v>496</v>
      </c>
      <c r="H140" t="s">
        <v>497</v>
      </c>
      <c r="I140">
        <v>12.34</v>
      </c>
      <c r="J140">
        <v>0</v>
      </c>
      <c r="O140">
        <f>0</f>
        <v>0</v>
      </c>
      <c r="P140">
        <f>0</f>
        <v>0</v>
      </c>
      <c r="Q140">
        <f>0</f>
        <v>0</v>
      </c>
      <c r="R140">
        <f>0</f>
        <v>0</v>
      </c>
      <c r="S140">
        <f>0</f>
        <v>0</v>
      </c>
      <c r="T140">
        <f>0</f>
        <v>0</v>
      </c>
      <c r="U140">
        <f>0</f>
        <v>0</v>
      </c>
      <c r="V140">
        <f>0</f>
        <v>0</v>
      </c>
      <c r="W140">
        <f>0</f>
        <v>0</v>
      </c>
      <c r="X140">
        <f>0</f>
        <v>0</v>
      </c>
      <c r="Y140">
        <f>0</f>
        <v>0</v>
      </c>
      <c r="AA140">
        <v>16612262</v>
      </c>
      <c r="AB140">
        <f>ROUND((AK140),2)</f>
        <v>42.98</v>
      </c>
      <c r="AC140">
        <f>0</f>
        <v>0</v>
      </c>
      <c r="AD140">
        <f>0</f>
        <v>0</v>
      </c>
      <c r="AE140">
        <f>0</f>
        <v>0</v>
      </c>
      <c r="AF140">
        <f>0</f>
        <v>0</v>
      </c>
      <c r="AG140">
        <f>0</f>
        <v>0</v>
      </c>
      <c r="AH140">
        <f>0</f>
        <v>0</v>
      </c>
      <c r="AI140">
        <f>0</f>
        <v>0</v>
      </c>
      <c r="AJ140">
        <f>0</f>
        <v>0</v>
      </c>
      <c r="AK140">
        <v>42.98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1</v>
      </c>
      <c r="AZ140">
        <v>7.04</v>
      </c>
      <c r="BA140">
        <v>1</v>
      </c>
      <c r="BB140">
        <v>1</v>
      </c>
      <c r="BC140">
        <v>1</v>
      </c>
      <c r="BD140" t="s">
        <v>6</v>
      </c>
      <c r="BE140" t="s">
        <v>6</v>
      </c>
      <c r="BF140" t="s">
        <v>6</v>
      </c>
      <c r="BG140" t="s">
        <v>6</v>
      </c>
      <c r="BH140">
        <v>0</v>
      </c>
      <c r="BI140">
        <v>1</v>
      </c>
      <c r="BJ140" t="s">
        <v>498</v>
      </c>
      <c r="BM140">
        <v>700004</v>
      </c>
      <c r="BN140">
        <v>0</v>
      </c>
      <c r="BO140" t="s">
        <v>6</v>
      </c>
      <c r="BP140">
        <v>0</v>
      </c>
      <c r="BQ140">
        <v>19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0</v>
      </c>
      <c r="CA140">
        <v>0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>AB140*AZ140</f>
        <v>302.57919999999996</v>
      </c>
      <c r="CQ140">
        <v>0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0</v>
      </c>
      <c r="CZ140"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1013</v>
      </c>
      <c r="DV140" t="s">
        <v>497</v>
      </c>
      <c r="DW140" t="s">
        <v>497</v>
      </c>
      <c r="DX140">
        <v>1</v>
      </c>
      <c r="EE140">
        <v>16609293</v>
      </c>
      <c r="EF140">
        <v>19</v>
      </c>
      <c r="EG140" t="s">
        <v>499</v>
      </c>
      <c r="EH140">
        <v>0</v>
      </c>
      <c r="EI140" t="s">
        <v>6</v>
      </c>
      <c r="EJ140">
        <v>1</v>
      </c>
      <c r="EK140">
        <v>700004</v>
      </c>
      <c r="EL140" t="s">
        <v>500</v>
      </c>
      <c r="EM140" t="s">
        <v>501</v>
      </c>
      <c r="EO140" t="s">
        <v>6</v>
      </c>
      <c r="EQ140">
        <v>131072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FQ140">
        <v>0</v>
      </c>
      <c r="FR140">
        <f t="shared" si="173"/>
        <v>0</v>
      </c>
      <c r="FS140">
        <v>0</v>
      </c>
      <c r="FX140">
        <v>0</v>
      </c>
      <c r="FY140">
        <v>0</v>
      </c>
      <c r="GA140" t="s">
        <v>6</v>
      </c>
      <c r="GD140">
        <v>0</v>
      </c>
      <c r="GF140">
        <v>811861299</v>
      </c>
      <c r="GG140">
        <v>1</v>
      </c>
      <c r="GH140">
        <v>1</v>
      </c>
      <c r="GI140">
        <v>4</v>
      </c>
      <c r="GJ140">
        <v>2</v>
      </c>
      <c r="GK140">
        <f>ROUND(R140*(R12)/100,2)</f>
        <v>0</v>
      </c>
      <c r="GL140">
        <f t="shared" si="174"/>
        <v>0</v>
      </c>
      <c r="GM140">
        <f>ROUND(CP140*I140,2)</f>
        <v>3733.83</v>
      </c>
      <c r="GN140">
        <f>IF(OR(BI140=0,BI140=1),ROUND(CP140*I140,2),0)</f>
        <v>3733.83</v>
      </c>
      <c r="GO140">
        <f>IF(BI140=2,ROUND(CP140*I140,2),0)</f>
        <v>0</v>
      </c>
      <c r="GP140">
        <f>IF(BI140=4,ROUND(CP140*I140,2)+GX140,0)</f>
        <v>0</v>
      </c>
      <c r="GR140">
        <v>0</v>
      </c>
      <c r="GS140">
        <v>3</v>
      </c>
      <c r="GU140" t="s">
        <v>6</v>
      </c>
      <c r="GV140">
        <f>0</f>
        <v>0</v>
      </c>
      <c r="GW140">
        <v>1</v>
      </c>
      <c r="GX140">
        <f t="shared" si="180"/>
        <v>0</v>
      </c>
      <c r="GY140">
        <v>0</v>
      </c>
      <c r="GZ140">
        <v>0</v>
      </c>
      <c r="HA140">
        <v>0</v>
      </c>
      <c r="HB140">
        <v>0</v>
      </c>
      <c r="IK140">
        <v>0</v>
      </c>
    </row>
    <row r="141" spans="1:245" x14ac:dyDescent="0.2">
      <c r="A141">
        <v>17</v>
      </c>
      <c r="B141">
        <v>1</v>
      </c>
      <c r="E141" t="s">
        <v>502</v>
      </c>
      <c r="F141" t="s">
        <v>503</v>
      </c>
      <c r="G141" t="s">
        <v>504</v>
      </c>
      <c r="H141" t="s">
        <v>497</v>
      </c>
      <c r="I141">
        <v>12.34</v>
      </c>
      <c r="J141">
        <v>0</v>
      </c>
      <c r="O141">
        <f>0</f>
        <v>0</v>
      </c>
      <c r="P141">
        <f>0</f>
        <v>0</v>
      </c>
      <c r="Q141">
        <f>0</f>
        <v>0</v>
      </c>
      <c r="R141">
        <f>0</f>
        <v>0</v>
      </c>
      <c r="S141">
        <f>0</f>
        <v>0</v>
      </c>
      <c r="T141">
        <f>0</f>
        <v>0</v>
      </c>
      <c r="U141">
        <f>0</f>
        <v>0</v>
      </c>
      <c r="V141">
        <f>0</f>
        <v>0</v>
      </c>
      <c r="W141">
        <f>0</f>
        <v>0</v>
      </c>
      <c r="X141">
        <f>0</f>
        <v>0</v>
      </c>
      <c r="Y141">
        <f>0</f>
        <v>0</v>
      </c>
      <c r="AA141">
        <v>16612262</v>
      </c>
      <c r="AB141">
        <f>ROUND((AK141),2)</f>
        <v>29.16</v>
      </c>
      <c r="AC141">
        <f>0</f>
        <v>0</v>
      </c>
      <c r="AD141">
        <f>0</f>
        <v>0</v>
      </c>
      <c r="AE141">
        <f>0</f>
        <v>0</v>
      </c>
      <c r="AF141">
        <f>0</f>
        <v>0</v>
      </c>
      <c r="AG141">
        <f>0</f>
        <v>0</v>
      </c>
      <c r="AH141">
        <f>0</f>
        <v>0</v>
      </c>
      <c r="AI141">
        <f>0</f>
        <v>0</v>
      </c>
      <c r="AJ141">
        <f>0</f>
        <v>0</v>
      </c>
      <c r="AK141">
        <v>29.16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1</v>
      </c>
      <c r="AZ141">
        <v>7.04</v>
      </c>
      <c r="BA141">
        <v>1</v>
      </c>
      <c r="BB141">
        <v>1</v>
      </c>
      <c r="BC141">
        <v>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505</v>
      </c>
      <c r="BM141">
        <v>700005</v>
      </c>
      <c r="BN141">
        <v>0</v>
      </c>
      <c r="BO141" t="s">
        <v>6</v>
      </c>
      <c r="BP141">
        <v>0</v>
      </c>
      <c r="BQ141">
        <v>10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0</v>
      </c>
      <c r="CA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>AB141*AZ141</f>
        <v>205.28640000000001</v>
      </c>
      <c r="CQ141">
        <v>0</v>
      </c>
      <c r="CR141">
        <v>0</v>
      </c>
      <c r="CS141">
        <v>0</v>
      </c>
      <c r="CT141">
        <v>0</v>
      </c>
      <c r="CU141">
        <v>0</v>
      </c>
      <c r="CV141">
        <v>0</v>
      </c>
      <c r="CW141">
        <v>0</v>
      </c>
      <c r="CX141">
        <v>0</v>
      </c>
      <c r="CY141">
        <v>0</v>
      </c>
      <c r="CZ141"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497</v>
      </c>
      <c r="DW141" t="s">
        <v>497</v>
      </c>
      <c r="DX141">
        <v>1</v>
      </c>
      <c r="EE141">
        <v>16609294</v>
      </c>
      <c r="EF141">
        <v>10</v>
      </c>
      <c r="EG141" t="s">
        <v>506</v>
      </c>
      <c r="EH141">
        <v>0</v>
      </c>
      <c r="EI141" t="s">
        <v>6</v>
      </c>
      <c r="EJ141">
        <v>1</v>
      </c>
      <c r="EK141">
        <v>700005</v>
      </c>
      <c r="EL141" t="s">
        <v>507</v>
      </c>
      <c r="EM141" t="s">
        <v>508</v>
      </c>
      <c r="EO141" t="s">
        <v>6</v>
      </c>
      <c r="EQ141">
        <v>131072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EY141">
        <v>0</v>
      </c>
      <c r="FQ141">
        <v>0</v>
      </c>
      <c r="FR141">
        <f t="shared" si="173"/>
        <v>0</v>
      </c>
      <c r="FS141">
        <v>0</v>
      </c>
      <c r="FX141">
        <v>0</v>
      </c>
      <c r="FY141">
        <v>0</v>
      </c>
      <c r="GA141" t="s">
        <v>6</v>
      </c>
      <c r="GD141">
        <v>0</v>
      </c>
      <c r="GF141">
        <v>869693667</v>
      </c>
      <c r="GG141">
        <v>1</v>
      </c>
      <c r="GH141">
        <v>1</v>
      </c>
      <c r="GI141">
        <v>4</v>
      </c>
      <c r="GJ141">
        <v>2</v>
      </c>
      <c r="GK141">
        <f>ROUND(R141*(R12)/100,2)</f>
        <v>0</v>
      </c>
      <c r="GL141">
        <f t="shared" si="174"/>
        <v>0</v>
      </c>
      <c r="GM141">
        <f>ROUND(CP141*I141,2)</f>
        <v>2533.23</v>
      </c>
      <c r="GN141">
        <f>IF(OR(BI141=0,BI141=1),ROUND(CP141*I141,2),0)</f>
        <v>2533.23</v>
      </c>
      <c r="GO141">
        <f>IF(BI141=2,ROUND(CP141*I141,2),0)</f>
        <v>0</v>
      </c>
      <c r="GP141">
        <f>IF(BI141=4,ROUND(CP141*I141,2)+GX141,0)</f>
        <v>0</v>
      </c>
      <c r="GR141">
        <v>0</v>
      </c>
      <c r="GS141">
        <v>3</v>
      </c>
      <c r="GU141" t="s">
        <v>6</v>
      </c>
      <c r="GV141">
        <f>0</f>
        <v>0</v>
      </c>
      <c r="GW141">
        <v>1</v>
      </c>
      <c r="GX141">
        <f t="shared" si="180"/>
        <v>0</v>
      </c>
      <c r="GY141">
        <v>0</v>
      </c>
      <c r="GZ141">
        <v>0</v>
      </c>
      <c r="HA141">
        <v>0</v>
      </c>
      <c r="HB141">
        <v>0</v>
      </c>
      <c r="IK141">
        <v>0</v>
      </c>
    </row>
    <row r="143" spans="1:245" x14ac:dyDescent="0.2">
      <c r="A143" s="2">
        <v>51</v>
      </c>
      <c r="B143" s="2">
        <f>B24</f>
        <v>1</v>
      </c>
      <c r="C143" s="2">
        <f>A24</f>
        <v>4</v>
      </c>
      <c r="D143" s="2">
        <f>ROW(A24)</f>
        <v>24</v>
      </c>
      <c r="E143" s="2"/>
      <c r="F143" s="2" t="str">
        <f>IF(F24&lt;&gt;"",F24,"")</f>
        <v>Новый раздел</v>
      </c>
      <c r="G143" s="2" t="str">
        <f>IF(G24&lt;&gt;"",G24,"")</f>
        <v>Общестроительные работы</v>
      </c>
      <c r="H143" s="2">
        <v>0</v>
      </c>
      <c r="I143" s="2"/>
      <c r="J143" s="2"/>
      <c r="K143" s="2"/>
      <c r="L143" s="2"/>
      <c r="M143" s="2"/>
      <c r="N143" s="2"/>
      <c r="O143" s="2">
        <f t="shared" ref="O143:T143" si="186">ROUND(AB143,2)</f>
        <v>2779291.18</v>
      </c>
      <c r="P143" s="2">
        <f t="shared" si="186"/>
        <v>2546949.4300000002</v>
      </c>
      <c r="Q143" s="2">
        <f t="shared" si="186"/>
        <v>23200.97</v>
      </c>
      <c r="R143" s="2">
        <f t="shared" si="186"/>
        <v>5832.35</v>
      </c>
      <c r="S143" s="2">
        <f t="shared" si="186"/>
        <v>209140.78</v>
      </c>
      <c r="T143" s="2">
        <f t="shared" si="186"/>
        <v>0</v>
      </c>
      <c r="U143" s="2">
        <f>AH143</f>
        <v>3393.340310659999</v>
      </c>
      <c r="V143" s="2">
        <f>AI143</f>
        <v>69.912607875000006</v>
      </c>
      <c r="W143" s="2">
        <f>ROUND(AJ143,2)</f>
        <v>0</v>
      </c>
      <c r="X143" s="2">
        <f>ROUND(AK143,2)</f>
        <v>205244.35</v>
      </c>
      <c r="Y143" s="2">
        <f>ROUND(AL143,2)</f>
        <v>114189.57</v>
      </c>
      <c r="Z143" s="2"/>
      <c r="AA143" s="2"/>
      <c r="AB143" s="2">
        <f>ROUND(SUMIF(AA28:AA141,"=16612262",O28:O141),2)</f>
        <v>2779291.18</v>
      </c>
      <c r="AC143" s="2">
        <f>ROUND(SUMIF(AA28:AA141,"=16612262",P28:P141),2)</f>
        <v>2546949.4300000002</v>
      </c>
      <c r="AD143" s="2">
        <f>ROUND(SUMIF(AA28:AA141,"=16612262",Q28:Q141),2)</f>
        <v>23200.97</v>
      </c>
      <c r="AE143" s="2">
        <f>ROUND(SUMIF(AA28:AA141,"=16612262",R28:R141),2)</f>
        <v>5832.35</v>
      </c>
      <c r="AF143" s="2">
        <f>ROUND(SUMIF(AA28:AA141,"=16612262",S28:S141),2)</f>
        <v>209140.78</v>
      </c>
      <c r="AG143" s="2">
        <f>ROUND(SUMIF(AA28:AA141,"=16612262",T28:T141),2)</f>
        <v>0</v>
      </c>
      <c r="AH143" s="2">
        <f>SUMIF(AA28:AA141,"=16612262",U28:U141)</f>
        <v>3393.340310659999</v>
      </c>
      <c r="AI143" s="2">
        <f>SUMIF(AA28:AA141,"=16612262",V28:V141)</f>
        <v>69.912607875000006</v>
      </c>
      <c r="AJ143" s="2">
        <f>ROUND(SUMIF(AA28:AA141,"=16612262",W28:W141),2)</f>
        <v>0</v>
      </c>
      <c r="AK143" s="2">
        <f>ROUND(SUMIF(AA28:AA141,"=16612262",X28:X141),2)</f>
        <v>205244.35</v>
      </c>
      <c r="AL143" s="2">
        <f>ROUND(SUMIF(AA28:AA141,"=16612262",Y28:Y141),2)</f>
        <v>114189.57</v>
      </c>
      <c r="AM143" s="2"/>
      <c r="AN143" s="2"/>
      <c r="AO143" s="2">
        <f t="shared" ref="AO143:BC143" si="187">ROUND(BX143,2)</f>
        <v>0</v>
      </c>
      <c r="AP143" s="2">
        <f t="shared" si="187"/>
        <v>0</v>
      </c>
      <c r="AQ143" s="2">
        <f t="shared" si="187"/>
        <v>0</v>
      </c>
      <c r="AR143" s="2">
        <f t="shared" si="187"/>
        <v>3104992.16</v>
      </c>
      <c r="AS143" s="2">
        <f t="shared" si="187"/>
        <v>3104992.16</v>
      </c>
      <c r="AT143" s="2">
        <f t="shared" si="187"/>
        <v>0</v>
      </c>
      <c r="AU143" s="2">
        <f t="shared" si="187"/>
        <v>0</v>
      </c>
      <c r="AV143" s="2">
        <f t="shared" si="187"/>
        <v>2546949.4300000002</v>
      </c>
      <c r="AW143" s="2">
        <f t="shared" si="187"/>
        <v>2546949.4300000002</v>
      </c>
      <c r="AX143" s="2">
        <f t="shared" si="187"/>
        <v>0</v>
      </c>
      <c r="AY143" s="2">
        <f t="shared" si="187"/>
        <v>2546949.4300000002</v>
      </c>
      <c r="AZ143" s="2">
        <f t="shared" si="187"/>
        <v>0</v>
      </c>
      <c r="BA143" s="2">
        <f t="shared" si="187"/>
        <v>0</v>
      </c>
      <c r="BB143" s="2">
        <f t="shared" si="187"/>
        <v>0</v>
      </c>
      <c r="BC143" s="2">
        <f t="shared" si="187"/>
        <v>0</v>
      </c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>
        <f>ROUND(SUMIF(AA28:AA141,"=16612262",FQ28:FQ141),2)</f>
        <v>0</v>
      </c>
      <c r="BY143" s="2">
        <f>ROUND(SUMIF(AA28:AA141,"=16612262",FR28:FR141),2)</f>
        <v>0</v>
      </c>
      <c r="BZ143" s="2">
        <f>ROUND(SUMIF(AA28:AA141,"=16612262",GL28:GL141),2)</f>
        <v>0</v>
      </c>
      <c r="CA143" s="2">
        <f>ROUND(SUMIF(AA28:AA141,"=16612262",GM28:GM141),2)</f>
        <v>3104992.16</v>
      </c>
      <c r="CB143" s="2">
        <f>ROUND(SUMIF(AA28:AA141,"=16612262",GN28:GN141),2)</f>
        <v>3104992.16</v>
      </c>
      <c r="CC143" s="2">
        <f>ROUND(SUMIF(AA28:AA141,"=16612262",GO28:GO141),2)</f>
        <v>0</v>
      </c>
      <c r="CD143" s="2">
        <f>ROUND(SUMIF(AA28:AA141,"=16612262",GP28:GP141),2)</f>
        <v>0</v>
      </c>
      <c r="CE143" s="2">
        <f>AC143-BX143</f>
        <v>2546949.4300000002</v>
      </c>
      <c r="CF143" s="2">
        <f>AC143-BY143</f>
        <v>2546949.4300000002</v>
      </c>
      <c r="CG143" s="2">
        <f>BX143-BZ143</f>
        <v>0</v>
      </c>
      <c r="CH143" s="2">
        <f>AC143-BX143-BY143+BZ143</f>
        <v>2546949.4300000002</v>
      </c>
      <c r="CI143" s="2">
        <f>BY143-BZ143</f>
        <v>0</v>
      </c>
      <c r="CJ143" s="2">
        <f>ROUND(SUMIF(AA28:AA141,"=16612262",GX28:GX141),2)</f>
        <v>0</v>
      </c>
      <c r="CK143" s="2">
        <f>ROUND(SUMIF(AA28:AA141,"=16612262",GY28:GY141),2)</f>
        <v>0</v>
      </c>
      <c r="CL143" s="2">
        <f>ROUND(SUMIF(AA28:AA141,"=16612262",GZ28:GZ141),2)</f>
        <v>0</v>
      </c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>
        <v>0</v>
      </c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201</v>
      </c>
      <c r="F145" s="4">
        <f>ROUND(Source!O143,O145)</f>
        <v>2779291.18</v>
      </c>
      <c r="G145" s="4" t="s">
        <v>509</v>
      </c>
      <c r="H145" s="4" t="s">
        <v>510</v>
      </c>
      <c r="I145" s="4"/>
      <c r="J145" s="4"/>
      <c r="K145" s="4">
        <v>201</v>
      </c>
      <c r="L145" s="4">
        <v>1</v>
      </c>
      <c r="M145" s="4">
        <v>3</v>
      </c>
      <c r="N145" s="4" t="s">
        <v>6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202</v>
      </c>
      <c r="F146" s="4">
        <f>ROUND(Source!P143,O146)</f>
        <v>2546949.4300000002</v>
      </c>
      <c r="G146" s="4" t="s">
        <v>511</v>
      </c>
      <c r="H146" s="4" t="s">
        <v>512</v>
      </c>
      <c r="I146" s="4"/>
      <c r="J146" s="4"/>
      <c r="K146" s="4">
        <v>202</v>
      </c>
      <c r="L146" s="4">
        <v>2</v>
      </c>
      <c r="M146" s="4">
        <v>3</v>
      </c>
      <c r="N146" s="4" t="s">
        <v>6</v>
      </c>
      <c r="O146" s="4">
        <v>2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222</v>
      </c>
      <c r="F147" s="4">
        <f>ROUND(Source!AO143,O147)</f>
        <v>0</v>
      </c>
      <c r="G147" s="4" t="s">
        <v>513</v>
      </c>
      <c r="H147" s="4" t="s">
        <v>514</v>
      </c>
      <c r="I147" s="4"/>
      <c r="J147" s="4"/>
      <c r="K147" s="4">
        <v>222</v>
      </c>
      <c r="L147" s="4">
        <v>3</v>
      </c>
      <c r="M147" s="4">
        <v>3</v>
      </c>
      <c r="N147" s="4" t="s">
        <v>6</v>
      </c>
      <c r="O147" s="4">
        <v>2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225</v>
      </c>
      <c r="F148" s="4">
        <f>ROUND(Source!AV143,O148)</f>
        <v>2546949.4300000002</v>
      </c>
      <c r="G148" s="4" t="s">
        <v>515</v>
      </c>
      <c r="H148" s="4" t="s">
        <v>516</v>
      </c>
      <c r="I148" s="4"/>
      <c r="J148" s="4"/>
      <c r="K148" s="4">
        <v>225</v>
      </c>
      <c r="L148" s="4">
        <v>4</v>
      </c>
      <c r="M148" s="4">
        <v>3</v>
      </c>
      <c r="N148" s="4" t="s">
        <v>6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226</v>
      </c>
      <c r="F149" s="4">
        <f>ROUND(Source!AW143,O149)</f>
        <v>2546949.4300000002</v>
      </c>
      <c r="G149" s="4" t="s">
        <v>517</v>
      </c>
      <c r="H149" s="4" t="s">
        <v>518</v>
      </c>
      <c r="I149" s="4"/>
      <c r="J149" s="4"/>
      <c r="K149" s="4">
        <v>226</v>
      </c>
      <c r="L149" s="4">
        <v>5</v>
      </c>
      <c r="M149" s="4">
        <v>3</v>
      </c>
      <c r="N149" s="4" t="s">
        <v>6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0</v>
      </c>
      <c r="C150" s="4">
        <v>0</v>
      </c>
      <c r="D150" s="4">
        <v>1</v>
      </c>
      <c r="E150" s="4">
        <v>227</v>
      </c>
      <c r="F150" s="4">
        <f>ROUND(Source!AX143,O150)</f>
        <v>0</v>
      </c>
      <c r="G150" s="4" t="s">
        <v>519</v>
      </c>
      <c r="H150" s="4" t="s">
        <v>520</v>
      </c>
      <c r="I150" s="4"/>
      <c r="J150" s="4"/>
      <c r="K150" s="4">
        <v>227</v>
      </c>
      <c r="L150" s="4">
        <v>6</v>
      </c>
      <c r="M150" s="4">
        <v>3</v>
      </c>
      <c r="N150" s="4" t="s">
        <v>6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0</v>
      </c>
      <c r="C151" s="4">
        <v>0</v>
      </c>
      <c r="D151" s="4">
        <v>1</v>
      </c>
      <c r="E151" s="4">
        <v>228</v>
      </c>
      <c r="F151" s="4">
        <f>ROUND(Source!AY143,O151)</f>
        <v>2546949.4300000002</v>
      </c>
      <c r="G151" s="4" t="s">
        <v>521</v>
      </c>
      <c r="H151" s="4" t="s">
        <v>522</v>
      </c>
      <c r="I151" s="4"/>
      <c r="J151" s="4"/>
      <c r="K151" s="4">
        <v>228</v>
      </c>
      <c r="L151" s="4">
        <v>7</v>
      </c>
      <c r="M151" s="4">
        <v>3</v>
      </c>
      <c r="N151" s="4" t="s">
        <v>6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0</v>
      </c>
      <c r="C152" s="4">
        <v>0</v>
      </c>
      <c r="D152" s="4">
        <v>1</v>
      </c>
      <c r="E152" s="4">
        <v>216</v>
      </c>
      <c r="F152" s="4">
        <f>ROUND(Source!AP143,O152)</f>
        <v>0</v>
      </c>
      <c r="G152" s="4" t="s">
        <v>523</v>
      </c>
      <c r="H152" s="4" t="s">
        <v>524</v>
      </c>
      <c r="I152" s="4"/>
      <c r="J152" s="4"/>
      <c r="K152" s="4">
        <v>216</v>
      </c>
      <c r="L152" s="4">
        <v>8</v>
      </c>
      <c r="M152" s="4">
        <v>3</v>
      </c>
      <c r="N152" s="4" t="s">
        <v>6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1</v>
      </c>
      <c r="E153" s="4">
        <v>223</v>
      </c>
      <c r="F153" s="4">
        <f>ROUND(Source!AQ143,O153)</f>
        <v>0</v>
      </c>
      <c r="G153" s="4" t="s">
        <v>525</v>
      </c>
      <c r="H153" s="4" t="s">
        <v>526</v>
      </c>
      <c r="I153" s="4"/>
      <c r="J153" s="4"/>
      <c r="K153" s="4">
        <v>223</v>
      </c>
      <c r="L153" s="4">
        <v>9</v>
      </c>
      <c r="M153" s="4">
        <v>3</v>
      </c>
      <c r="N153" s="4" t="s">
        <v>6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1</v>
      </c>
      <c r="E154" s="4">
        <v>229</v>
      </c>
      <c r="F154" s="4">
        <f>ROUND(Source!AZ143,O154)</f>
        <v>0</v>
      </c>
      <c r="G154" s="4" t="s">
        <v>527</v>
      </c>
      <c r="H154" s="4" t="s">
        <v>528</v>
      </c>
      <c r="I154" s="4"/>
      <c r="J154" s="4"/>
      <c r="K154" s="4">
        <v>229</v>
      </c>
      <c r="L154" s="4">
        <v>10</v>
      </c>
      <c r="M154" s="4">
        <v>3</v>
      </c>
      <c r="N154" s="4" t="s">
        <v>6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1</v>
      </c>
      <c r="E155" s="4">
        <v>203</v>
      </c>
      <c r="F155" s="4">
        <f>ROUND(Source!Q143,O155)</f>
        <v>23200.97</v>
      </c>
      <c r="G155" s="4" t="s">
        <v>529</v>
      </c>
      <c r="H155" s="4" t="s">
        <v>530</v>
      </c>
      <c r="I155" s="4"/>
      <c r="J155" s="4"/>
      <c r="K155" s="4">
        <v>203</v>
      </c>
      <c r="L155" s="4">
        <v>11</v>
      </c>
      <c r="M155" s="4">
        <v>3</v>
      </c>
      <c r="N155" s="4" t="s">
        <v>6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1</v>
      </c>
      <c r="E156" s="4">
        <v>231</v>
      </c>
      <c r="F156" s="4">
        <f>ROUND(Source!BB143,O156)</f>
        <v>0</v>
      </c>
      <c r="G156" s="4" t="s">
        <v>531</v>
      </c>
      <c r="H156" s="4" t="s">
        <v>532</v>
      </c>
      <c r="I156" s="4"/>
      <c r="J156" s="4"/>
      <c r="K156" s="4">
        <v>231</v>
      </c>
      <c r="L156" s="4">
        <v>12</v>
      </c>
      <c r="M156" s="4">
        <v>3</v>
      </c>
      <c r="N156" s="4" t="s">
        <v>6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1</v>
      </c>
      <c r="E157" s="4">
        <v>204</v>
      </c>
      <c r="F157" s="4">
        <f>ROUND(Source!R143,O157)</f>
        <v>5832.35</v>
      </c>
      <c r="G157" s="4" t="s">
        <v>533</v>
      </c>
      <c r="H157" s="4" t="s">
        <v>534</v>
      </c>
      <c r="I157" s="4"/>
      <c r="J157" s="4"/>
      <c r="K157" s="4">
        <v>204</v>
      </c>
      <c r="L157" s="4">
        <v>13</v>
      </c>
      <c r="M157" s="4">
        <v>3</v>
      </c>
      <c r="N157" s="4" t="s">
        <v>6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3" x14ac:dyDescent="0.2">
      <c r="A158" s="4">
        <v>50</v>
      </c>
      <c r="B158" s="4">
        <v>0</v>
      </c>
      <c r="C158" s="4">
        <v>0</v>
      </c>
      <c r="D158" s="4">
        <v>1</v>
      </c>
      <c r="E158" s="4">
        <v>205</v>
      </c>
      <c r="F158" s="4">
        <f>ROUND(Source!S143,O158)</f>
        <v>209140.78</v>
      </c>
      <c r="G158" s="4" t="s">
        <v>535</v>
      </c>
      <c r="H158" s="4" t="s">
        <v>536</v>
      </c>
      <c r="I158" s="4"/>
      <c r="J158" s="4"/>
      <c r="K158" s="4">
        <v>205</v>
      </c>
      <c r="L158" s="4">
        <v>14</v>
      </c>
      <c r="M158" s="4">
        <v>3</v>
      </c>
      <c r="N158" s="4" t="s">
        <v>6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3" x14ac:dyDescent="0.2">
      <c r="A159" s="4">
        <v>50</v>
      </c>
      <c r="B159" s="4">
        <v>0</v>
      </c>
      <c r="C159" s="4">
        <v>0</v>
      </c>
      <c r="D159" s="4">
        <v>1</v>
      </c>
      <c r="E159" s="4">
        <v>232</v>
      </c>
      <c r="F159" s="4">
        <f>ROUND(Source!BC143,O159)</f>
        <v>0</v>
      </c>
      <c r="G159" s="4" t="s">
        <v>537</v>
      </c>
      <c r="H159" s="4" t="s">
        <v>538</v>
      </c>
      <c r="I159" s="4"/>
      <c r="J159" s="4"/>
      <c r="K159" s="4">
        <v>232</v>
      </c>
      <c r="L159" s="4">
        <v>15</v>
      </c>
      <c r="M159" s="4">
        <v>3</v>
      </c>
      <c r="N159" s="4" t="s">
        <v>6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3" x14ac:dyDescent="0.2">
      <c r="A160" s="4">
        <v>50</v>
      </c>
      <c r="B160" s="4">
        <v>0</v>
      </c>
      <c r="C160" s="4">
        <v>0</v>
      </c>
      <c r="D160" s="4">
        <v>1</v>
      </c>
      <c r="E160" s="4">
        <v>214</v>
      </c>
      <c r="F160" s="4">
        <f>ROUND(Source!AS143,O160)</f>
        <v>3104992.16</v>
      </c>
      <c r="G160" s="4" t="s">
        <v>539</v>
      </c>
      <c r="H160" s="4" t="s">
        <v>540</v>
      </c>
      <c r="I160" s="4"/>
      <c r="J160" s="4"/>
      <c r="K160" s="4">
        <v>214</v>
      </c>
      <c r="L160" s="4">
        <v>16</v>
      </c>
      <c r="M160" s="4">
        <v>3</v>
      </c>
      <c r="N160" s="4" t="s">
        <v>6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88" x14ac:dyDescent="0.2">
      <c r="A161" s="4">
        <v>50</v>
      </c>
      <c r="B161" s="4">
        <v>0</v>
      </c>
      <c r="C161" s="4">
        <v>0</v>
      </c>
      <c r="D161" s="4">
        <v>1</v>
      </c>
      <c r="E161" s="4">
        <v>215</v>
      </c>
      <c r="F161" s="4">
        <f>ROUND(Source!AT143,O161)</f>
        <v>0</v>
      </c>
      <c r="G161" s="4" t="s">
        <v>541</v>
      </c>
      <c r="H161" s="4" t="s">
        <v>542</v>
      </c>
      <c r="I161" s="4"/>
      <c r="J161" s="4"/>
      <c r="K161" s="4">
        <v>215</v>
      </c>
      <c r="L161" s="4">
        <v>17</v>
      </c>
      <c r="M161" s="4">
        <v>3</v>
      </c>
      <c r="N161" s="4" t="s">
        <v>6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88" x14ac:dyDescent="0.2">
      <c r="A162" s="4">
        <v>50</v>
      </c>
      <c r="B162" s="4">
        <v>0</v>
      </c>
      <c r="C162" s="4">
        <v>0</v>
      </c>
      <c r="D162" s="4">
        <v>1</v>
      </c>
      <c r="E162" s="4">
        <v>217</v>
      </c>
      <c r="F162" s="4">
        <f>ROUND(Source!AU143,O162)</f>
        <v>0</v>
      </c>
      <c r="G162" s="4" t="s">
        <v>543</v>
      </c>
      <c r="H162" s="4" t="s">
        <v>544</v>
      </c>
      <c r="I162" s="4"/>
      <c r="J162" s="4"/>
      <c r="K162" s="4">
        <v>217</v>
      </c>
      <c r="L162" s="4">
        <v>18</v>
      </c>
      <c r="M162" s="4">
        <v>3</v>
      </c>
      <c r="N162" s="4" t="s">
        <v>6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88" x14ac:dyDescent="0.2">
      <c r="A163" s="4">
        <v>50</v>
      </c>
      <c r="B163" s="4">
        <v>0</v>
      </c>
      <c r="C163" s="4">
        <v>0</v>
      </c>
      <c r="D163" s="4">
        <v>1</v>
      </c>
      <c r="E163" s="4">
        <v>230</v>
      </c>
      <c r="F163" s="4">
        <f>ROUND(Source!BA143,O163)</f>
        <v>0</v>
      </c>
      <c r="G163" s="4" t="s">
        <v>545</v>
      </c>
      <c r="H163" s="4" t="s">
        <v>546</v>
      </c>
      <c r="I163" s="4"/>
      <c r="J163" s="4"/>
      <c r="K163" s="4">
        <v>230</v>
      </c>
      <c r="L163" s="4">
        <v>19</v>
      </c>
      <c r="M163" s="4">
        <v>3</v>
      </c>
      <c r="N163" s="4" t="s">
        <v>6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88" x14ac:dyDescent="0.2">
      <c r="A164" s="4">
        <v>50</v>
      </c>
      <c r="B164" s="4">
        <v>0</v>
      </c>
      <c r="C164" s="4">
        <v>0</v>
      </c>
      <c r="D164" s="4">
        <v>1</v>
      </c>
      <c r="E164" s="4">
        <v>206</v>
      </c>
      <c r="F164" s="4">
        <f>ROUND(Source!T143,O164)</f>
        <v>0</v>
      </c>
      <c r="G164" s="4" t="s">
        <v>547</v>
      </c>
      <c r="H164" s="4" t="s">
        <v>548</v>
      </c>
      <c r="I164" s="4"/>
      <c r="J164" s="4"/>
      <c r="K164" s="4">
        <v>206</v>
      </c>
      <c r="L164" s="4">
        <v>20</v>
      </c>
      <c r="M164" s="4">
        <v>3</v>
      </c>
      <c r="N164" s="4" t="s">
        <v>6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88" x14ac:dyDescent="0.2">
      <c r="A165" s="4">
        <v>50</v>
      </c>
      <c r="B165" s="4">
        <v>0</v>
      </c>
      <c r="C165" s="4">
        <v>0</v>
      </c>
      <c r="D165" s="4">
        <v>1</v>
      </c>
      <c r="E165" s="4">
        <v>207</v>
      </c>
      <c r="F165" s="4">
        <f>Source!U143</f>
        <v>3393.340310659999</v>
      </c>
      <c r="G165" s="4" t="s">
        <v>549</v>
      </c>
      <c r="H165" s="4" t="s">
        <v>550</v>
      </c>
      <c r="I165" s="4"/>
      <c r="J165" s="4"/>
      <c r="K165" s="4">
        <v>207</v>
      </c>
      <c r="L165" s="4">
        <v>21</v>
      </c>
      <c r="M165" s="4">
        <v>3</v>
      </c>
      <c r="N165" s="4" t="s">
        <v>6</v>
      </c>
      <c r="O165" s="4">
        <v>-1</v>
      </c>
      <c r="P165" s="4"/>
      <c r="Q165" s="4"/>
      <c r="R165" s="4"/>
      <c r="S165" s="4"/>
      <c r="T165" s="4"/>
      <c r="U165" s="4"/>
      <c r="V165" s="4"/>
      <c r="W165" s="4"/>
    </row>
    <row r="166" spans="1:88" x14ac:dyDescent="0.2">
      <c r="A166" s="4">
        <v>50</v>
      </c>
      <c r="B166" s="4">
        <v>0</v>
      </c>
      <c r="C166" s="4">
        <v>0</v>
      </c>
      <c r="D166" s="4">
        <v>1</v>
      </c>
      <c r="E166" s="4">
        <v>208</v>
      </c>
      <c r="F166" s="4">
        <f>Source!V143</f>
        <v>69.912607875000006</v>
      </c>
      <c r="G166" s="4" t="s">
        <v>551</v>
      </c>
      <c r="H166" s="4" t="s">
        <v>552</v>
      </c>
      <c r="I166" s="4"/>
      <c r="J166" s="4"/>
      <c r="K166" s="4">
        <v>208</v>
      </c>
      <c r="L166" s="4">
        <v>22</v>
      </c>
      <c r="M166" s="4">
        <v>3</v>
      </c>
      <c r="N166" s="4" t="s">
        <v>6</v>
      </c>
      <c r="O166" s="4">
        <v>-1</v>
      </c>
      <c r="P166" s="4"/>
      <c r="Q166" s="4"/>
      <c r="R166" s="4"/>
      <c r="S166" s="4"/>
      <c r="T166" s="4"/>
      <c r="U166" s="4"/>
      <c r="V166" s="4"/>
      <c r="W166" s="4"/>
    </row>
    <row r="167" spans="1:88" x14ac:dyDescent="0.2">
      <c r="A167" s="4">
        <v>50</v>
      </c>
      <c r="B167" s="4">
        <v>0</v>
      </c>
      <c r="C167" s="4">
        <v>0</v>
      </c>
      <c r="D167" s="4">
        <v>1</v>
      </c>
      <c r="E167" s="4">
        <v>209</v>
      </c>
      <c r="F167" s="4">
        <f>ROUND(Source!W143,O167)</f>
        <v>0</v>
      </c>
      <c r="G167" s="4" t="s">
        <v>553</v>
      </c>
      <c r="H167" s="4" t="s">
        <v>554</v>
      </c>
      <c r="I167" s="4"/>
      <c r="J167" s="4"/>
      <c r="K167" s="4">
        <v>209</v>
      </c>
      <c r="L167" s="4">
        <v>23</v>
      </c>
      <c r="M167" s="4">
        <v>3</v>
      </c>
      <c r="N167" s="4" t="s">
        <v>6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88" x14ac:dyDescent="0.2">
      <c r="A168" s="4">
        <v>50</v>
      </c>
      <c r="B168" s="4">
        <v>0</v>
      </c>
      <c r="C168" s="4">
        <v>0</v>
      </c>
      <c r="D168" s="4">
        <v>1</v>
      </c>
      <c r="E168" s="4">
        <v>210</v>
      </c>
      <c r="F168" s="4">
        <f>ROUND(Source!X143,O168)</f>
        <v>205244.35</v>
      </c>
      <c r="G168" s="4" t="s">
        <v>555</v>
      </c>
      <c r="H168" s="4" t="s">
        <v>556</v>
      </c>
      <c r="I168" s="4"/>
      <c r="J168" s="4"/>
      <c r="K168" s="4">
        <v>210</v>
      </c>
      <c r="L168" s="4">
        <v>24</v>
      </c>
      <c r="M168" s="4">
        <v>3</v>
      </c>
      <c r="N168" s="4" t="s">
        <v>6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88" x14ac:dyDescent="0.2">
      <c r="A169" s="4">
        <v>50</v>
      </c>
      <c r="B169" s="4">
        <v>0</v>
      </c>
      <c r="C169" s="4">
        <v>0</v>
      </c>
      <c r="D169" s="4">
        <v>1</v>
      </c>
      <c r="E169" s="4">
        <v>211</v>
      </c>
      <c r="F169" s="4">
        <f>ROUND(Source!Y143,O169)</f>
        <v>114189.57</v>
      </c>
      <c r="G169" s="4" t="s">
        <v>557</v>
      </c>
      <c r="H169" s="4" t="s">
        <v>558</v>
      </c>
      <c r="I169" s="4"/>
      <c r="J169" s="4"/>
      <c r="K169" s="4">
        <v>211</v>
      </c>
      <c r="L169" s="4">
        <v>25</v>
      </c>
      <c r="M169" s="4">
        <v>3</v>
      </c>
      <c r="N169" s="4" t="s">
        <v>6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88" x14ac:dyDescent="0.2">
      <c r="A170" s="4">
        <v>50</v>
      </c>
      <c r="B170" s="4">
        <v>0</v>
      </c>
      <c r="C170" s="4">
        <v>0</v>
      </c>
      <c r="D170" s="4">
        <v>1</v>
      </c>
      <c r="E170" s="4">
        <v>0</v>
      </c>
      <c r="F170" s="4">
        <f>ROUND(Source!AR143,O170)</f>
        <v>3104992.16</v>
      </c>
      <c r="G170" s="4" t="s">
        <v>559</v>
      </c>
      <c r="H170" s="4" t="s">
        <v>560</v>
      </c>
      <c r="I170" s="4"/>
      <c r="J170" s="4"/>
      <c r="K170" s="4">
        <v>224</v>
      </c>
      <c r="L170" s="4">
        <v>26</v>
      </c>
      <c r="M170" s="4">
        <v>3</v>
      </c>
      <c r="N170" s="4" t="s">
        <v>6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88" x14ac:dyDescent="0.2">
      <c r="A171" s="4">
        <v>50</v>
      </c>
      <c r="B171" s="4">
        <v>1</v>
      </c>
      <c r="C171" s="4">
        <v>0</v>
      </c>
      <c r="D171" s="4">
        <v>2</v>
      </c>
      <c r="E171" s="4">
        <v>0</v>
      </c>
      <c r="F171" s="4">
        <f>ROUND(F170,O171)</f>
        <v>3104992.16</v>
      </c>
      <c r="G171" s="4" t="s">
        <v>561</v>
      </c>
      <c r="H171" s="4" t="s">
        <v>559</v>
      </c>
      <c r="I171" s="4"/>
      <c r="J171" s="4"/>
      <c r="K171" s="4">
        <v>212</v>
      </c>
      <c r="L171" s="4">
        <v>27</v>
      </c>
      <c r="M171" s="4">
        <v>0</v>
      </c>
      <c r="N171" s="4" t="s">
        <v>6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88" x14ac:dyDescent="0.2">
      <c r="A172" s="4">
        <v>50</v>
      </c>
      <c r="B172" s="4">
        <v>1</v>
      </c>
      <c r="C172" s="4">
        <v>0</v>
      </c>
      <c r="D172" s="4">
        <v>2</v>
      </c>
      <c r="E172" s="4">
        <v>0</v>
      </c>
      <c r="F172" s="4">
        <f>ROUND(F171*0.18,O172)</f>
        <v>558898.59</v>
      </c>
      <c r="G172" s="4" t="s">
        <v>562</v>
      </c>
      <c r="H172" s="4" t="s">
        <v>563</v>
      </c>
      <c r="I172" s="4"/>
      <c r="J172" s="4"/>
      <c r="K172" s="4">
        <v>212</v>
      </c>
      <c r="L172" s="4">
        <v>28</v>
      </c>
      <c r="M172" s="4">
        <v>0</v>
      </c>
      <c r="N172" s="4" t="s">
        <v>6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88" x14ac:dyDescent="0.2">
      <c r="A173" s="4">
        <v>50</v>
      </c>
      <c r="B173" s="4">
        <v>1</v>
      </c>
      <c r="C173" s="4">
        <v>0</v>
      </c>
      <c r="D173" s="4">
        <v>2</v>
      </c>
      <c r="E173" s="4">
        <v>224</v>
      </c>
      <c r="F173" s="4">
        <f>ROUND(F171+F172,O173)</f>
        <v>3663890.75</v>
      </c>
      <c r="G173" s="4" t="s">
        <v>564</v>
      </c>
      <c r="H173" s="4" t="s">
        <v>565</v>
      </c>
      <c r="I173" s="4"/>
      <c r="J173" s="4"/>
      <c r="K173" s="4">
        <v>212</v>
      </c>
      <c r="L173" s="4">
        <v>29</v>
      </c>
      <c r="M173" s="4">
        <v>0</v>
      </c>
      <c r="N173" s="4" t="s">
        <v>6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5" spans="1:88" x14ac:dyDescent="0.2">
      <c r="A175" s="1">
        <v>4</v>
      </c>
      <c r="B175" s="1">
        <v>1</v>
      </c>
      <c r="C175" s="1"/>
      <c r="D175" s="1">
        <f>ROW(A230)</f>
        <v>230</v>
      </c>
      <c r="E175" s="1"/>
      <c r="F175" s="1" t="s">
        <v>13</v>
      </c>
      <c r="G175" s="1" t="s">
        <v>566</v>
      </c>
      <c r="H175" s="1" t="s">
        <v>6</v>
      </c>
      <c r="I175" s="1">
        <v>0</v>
      </c>
      <c r="J175" s="1"/>
      <c r="K175" s="1">
        <v>-1</v>
      </c>
      <c r="L175" s="1"/>
      <c r="M175" s="1"/>
      <c r="N175" s="1"/>
      <c r="O175" s="1"/>
      <c r="P175" s="1"/>
      <c r="Q175" s="1"/>
      <c r="R175" s="1"/>
      <c r="S175" s="1"/>
      <c r="T175" s="1"/>
      <c r="U175" s="1" t="s">
        <v>6</v>
      </c>
      <c r="V175" s="1">
        <v>0</v>
      </c>
      <c r="W175" s="1"/>
      <c r="X175" s="1"/>
      <c r="Y175" s="1"/>
      <c r="Z175" s="1"/>
      <c r="AA175" s="1"/>
      <c r="AB175" s="1" t="s">
        <v>6</v>
      </c>
      <c r="AC175" s="1" t="s">
        <v>6</v>
      </c>
      <c r="AD175" s="1" t="s">
        <v>6</v>
      </c>
      <c r="AE175" s="1" t="s">
        <v>6</v>
      </c>
      <c r="AF175" s="1" t="s">
        <v>6</v>
      </c>
      <c r="AG175" s="1" t="s">
        <v>6</v>
      </c>
      <c r="AH175" s="1"/>
      <c r="AI175" s="1"/>
      <c r="AJ175" s="1"/>
      <c r="AK175" s="1"/>
      <c r="AL175" s="1"/>
      <c r="AM175" s="1"/>
      <c r="AN175" s="1"/>
      <c r="AO175" s="1"/>
      <c r="AP175" s="1" t="s">
        <v>6</v>
      </c>
      <c r="AQ175" s="1" t="s">
        <v>6</v>
      </c>
      <c r="AR175" s="1" t="s">
        <v>6</v>
      </c>
      <c r="AS175" s="1"/>
      <c r="AT175" s="1"/>
      <c r="AU175" s="1"/>
      <c r="AV175" s="1"/>
      <c r="AW175" s="1"/>
      <c r="AX175" s="1"/>
      <c r="AY175" s="1"/>
      <c r="AZ175" s="1" t="s">
        <v>6</v>
      </c>
      <c r="BA175" s="1"/>
      <c r="BB175" s="1" t="s">
        <v>6</v>
      </c>
      <c r="BC175" s="1" t="s">
        <v>6</v>
      </c>
      <c r="BD175" s="1" t="s">
        <v>6</v>
      </c>
      <c r="BE175" s="1" t="s">
        <v>6</v>
      </c>
      <c r="BF175" s="1" t="s">
        <v>6</v>
      </c>
      <c r="BG175" s="1" t="s">
        <v>6</v>
      </c>
      <c r="BH175" s="1" t="s">
        <v>6</v>
      </c>
      <c r="BI175" s="1" t="s">
        <v>6</v>
      </c>
      <c r="BJ175" s="1" t="s">
        <v>6</v>
      </c>
      <c r="BK175" s="1" t="s">
        <v>6</v>
      </c>
      <c r="BL175" s="1" t="s">
        <v>6</v>
      </c>
      <c r="BM175" s="1" t="s">
        <v>6</v>
      </c>
      <c r="BN175" s="1" t="s">
        <v>6</v>
      </c>
      <c r="BO175" s="1" t="s">
        <v>6</v>
      </c>
      <c r="BP175" s="1" t="s">
        <v>6</v>
      </c>
      <c r="BQ175" s="1"/>
      <c r="BR175" s="1"/>
      <c r="BS175" s="1"/>
      <c r="BT175" s="1"/>
      <c r="BU175" s="1"/>
      <c r="BV175" s="1"/>
      <c r="BW175" s="1"/>
      <c r="BX175" s="1">
        <v>0</v>
      </c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>
        <v>0</v>
      </c>
    </row>
    <row r="177" spans="1:245" x14ac:dyDescent="0.2">
      <c r="A177" s="2">
        <v>52</v>
      </c>
      <c r="B177" s="2">
        <f t="shared" ref="B177:G177" si="188">B230</f>
        <v>1</v>
      </c>
      <c r="C177" s="2">
        <f t="shared" si="188"/>
        <v>4</v>
      </c>
      <c r="D177" s="2">
        <f t="shared" si="188"/>
        <v>175</v>
      </c>
      <c r="E177" s="2">
        <f t="shared" si="188"/>
        <v>0</v>
      </c>
      <c r="F177" s="2" t="str">
        <f t="shared" si="188"/>
        <v>Новый раздел</v>
      </c>
      <c r="G177" s="2" t="str">
        <f t="shared" si="188"/>
        <v>Система электроснабжения</v>
      </c>
      <c r="H177" s="2"/>
      <c r="I177" s="2"/>
      <c r="J177" s="2"/>
      <c r="K177" s="2"/>
      <c r="L177" s="2"/>
      <c r="M177" s="2"/>
      <c r="N177" s="2"/>
      <c r="O177" s="2">
        <f t="shared" ref="O177:AT177" si="189">O230</f>
        <v>337782.58</v>
      </c>
      <c r="P177" s="2">
        <f t="shared" si="189"/>
        <v>290121.94</v>
      </c>
      <c r="Q177" s="2">
        <f t="shared" si="189"/>
        <v>1634.11</v>
      </c>
      <c r="R177" s="2">
        <f t="shared" si="189"/>
        <v>209.28</v>
      </c>
      <c r="S177" s="2">
        <f t="shared" si="189"/>
        <v>46026.53</v>
      </c>
      <c r="T177" s="2">
        <f t="shared" si="189"/>
        <v>0</v>
      </c>
      <c r="U177" s="2">
        <f t="shared" si="189"/>
        <v>615.7752200000001</v>
      </c>
      <c r="V177" s="2">
        <f t="shared" si="189"/>
        <v>2.3235599999999996</v>
      </c>
      <c r="W177" s="2">
        <f t="shared" si="189"/>
        <v>0</v>
      </c>
      <c r="X177" s="2">
        <f t="shared" si="189"/>
        <v>39571.79</v>
      </c>
      <c r="Y177" s="2">
        <f t="shared" si="189"/>
        <v>27184.48</v>
      </c>
      <c r="Z177" s="2">
        <f t="shared" si="189"/>
        <v>0</v>
      </c>
      <c r="AA177" s="2">
        <f t="shared" si="189"/>
        <v>0</v>
      </c>
      <c r="AB177" s="2">
        <f t="shared" si="189"/>
        <v>337782.58</v>
      </c>
      <c r="AC177" s="2">
        <f t="shared" si="189"/>
        <v>290121.94</v>
      </c>
      <c r="AD177" s="2">
        <f t="shared" si="189"/>
        <v>1634.11</v>
      </c>
      <c r="AE177" s="2">
        <f t="shared" si="189"/>
        <v>209.28</v>
      </c>
      <c r="AF177" s="2">
        <f t="shared" si="189"/>
        <v>46026.53</v>
      </c>
      <c r="AG177" s="2">
        <f t="shared" si="189"/>
        <v>0</v>
      </c>
      <c r="AH177" s="2">
        <f t="shared" si="189"/>
        <v>615.7752200000001</v>
      </c>
      <c r="AI177" s="2">
        <f t="shared" si="189"/>
        <v>2.3235599999999996</v>
      </c>
      <c r="AJ177" s="2">
        <f t="shared" si="189"/>
        <v>0</v>
      </c>
      <c r="AK177" s="2">
        <f t="shared" si="189"/>
        <v>39571.79</v>
      </c>
      <c r="AL177" s="2">
        <f t="shared" si="189"/>
        <v>27184.48</v>
      </c>
      <c r="AM177" s="2">
        <f t="shared" si="189"/>
        <v>0</v>
      </c>
      <c r="AN177" s="2">
        <f t="shared" si="189"/>
        <v>0</v>
      </c>
      <c r="AO177" s="2">
        <f t="shared" si="189"/>
        <v>0</v>
      </c>
      <c r="AP177" s="2">
        <f t="shared" si="189"/>
        <v>0</v>
      </c>
      <c r="AQ177" s="2">
        <f t="shared" si="189"/>
        <v>0</v>
      </c>
      <c r="AR177" s="2">
        <f t="shared" si="189"/>
        <v>404538.85</v>
      </c>
      <c r="AS177" s="2">
        <f t="shared" si="189"/>
        <v>19348.84</v>
      </c>
      <c r="AT177" s="2">
        <f t="shared" si="189"/>
        <v>362462.21</v>
      </c>
      <c r="AU177" s="2">
        <f t="shared" ref="AU177:BZ177" si="190">AU230</f>
        <v>22727.8</v>
      </c>
      <c r="AV177" s="2">
        <f t="shared" si="190"/>
        <v>290121.94</v>
      </c>
      <c r="AW177" s="2">
        <f t="shared" si="190"/>
        <v>290121.94</v>
      </c>
      <c r="AX177" s="2">
        <f t="shared" si="190"/>
        <v>0</v>
      </c>
      <c r="AY177" s="2">
        <f t="shared" si="190"/>
        <v>290121.94</v>
      </c>
      <c r="AZ177" s="2">
        <f t="shared" si="190"/>
        <v>0</v>
      </c>
      <c r="BA177" s="2">
        <f t="shared" si="190"/>
        <v>0</v>
      </c>
      <c r="BB177" s="2">
        <f t="shared" si="190"/>
        <v>0</v>
      </c>
      <c r="BC177" s="2">
        <f t="shared" si="190"/>
        <v>0</v>
      </c>
      <c r="BD177" s="2">
        <f t="shared" si="190"/>
        <v>0</v>
      </c>
      <c r="BE177" s="2">
        <f t="shared" si="190"/>
        <v>0</v>
      </c>
      <c r="BF177" s="2">
        <f t="shared" si="190"/>
        <v>0</v>
      </c>
      <c r="BG177" s="2">
        <f t="shared" si="190"/>
        <v>0</v>
      </c>
      <c r="BH177" s="2">
        <f t="shared" si="190"/>
        <v>0</v>
      </c>
      <c r="BI177" s="2">
        <f t="shared" si="190"/>
        <v>0</v>
      </c>
      <c r="BJ177" s="2">
        <f t="shared" si="190"/>
        <v>0</v>
      </c>
      <c r="BK177" s="2">
        <f t="shared" si="190"/>
        <v>0</v>
      </c>
      <c r="BL177" s="2">
        <f t="shared" si="190"/>
        <v>0</v>
      </c>
      <c r="BM177" s="2">
        <f t="shared" si="190"/>
        <v>0</v>
      </c>
      <c r="BN177" s="2">
        <f t="shared" si="190"/>
        <v>0</v>
      </c>
      <c r="BO177" s="2">
        <f t="shared" si="190"/>
        <v>0</v>
      </c>
      <c r="BP177" s="2">
        <f t="shared" si="190"/>
        <v>0</v>
      </c>
      <c r="BQ177" s="2">
        <f t="shared" si="190"/>
        <v>0</v>
      </c>
      <c r="BR177" s="2">
        <f t="shared" si="190"/>
        <v>0</v>
      </c>
      <c r="BS177" s="2">
        <f t="shared" si="190"/>
        <v>0</v>
      </c>
      <c r="BT177" s="2">
        <f t="shared" si="190"/>
        <v>0</v>
      </c>
      <c r="BU177" s="2">
        <f t="shared" si="190"/>
        <v>0</v>
      </c>
      <c r="BV177" s="2">
        <f t="shared" si="190"/>
        <v>0</v>
      </c>
      <c r="BW177" s="2">
        <f t="shared" si="190"/>
        <v>0</v>
      </c>
      <c r="BX177" s="2">
        <f t="shared" si="190"/>
        <v>0</v>
      </c>
      <c r="BY177" s="2">
        <f t="shared" si="190"/>
        <v>0</v>
      </c>
      <c r="BZ177" s="2">
        <f t="shared" si="190"/>
        <v>0</v>
      </c>
      <c r="CA177" s="2">
        <f t="shared" ref="CA177:DF177" si="191">CA230</f>
        <v>404538.85</v>
      </c>
      <c r="CB177" s="2">
        <f t="shared" si="191"/>
        <v>19348.84</v>
      </c>
      <c r="CC177" s="2">
        <f t="shared" si="191"/>
        <v>362462.21</v>
      </c>
      <c r="CD177" s="2">
        <f t="shared" si="191"/>
        <v>22727.8</v>
      </c>
      <c r="CE177" s="2">
        <f t="shared" si="191"/>
        <v>290121.94</v>
      </c>
      <c r="CF177" s="2">
        <f t="shared" si="191"/>
        <v>290121.94</v>
      </c>
      <c r="CG177" s="2">
        <f t="shared" si="191"/>
        <v>0</v>
      </c>
      <c r="CH177" s="2">
        <f t="shared" si="191"/>
        <v>290121.94</v>
      </c>
      <c r="CI177" s="2">
        <f t="shared" si="191"/>
        <v>0</v>
      </c>
      <c r="CJ177" s="2">
        <f t="shared" si="191"/>
        <v>0</v>
      </c>
      <c r="CK177" s="2">
        <f t="shared" si="191"/>
        <v>0</v>
      </c>
      <c r="CL177" s="2">
        <f t="shared" si="191"/>
        <v>0</v>
      </c>
      <c r="CM177" s="2">
        <f t="shared" si="191"/>
        <v>0</v>
      </c>
      <c r="CN177" s="2">
        <f t="shared" si="191"/>
        <v>0</v>
      </c>
      <c r="CO177" s="2">
        <f t="shared" si="191"/>
        <v>0</v>
      </c>
      <c r="CP177" s="2">
        <f t="shared" si="191"/>
        <v>0</v>
      </c>
      <c r="CQ177" s="2">
        <f t="shared" si="191"/>
        <v>0</v>
      </c>
      <c r="CR177" s="2">
        <f t="shared" si="191"/>
        <v>0</v>
      </c>
      <c r="CS177" s="2">
        <f t="shared" si="191"/>
        <v>0</v>
      </c>
      <c r="CT177" s="2">
        <f t="shared" si="191"/>
        <v>0</v>
      </c>
      <c r="CU177" s="2">
        <f t="shared" si="191"/>
        <v>0</v>
      </c>
      <c r="CV177" s="2">
        <f t="shared" si="191"/>
        <v>0</v>
      </c>
      <c r="CW177" s="2">
        <f t="shared" si="191"/>
        <v>0</v>
      </c>
      <c r="CX177" s="2">
        <f t="shared" si="191"/>
        <v>0</v>
      </c>
      <c r="CY177" s="2">
        <f t="shared" si="191"/>
        <v>0</v>
      </c>
      <c r="CZ177" s="2">
        <f t="shared" si="191"/>
        <v>0</v>
      </c>
      <c r="DA177" s="2">
        <f t="shared" si="191"/>
        <v>0</v>
      </c>
      <c r="DB177" s="2">
        <f t="shared" si="191"/>
        <v>0</v>
      </c>
      <c r="DC177" s="2">
        <f t="shared" si="191"/>
        <v>0</v>
      </c>
      <c r="DD177" s="2">
        <f t="shared" si="191"/>
        <v>0</v>
      </c>
      <c r="DE177" s="2">
        <f t="shared" si="191"/>
        <v>0</v>
      </c>
      <c r="DF177" s="2">
        <f t="shared" si="191"/>
        <v>0</v>
      </c>
      <c r="DG177" s="3">
        <f t="shared" ref="DG177:EL177" si="192">DG230</f>
        <v>0</v>
      </c>
      <c r="DH177" s="3">
        <f t="shared" si="192"/>
        <v>0</v>
      </c>
      <c r="DI177" s="3">
        <f t="shared" si="192"/>
        <v>0</v>
      </c>
      <c r="DJ177" s="3">
        <f t="shared" si="192"/>
        <v>0</v>
      </c>
      <c r="DK177" s="3">
        <f t="shared" si="192"/>
        <v>0</v>
      </c>
      <c r="DL177" s="3">
        <f t="shared" si="192"/>
        <v>0</v>
      </c>
      <c r="DM177" s="3">
        <f t="shared" si="192"/>
        <v>0</v>
      </c>
      <c r="DN177" s="3">
        <f t="shared" si="192"/>
        <v>0</v>
      </c>
      <c r="DO177" s="3">
        <f t="shared" si="192"/>
        <v>0</v>
      </c>
      <c r="DP177" s="3">
        <f t="shared" si="192"/>
        <v>0</v>
      </c>
      <c r="DQ177" s="3">
        <f t="shared" si="192"/>
        <v>0</v>
      </c>
      <c r="DR177" s="3">
        <f t="shared" si="192"/>
        <v>0</v>
      </c>
      <c r="DS177" s="3">
        <f t="shared" si="192"/>
        <v>0</v>
      </c>
      <c r="DT177" s="3">
        <f t="shared" si="192"/>
        <v>0</v>
      </c>
      <c r="DU177" s="3">
        <f t="shared" si="192"/>
        <v>0</v>
      </c>
      <c r="DV177" s="3">
        <f t="shared" si="192"/>
        <v>0</v>
      </c>
      <c r="DW177" s="3">
        <f t="shared" si="192"/>
        <v>0</v>
      </c>
      <c r="DX177" s="3">
        <f t="shared" si="192"/>
        <v>0</v>
      </c>
      <c r="DY177" s="3">
        <f t="shared" si="192"/>
        <v>0</v>
      </c>
      <c r="DZ177" s="3">
        <f t="shared" si="192"/>
        <v>0</v>
      </c>
      <c r="EA177" s="3">
        <f t="shared" si="192"/>
        <v>0</v>
      </c>
      <c r="EB177" s="3">
        <f t="shared" si="192"/>
        <v>0</v>
      </c>
      <c r="EC177" s="3">
        <f t="shared" si="192"/>
        <v>0</v>
      </c>
      <c r="ED177" s="3">
        <f t="shared" si="192"/>
        <v>0</v>
      </c>
      <c r="EE177" s="3">
        <f t="shared" si="192"/>
        <v>0</v>
      </c>
      <c r="EF177" s="3">
        <f t="shared" si="192"/>
        <v>0</v>
      </c>
      <c r="EG177" s="3">
        <f t="shared" si="192"/>
        <v>0</v>
      </c>
      <c r="EH177" s="3">
        <f t="shared" si="192"/>
        <v>0</v>
      </c>
      <c r="EI177" s="3">
        <f t="shared" si="192"/>
        <v>0</v>
      </c>
      <c r="EJ177" s="3">
        <f t="shared" si="192"/>
        <v>0</v>
      </c>
      <c r="EK177" s="3">
        <f t="shared" si="192"/>
        <v>0</v>
      </c>
      <c r="EL177" s="3">
        <f t="shared" si="192"/>
        <v>0</v>
      </c>
      <c r="EM177" s="3">
        <f t="shared" ref="EM177:FR177" si="193">EM230</f>
        <v>0</v>
      </c>
      <c r="EN177" s="3">
        <f t="shared" si="193"/>
        <v>0</v>
      </c>
      <c r="EO177" s="3">
        <f t="shared" si="193"/>
        <v>0</v>
      </c>
      <c r="EP177" s="3">
        <f t="shared" si="193"/>
        <v>0</v>
      </c>
      <c r="EQ177" s="3">
        <f t="shared" si="193"/>
        <v>0</v>
      </c>
      <c r="ER177" s="3">
        <f t="shared" si="193"/>
        <v>0</v>
      </c>
      <c r="ES177" s="3">
        <f t="shared" si="193"/>
        <v>0</v>
      </c>
      <c r="ET177" s="3">
        <f t="shared" si="193"/>
        <v>0</v>
      </c>
      <c r="EU177" s="3">
        <f t="shared" si="193"/>
        <v>0</v>
      </c>
      <c r="EV177" s="3">
        <f t="shared" si="193"/>
        <v>0</v>
      </c>
      <c r="EW177" s="3">
        <f t="shared" si="193"/>
        <v>0</v>
      </c>
      <c r="EX177" s="3">
        <f t="shared" si="193"/>
        <v>0</v>
      </c>
      <c r="EY177" s="3">
        <f t="shared" si="193"/>
        <v>0</v>
      </c>
      <c r="EZ177" s="3">
        <f t="shared" si="193"/>
        <v>0</v>
      </c>
      <c r="FA177" s="3">
        <f t="shared" si="193"/>
        <v>0</v>
      </c>
      <c r="FB177" s="3">
        <f t="shared" si="193"/>
        <v>0</v>
      </c>
      <c r="FC177" s="3">
        <f t="shared" si="193"/>
        <v>0</v>
      </c>
      <c r="FD177" s="3">
        <f t="shared" si="193"/>
        <v>0</v>
      </c>
      <c r="FE177" s="3">
        <f t="shared" si="193"/>
        <v>0</v>
      </c>
      <c r="FF177" s="3">
        <f t="shared" si="193"/>
        <v>0</v>
      </c>
      <c r="FG177" s="3">
        <f t="shared" si="193"/>
        <v>0</v>
      </c>
      <c r="FH177" s="3">
        <f t="shared" si="193"/>
        <v>0</v>
      </c>
      <c r="FI177" s="3">
        <f t="shared" si="193"/>
        <v>0</v>
      </c>
      <c r="FJ177" s="3">
        <f t="shared" si="193"/>
        <v>0</v>
      </c>
      <c r="FK177" s="3">
        <f t="shared" si="193"/>
        <v>0</v>
      </c>
      <c r="FL177" s="3">
        <f t="shared" si="193"/>
        <v>0</v>
      </c>
      <c r="FM177" s="3">
        <f t="shared" si="193"/>
        <v>0</v>
      </c>
      <c r="FN177" s="3">
        <f t="shared" si="193"/>
        <v>0</v>
      </c>
      <c r="FO177" s="3">
        <f t="shared" si="193"/>
        <v>0</v>
      </c>
      <c r="FP177" s="3">
        <f t="shared" si="193"/>
        <v>0</v>
      </c>
      <c r="FQ177" s="3">
        <f t="shared" si="193"/>
        <v>0</v>
      </c>
      <c r="FR177" s="3">
        <f t="shared" si="193"/>
        <v>0</v>
      </c>
      <c r="FS177" s="3">
        <f t="shared" ref="FS177:GX177" si="194">FS230</f>
        <v>0</v>
      </c>
      <c r="FT177" s="3">
        <f t="shared" si="194"/>
        <v>0</v>
      </c>
      <c r="FU177" s="3">
        <f t="shared" si="194"/>
        <v>0</v>
      </c>
      <c r="FV177" s="3">
        <f t="shared" si="194"/>
        <v>0</v>
      </c>
      <c r="FW177" s="3">
        <f t="shared" si="194"/>
        <v>0</v>
      </c>
      <c r="FX177" s="3">
        <f t="shared" si="194"/>
        <v>0</v>
      </c>
      <c r="FY177" s="3">
        <f t="shared" si="194"/>
        <v>0</v>
      </c>
      <c r="FZ177" s="3">
        <f t="shared" si="194"/>
        <v>0</v>
      </c>
      <c r="GA177" s="3">
        <f t="shared" si="194"/>
        <v>0</v>
      </c>
      <c r="GB177" s="3">
        <f t="shared" si="194"/>
        <v>0</v>
      </c>
      <c r="GC177" s="3">
        <f t="shared" si="194"/>
        <v>0</v>
      </c>
      <c r="GD177" s="3">
        <f t="shared" si="194"/>
        <v>0</v>
      </c>
      <c r="GE177" s="3">
        <f t="shared" si="194"/>
        <v>0</v>
      </c>
      <c r="GF177" s="3">
        <f t="shared" si="194"/>
        <v>0</v>
      </c>
      <c r="GG177" s="3">
        <f t="shared" si="194"/>
        <v>0</v>
      </c>
      <c r="GH177" s="3">
        <f t="shared" si="194"/>
        <v>0</v>
      </c>
      <c r="GI177" s="3">
        <f t="shared" si="194"/>
        <v>0</v>
      </c>
      <c r="GJ177" s="3">
        <f t="shared" si="194"/>
        <v>0</v>
      </c>
      <c r="GK177" s="3">
        <f t="shared" si="194"/>
        <v>0</v>
      </c>
      <c r="GL177" s="3">
        <f t="shared" si="194"/>
        <v>0</v>
      </c>
      <c r="GM177" s="3">
        <f t="shared" si="194"/>
        <v>0</v>
      </c>
      <c r="GN177" s="3">
        <f t="shared" si="194"/>
        <v>0</v>
      </c>
      <c r="GO177" s="3">
        <f t="shared" si="194"/>
        <v>0</v>
      </c>
      <c r="GP177" s="3">
        <f t="shared" si="194"/>
        <v>0</v>
      </c>
      <c r="GQ177" s="3">
        <f t="shared" si="194"/>
        <v>0</v>
      </c>
      <c r="GR177" s="3">
        <f t="shared" si="194"/>
        <v>0</v>
      </c>
      <c r="GS177" s="3">
        <f t="shared" si="194"/>
        <v>0</v>
      </c>
      <c r="GT177" s="3">
        <f t="shared" si="194"/>
        <v>0</v>
      </c>
      <c r="GU177" s="3">
        <f t="shared" si="194"/>
        <v>0</v>
      </c>
      <c r="GV177" s="3">
        <f t="shared" si="194"/>
        <v>0</v>
      </c>
      <c r="GW177" s="3">
        <f t="shared" si="194"/>
        <v>0</v>
      </c>
      <c r="GX177" s="3">
        <f t="shared" si="194"/>
        <v>0</v>
      </c>
    </row>
    <row r="179" spans="1:245" x14ac:dyDescent="0.2">
      <c r="A179">
        <v>17</v>
      </c>
      <c r="B179">
        <v>1</v>
      </c>
      <c r="C179">
        <f>ROW(SmtRes!A382)</f>
        <v>382</v>
      </c>
      <c r="D179">
        <f>ROW(EtalonRes!A389)</f>
        <v>389</v>
      </c>
      <c r="E179" t="s">
        <v>567</v>
      </c>
      <c r="F179" t="s">
        <v>568</v>
      </c>
      <c r="G179" t="s">
        <v>569</v>
      </c>
      <c r="H179" t="s">
        <v>208</v>
      </c>
      <c r="I179">
        <v>4</v>
      </c>
      <c r="J179">
        <v>0</v>
      </c>
      <c r="O179">
        <f t="shared" ref="O179:O210" si="195">ROUND(CP179,2)</f>
        <v>230.06</v>
      </c>
      <c r="P179">
        <f t="shared" ref="P179:P210" si="196">ROUND(CQ179*I179,2)</f>
        <v>0</v>
      </c>
      <c r="Q179">
        <f t="shared" ref="Q179:Q210" si="197">ROUND(CR179*I179,2)</f>
        <v>150.09</v>
      </c>
      <c r="R179">
        <f t="shared" ref="R179:R210" si="198">ROUND(CS179*I179,2)</f>
        <v>21.12</v>
      </c>
      <c r="S179">
        <f t="shared" ref="S179:S210" si="199">ROUND(CT179*I179,2)</f>
        <v>79.97</v>
      </c>
      <c r="T179">
        <f t="shared" ref="T179:T210" si="200">ROUND(CU179*I179,2)</f>
        <v>0</v>
      </c>
      <c r="U179">
        <f t="shared" ref="U179:U210" si="201">CV179*I179</f>
        <v>1.08</v>
      </c>
      <c r="V179">
        <f t="shared" ref="V179:V210" si="202">CW179*I179</f>
        <v>0.24</v>
      </c>
      <c r="W179">
        <f t="shared" ref="W179:W210" si="203">ROUND(CX179*I179,2)</f>
        <v>0</v>
      </c>
      <c r="X179">
        <f t="shared" ref="X179:X210" si="204">ROUND(CY179,2)</f>
        <v>96.04</v>
      </c>
      <c r="Y179">
        <f t="shared" ref="Y179:Y210" si="205">ROUND(CZ179,2)</f>
        <v>65.709999999999994</v>
      </c>
      <c r="AA179">
        <v>16612262</v>
      </c>
      <c r="AB179">
        <f t="shared" ref="AB179:AB210" si="206">ROUND((AC179+AD179+AF179),2)</f>
        <v>8.17</v>
      </c>
      <c r="AC179">
        <f>ROUND(((ES179*0)),2)</f>
        <v>0</v>
      </c>
      <c r="AD179">
        <f>ROUND(((((ET179*0.3))-((EU179*0.3)))+AE179),2)</f>
        <v>5.33</v>
      </c>
      <c r="AE179">
        <f>ROUND(((EU179*0.3)),2)</f>
        <v>0.75</v>
      </c>
      <c r="AF179">
        <f>ROUND(((EV179*0.3)),2)</f>
        <v>2.84</v>
      </c>
      <c r="AG179">
        <f t="shared" ref="AG179:AG210" si="207">ROUND((AP179),2)</f>
        <v>0</v>
      </c>
      <c r="AH179">
        <f>((EW179*0.3))</f>
        <v>0.27</v>
      </c>
      <c r="AI179">
        <f>((EX179*0.3))</f>
        <v>0.06</v>
      </c>
      <c r="AJ179">
        <f t="shared" ref="AJ179:AJ210" si="208">ROUND((AS179),2)</f>
        <v>0</v>
      </c>
      <c r="AK179">
        <v>33.42</v>
      </c>
      <c r="AL179">
        <v>6.2</v>
      </c>
      <c r="AM179">
        <v>17.77</v>
      </c>
      <c r="AN179">
        <v>2.5099999999999998</v>
      </c>
      <c r="AO179">
        <v>9.4499999999999993</v>
      </c>
      <c r="AP179">
        <v>0</v>
      </c>
      <c r="AQ179">
        <v>0.9</v>
      </c>
      <c r="AR179">
        <v>0.2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7.04</v>
      </c>
      <c r="BA179">
        <v>7.04</v>
      </c>
      <c r="BB179">
        <v>7.04</v>
      </c>
      <c r="BC179">
        <v>7.04</v>
      </c>
      <c r="BD179" t="s">
        <v>6</v>
      </c>
      <c r="BE179" t="s">
        <v>6</v>
      </c>
      <c r="BF179" t="s">
        <v>6</v>
      </c>
      <c r="BG179" t="s">
        <v>6</v>
      </c>
      <c r="BH179">
        <v>0</v>
      </c>
      <c r="BI179">
        <v>2</v>
      </c>
      <c r="BJ179" t="s">
        <v>570</v>
      </c>
      <c r="BM179">
        <v>108001</v>
      </c>
      <c r="BN179">
        <v>0</v>
      </c>
      <c r="BO179" t="s">
        <v>6</v>
      </c>
      <c r="BP179">
        <v>0</v>
      </c>
      <c r="BQ179">
        <v>3</v>
      </c>
      <c r="BR179">
        <v>0</v>
      </c>
      <c r="BS179">
        <v>7.04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1862</v>
      </c>
      <c r="CO179">
        <v>0</v>
      </c>
      <c r="CP179">
        <f t="shared" ref="CP179:CP210" si="209">(P179+Q179+S179)</f>
        <v>230.06</v>
      </c>
      <c r="CQ179">
        <f t="shared" ref="CQ179:CQ210" si="210">AC179*BC179</f>
        <v>0</v>
      </c>
      <c r="CR179">
        <f t="shared" ref="CR179:CR210" si="211">AD179*BB179</f>
        <v>37.523200000000003</v>
      </c>
      <c r="CS179">
        <f t="shared" ref="CS179:CS210" si="212">AE179*BS179</f>
        <v>5.28</v>
      </c>
      <c r="CT179">
        <f t="shared" ref="CT179:CT210" si="213">AF179*BA179</f>
        <v>19.993600000000001</v>
      </c>
      <c r="CU179">
        <f t="shared" ref="CU179:CU210" si="214">AG179</f>
        <v>0</v>
      </c>
      <c r="CV179">
        <f t="shared" ref="CV179:CV210" si="215">AH179</f>
        <v>0.27</v>
      </c>
      <c r="CW179">
        <f t="shared" ref="CW179:CW210" si="216">AI179</f>
        <v>0.06</v>
      </c>
      <c r="CX179">
        <f t="shared" ref="CX179:CX210" si="217">AJ179</f>
        <v>0</v>
      </c>
      <c r="CY179">
        <f t="shared" ref="CY179:CY210" si="218">(((S179+R179)*AT179)/100)</f>
        <v>96.035500000000013</v>
      </c>
      <c r="CZ179">
        <f t="shared" ref="CZ179:CZ210" si="219">(((S179+R179)*AU179)/100)</f>
        <v>65.708500000000001</v>
      </c>
      <c r="DC179" t="s">
        <v>6</v>
      </c>
      <c r="DD179" t="s">
        <v>42</v>
      </c>
      <c r="DE179" t="s">
        <v>571</v>
      </c>
      <c r="DF179" t="s">
        <v>571</v>
      </c>
      <c r="DG179" t="s">
        <v>571</v>
      </c>
      <c r="DH179" t="s">
        <v>6</v>
      </c>
      <c r="DI179" t="s">
        <v>571</v>
      </c>
      <c r="DJ179" t="s">
        <v>571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1013</v>
      </c>
      <c r="DV179" t="s">
        <v>208</v>
      </c>
      <c r="DW179" t="s">
        <v>208</v>
      </c>
      <c r="DX179">
        <v>1</v>
      </c>
      <c r="EE179">
        <v>16609228</v>
      </c>
      <c r="EF179">
        <v>3</v>
      </c>
      <c r="EG179" t="s">
        <v>572</v>
      </c>
      <c r="EH179">
        <v>0</v>
      </c>
      <c r="EI179" t="s">
        <v>6</v>
      </c>
      <c r="EJ179">
        <v>2</v>
      </c>
      <c r="EK179">
        <v>108001</v>
      </c>
      <c r="EL179" t="s">
        <v>573</v>
      </c>
      <c r="EM179" t="s">
        <v>574</v>
      </c>
      <c r="EO179" t="s">
        <v>575</v>
      </c>
      <c r="EQ179">
        <v>131072</v>
      </c>
      <c r="ER179">
        <v>33.42</v>
      </c>
      <c r="ES179">
        <v>6.2</v>
      </c>
      <c r="ET179">
        <v>17.77</v>
      </c>
      <c r="EU179">
        <v>2.5099999999999998</v>
      </c>
      <c r="EV179">
        <v>9.4499999999999993</v>
      </c>
      <c r="EW179">
        <v>0.9</v>
      </c>
      <c r="EX179">
        <v>0.2</v>
      </c>
      <c r="EY179">
        <v>0</v>
      </c>
      <c r="FQ179">
        <v>0</v>
      </c>
      <c r="FR179">
        <f t="shared" ref="FR179:FR210" si="220">ROUND(IF(AND(BH179=3,BI179=3),P179,0),2)</f>
        <v>0</v>
      </c>
      <c r="FS179">
        <v>0</v>
      </c>
      <c r="FX179">
        <v>95</v>
      </c>
      <c r="FY179">
        <v>65</v>
      </c>
      <c r="GA179" t="s">
        <v>6</v>
      </c>
      <c r="GD179">
        <v>0</v>
      </c>
      <c r="GF179">
        <v>1679129895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ref="GL179:GL210" si="221">ROUND(IF(AND(BH179=3,BI179=3,FS179&lt;&gt;0),P179,0),2)</f>
        <v>0</v>
      </c>
      <c r="GM179">
        <f t="shared" ref="GM179:GM210" si="222">ROUND(O179+X179+Y179+GK179,2)+GX179</f>
        <v>391.81</v>
      </c>
      <c r="GN179">
        <f t="shared" ref="GN179:GN210" si="223">IF(OR(BI179=0,BI179=1),ROUND(O179+X179+Y179+GK179,2),0)</f>
        <v>0</v>
      </c>
      <c r="GO179">
        <f t="shared" ref="GO179:GO210" si="224">IF(BI179=2,ROUND(O179+X179+Y179+GK179,2),0)</f>
        <v>391.81</v>
      </c>
      <c r="GP179">
        <f t="shared" ref="GP179:GP210" si="225">IF(BI179=4,ROUND(O179+X179+Y179+GK179,2)+GX179,0)</f>
        <v>0</v>
      </c>
      <c r="GR179">
        <v>0</v>
      </c>
      <c r="GS179">
        <v>3</v>
      </c>
      <c r="GT179">
        <v>0</v>
      </c>
      <c r="GU179" t="s">
        <v>6</v>
      </c>
      <c r="GV179">
        <f t="shared" ref="GV179:GV210" si="226">ROUND(GT179,2)</f>
        <v>0</v>
      </c>
      <c r="GW179">
        <v>1</v>
      </c>
      <c r="GX179">
        <f t="shared" ref="GX179:GX210" si="227">ROUND(GV179*GW179*I179,2)</f>
        <v>0</v>
      </c>
      <c r="HA179">
        <v>0</v>
      </c>
      <c r="HB179">
        <v>0</v>
      </c>
      <c r="IK179">
        <v>0</v>
      </c>
    </row>
    <row r="180" spans="1:245" x14ac:dyDescent="0.2">
      <c r="A180">
        <v>17</v>
      </c>
      <c r="B180">
        <v>1</v>
      </c>
      <c r="C180">
        <f>ROW(SmtRes!A385)</f>
        <v>385</v>
      </c>
      <c r="D180">
        <f>ROW(EtalonRes!A392)</f>
        <v>392</v>
      </c>
      <c r="E180" t="s">
        <v>576</v>
      </c>
      <c r="F180" t="s">
        <v>577</v>
      </c>
      <c r="G180" t="s">
        <v>578</v>
      </c>
      <c r="H180" t="s">
        <v>39</v>
      </c>
      <c r="I180">
        <v>4</v>
      </c>
      <c r="J180">
        <v>0</v>
      </c>
      <c r="O180">
        <f t="shared" si="195"/>
        <v>6239.69</v>
      </c>
      <c r="P180">
        <f t="shared" si="196"/>
        <v>0</v>
      </c>
      <c r="Q180">
        <f t="shared" si="197"/>
        <v>61.67</v>
      </c>
      <c r="R180">
        <f t="shared" si="198"/>
        <v>26.75</v>
      </c>
      <c r="S180">
        <f t="shared" si="199"/>
        <v>6178.02</v>
      </c>
      <c r="T180">
        <f t="shared" si="200"/>
        <v>0</v>
      </c>
      <c r="U180">
        <f t="shared" si="201"/>
        <v>102.88</v>
      </c>
      <c r="V180">
        <f t="shared" si="202"/>
        <v>0.28000000000000003</v>
      </c>
      <c r="W180">
        <f t="shared" si="203"/>
        <v>0</v>
      </c>
      <c r="X180">
        <f t="shared" si="204"/>
        <v>5274.05</v>
      </c>
      <c r="Y180">
        <f t="shared" si="205"/>
        <v>4033.1</v>
      </c>
      <c r="AA180">
        <v>16612262</v>
      </c>
      <c r="AB180">
        <f t="shared" si="206"/>
        <v>221.58</v>
      </c>
      <c r="AC180">
        <f>ROUND((ES180),2)</f>
        <v>0</v>
      </c>
      <c r="AD180">
        <f>ROUND((((ET180)-(EU180))+AE180),2)</f>
        <v>2.19</v>
      </c>
      <c r="AE180">
        <f>ROUND((EU180),2)</f>
        <v>0.95</v>
      </c>
      <c r="AF180">
        <f>ROUND((EV180),2)</f>
        <v>219.39</v>
      </c>
      <c r="AG180">
        <f t="shared" si="207"/>
        <v>0</v>
      </c>
      <c r="AH180">
        <f>(EW180)</f>
        <v>25.72</v>
      </c>
      <c r="AI180">
        <f>(EX180)</f>
        <v>7.0000000000000007E-2</v>
      </c>
      <c r="AJ180">
        <f t="shared" si="208"/>
        <v>0</v>
      </c>
      <c r="AK180">
        <v>221.58</v>
      </c>
      <c r="AL180">
        <v>0</v>
      </c>
      <c r="AM180">
        <v>2.19</v>
      </c>
      <c r="AN180">
        <v>0.95</v>
      </c>
      <c r="AO180">
        <v>219.39</v>
      </c>
      <c r="AP180">
        <v>0</v>
      </c>
      <c r="AQ180">
        <v>25.72</v>
      </c>
      <c r="AR180">
        <v>7.0000000000000007E-2</v>
      </c>
      <c r="AS180">
        <v>0</v>
      </c>
      <c r="AT180">
        <v>85</v>
      </c>
      <c r="AU180">
        <v>65</v>
      </c>
      <c r="AV180">
        <v>1</v>
      </c>
      <c r="AW180">
        <v>1</v>
      </c>
      <c r="AZ180">
        <v>7.04</v>
      </c>
      <c r="BA180">
        <v>7.04</v>
      </c>
      <c r="BB180">
        <v>7.04</v>
      </c>
      <c r="BC180">
        <v>7.04</v>
      </c>
      <c r="BD180" t="s">
        <v>6</v>
      </c>
      <c r="BE180" t="s">
        <v>6</v>
      </c>
      <c r="BF180" t="s">
        <v>6</v>
      </c>
      <c r="BG180" t="s">
        <v>6</v>
      </c>
      <c r="BH180">
        <v>0</v>
      </c>
      <c r="BI180">
        <v>1</v>
      </c>
      <c r="BJ180" t="s">
        <v>579</v>
      </c>
      <c r="BM180">
        <v>67001</v>
      </c>
      <c r="BN180">
        <v>0</v>
      </c>
      <c r="BO180" t="s">
        <v>6</v>
      </c>
      <c r="BP180">
        <v>0</v>
      </c>
      <c r="BQ180">
        <v>6</v>
      </c>
      <c r="BR180">
        <v>0</v>
      </c>
      <c r="BS180">
        <v>7.04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85</v>
      </c>
      <c r="CA180">
        <v>65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209"/>
        <v>6239.6900000000005</v>
      </c>
      <c r="CQ180">
        <f t="shared" si="210"/>
        <v>0</v>
      </c>
      <c r="CR180">
        <f t="shared" si="211"/>
        <v>15.4176</v>
      </c>
      <c r="CS180">
        <f t="shared" si="212"/>
        <v>6.6879999999999997</v>
      </c>
      <c r="CT180">
        <f t="shared" si="213"/>
        <v>1544.5056</v>
      </c>
      <c r="CU180">
        <f t="shared" si="214"/>
        <v>0</v>
      </c>
      <c r="CV180">
        <f t="shared" si="215"/>
        <v>25.72</v>
      </c>
      <c r="CW180">
        <f t="shared" si="216"/>
        <v>7.0000000000000007E-2</v>
      </c>
      <c r="CX180">
        <f t="shared" si="217"/>
        <v>0</v>
      </c>
      <c r="CY180">
        <f t="shared" si="218"/>
        <v>5274.0545000000011</v>
      </c>
      <c r="CZ180">
        <f t="shared" si="219"/>
        <v>4033.1005000000005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39</v>
      </c>
      <c r="DW180" t="s">
        <v>39</v>
      </c>
      <c r="DX180">
        <v>1</v>
      </c>
      <c r="EE180">
        <v>16609212</v>
      </c>
      <c r="EF180">
        <v>6</v>
      </c>
      <c r="EG180" t="s">
        <v>29</v>
      </c>
      <c r="EH180">
        <v>0</v>
      </c>
      <c r="EI180" t="s">
        <v>6</v>
      </c>
      <c r="EJ180">
        <v>1</v>
      </c>
      <c r="EK180">
        <v>67001</v>
      </c>
      <c r="EL180" t="s">
        <v>580</v>
      </c>
      <c r="EM180" t="s">
        <v>581</v>
      </c>
      <c r="EO180" t="s">
        <v>6</v>
      </c>
      <c r="EQ180">
        <v>131072</v>
      </c>
      <c r="ER180">
        <v>221.58</v>
      </c>
      <c r="ES180">
        <v>0</v>
      </c>
      <c r="ET180">
        <v>2.19</v>
      </c>
      <c r="EU180">
        <v>0.95</v>
      </c>
      <c r="EV180">
        <v>219.39</v>
      </c>
      <c r="EW180">
        <v>25.72</v>
      </c>
      <c r="EX180">
        <v>7.0000000000000007E-2</v>
      </c>
      <c r="EY180">
        <v>0</v>
      </c>
      <c r="FQ180">
        <v>0</v>
      </c>
      <c r="FR180">
        <f t="shared" si="220"/>
        <v>0</v>
      </c>
      <c r="FS180">
        <v>0</v>
      </c>
      <c r="FX180">
        <v>85</v>
      </c>
      <c r="FY180">
        <v>65</v>
      </c>
      <c r="GA180" t="s">
        <v>6</v>
      </c>
      <c r="GD180">
        <v>0</v>
      </c>
      <c r="GF180">
        <v>-146176109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si="221"/>
        <v>0</v>
      </c>
      <c r="GM180">
        <f t="shared" si="222"/>
        <v>15546.84</v>
      </c>
      <c r="GN180">
        <f t="shared" si="223"/>
        <v>15546.84</v>
      </c>
      <c r="GO180">
        <f t="shared" si="224"/>
        <v>0</v>
      </c>
      <c r="GP180">
        <f t="shared" si="225"/>
        <v>0</v>
      </c>
      <c r="GR180">
        <v>0</v>
      </c>
      <c r="GS180">
        <v>3</v>
      </c>
      <c r="GT180">
        <v>0</v>
      </c>
      <c r="GU180" t="s">
        <v>6</v>
      </c>
      <c r="GV180">
        <f t="shared" si="226"/>
        <v>0</v>
      </c>
      <c r="GW180">
        <v>1</v>
      </c>
      <c r="GX180">
        <f t="shared" si="227"/>
        <v>0</v>
      </c>
      <c r="HA180">
        <v>0</v>
      </c>
      <c r="HB180">
        <v>0</v>
      </c>
      <c r="IK180">
        <v>0</v>
      </c>
    </row>
    <row r="181" spans="1:245" x14ac:dyDescent="0.2">
      <c r="A181">
        <v>17</v>
      </c>
      <c r="B181">
        <v>1</v>
      </c>
      <c r="C181">
        <f>ROW(SmtRes!A386)</f>
        <v>386</v>
      </c>
      <c r="D181">
        <f>ROW(EtalonRes!A393)</f>
        <v>393</v>
      </c>
      <c r="E181" t="s">
        <v>582</v>
      </c>
      <c r="F181" t="s">
        <v>583</v>
      </c>
      <c r="G181" t="s">
        <v>584</v>
      </c>
      <c r="H181" t="s">
        <v>39</v>
      </c>
      <c r="I181">
        <f>ROUND(107/100,9)</f>
        <v>1.07</v>
      </c>
      <c r="J181">
        <v>0</v>
      </c>
      <c r="O181">
        <f t="shared" si="195"/>
        <v>343.12</v>
      </c>
      <c r="P181">
        <f t="shared" si="196"/>
        <v>0</v>
      </c>
      <c r="Q181">
        <f t="shared" si="197"/>
        <v>0</v>
      </c>
      <c r="R181">
        <f t="shared" si="198"/>
        <v>0</v>
      </c>
      <c r="S181">
        <f t="shared" si="199"/>
        <v>343.12</v>
      </c>
      <c r="T181">
        <f t="shared" si="200"/>
        <v>0</v>
      </c>
      <c r="U181">
        <f t="shared" si="201"/>
        <v>6.2488000000000001</v>
      </c>
      <c r="V181">
        <f t="shared" si="202"/>
        <v>0</v>
      </c>
      <c r="W181">
        <f t="shared" si="203"/>
        <v>0</v>
      </c>
      <c r="X181">
        <f t="shared" si="204"/>
        <v>291.64999999999998</v>
      </c>
      <c r="Y181">
        <f t="shared" si="205"/>
        <v>223.03</v>
      </c>
      <c r="AA181">
        <v>16612262</v>
      </c>
      <c r="AB181">
        <f t="shared" si="206"/>
        <v>45.55</v>
      </c>
      <c r="AC181">
        <f>ROUND((ES181),2)</f>
        <v>0</v>
      </c>
      <c r="AD181">
        <f>ROUND((((ET181)-(EU181))+AE181),2)</f>
        <v>0</v>
      </c>
      <c r="AE181">
        <f>ROUND((EU181),2)</f>
        <v>0</v>
      </c>
      <c r="AF181">
        <f>ROUND((EV181),2)</f>
        <v>45.55</v>
      </c>
      <c r="AG181">
        <f t="shared" si="207"/>
        <v>0</v>
      </c>
      <c r="AH181">
        <f>(EW181)</f>
        <v>5.84</v>
      </c>
      <c r="AI181">
        <f>(EX181)</f>
        <v>0</v>
      </c>
      <c r="AJ181">
        <f t="shared" si="208"/>
        <v>0</v>
      </c>
      <c r="AK181">
        <v>45.55</v>
      </c>
      <c r="AL181">
        <v>0</v>
      </c>
      <c r="AM181">
        <v>0</v>
      </c>
      <c r="AN181">
        <v>0</v>
      </c>
      <c r="AO181">
        <v>45.55</v>
      </c>
      <c r="AP181">
        <v>0</v>
      </c>
      <c r="AQ181">
        <v>5.84</v>
      </c>
      <c r="AR181">
        <v>0</v>
      </c>
      <c r="AS181">
        <v>0</v>
      </c>
      <c r="AT181">
        <v>85</v>
      </c>
      <c r="AU181">
        <v>65</v>
      </c>
      <c r="AV181">
        <v>1</v>
      </c>
      <c r="AW181">
        <v>1</v>
      </c>
      <c r="AZ181">
        <v>7.04</v>
      </c>
      <c r="BA181">
        <v>7.04</v>
      </c>
      <c r="BB181">
        <v>7.04</v>
      </c>
      <c r="BC181">
        <v>7.04</v>
      </c>
      <c r="BD181" t="s">
        <v>6</v>
      </c>
      <c r="BE181" t="s">
        <v>6</v>
      </c>
      <c r="BF181" t="s">
        <v>6</v>
      </c>
      <c r="BG181" t="s">
        <v>6</v>
      </c>
      <c r="BH181">
        <v>0</v>
      </c>
      <c r="BI181">
        <v>1</v>
      </c>
      <c r="BJ181" t="s">
        <v>585</v>
      </c>
      <c r="BM181">
        <v>67001</v>
      </c>
      <c r="BN181">
        <v>0</v>
      </c>
      <c r="BO181" t="s">
        <v>6</v>
      </c>
      <c r="BP181">
        <v>0</v>
      </c>
      <c r="BQ181">
        <v>6</v>
      </c>
      <c r="BR181">
        <v>0</v>
      </c>
      <c r="BS181">
        <v>7.04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85</v>
      </c>
      <c r="CA181">
        <v>65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209"/>
        <v>343.12</v>
      </c>
      <c r="CQ181">
        <f t="shared" si="210"/>
        <v>0</v>
      </c>
      <c r="CR181">
        <f t="shared" si="211"/>
        <v>0</v>
      </c>
      <c r="CS181">
        <f t="shared" si="212"/>
        <v>0</v>
      </c>
      <c r="CT181">
        <f t="shared" si="213"/>
        <v>320.67199999999997</v>
      </c>
      <c r="CU181">
        <f t="shared" si="214"/>
        <v>0</v>
      </c>
      <c r="CV181">
        <f t="shared" si="215"/>
        <v>5.84</v>
      </c>
      <c r="CW181">
        <f t="shared" si="216"/>
        <v>0</v>
      </c>
      <c r="CX181">
        <f t="shared" si="217"/>
        <v>0</v>
      </c>
      <c r="CY181">
        <f t="shared" si="218"/>
        <v>291.65199999999999</v>
      </c>
      <c r="CZ181">
        <f t="shared" si="219"/>
        <v>223.02799999999999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1013</v>
      </c>
      <c r="DV181" t="s">
        <v>39</v>
      </c>
      <c r="DW181" t="s">
        <v>39</v>
      </c>
      <c r="DX181">
        <v>1</v>
      </c>
      <c r="EE181">
        <v>16609212</v>
      </c>
      <c r="EF181">
        <v>6</v>
      </c>
      <c r="EG181" t="s">
        <v>29</v>
      </c>
      <c r="EH181">
        <v>0</v>
      </c>
      <c r="EI181" t="s">
        <v>6</v>
      </c>
      <c r="EJ181">
        <v>1</v>
      </c>
      <c r="EK181">
        <v>67001</v>
      </c>
      <c r="EL181" t="s">
        <v>580</v>
      </c>
      <c r="EM181" t="s">
        <v>581</v>
      </c>
      <c r="EO181" t="s">
        <v>6</v>
      </c>
      <c r="EQ181">
        <v>131072</v>
      </c>
      <c r="ER181">
        <v>45.55</v>
      </c>
      <c r="ES181">
        <v>0</v>
      </c>
      <c r="ET181">
        <v>0</v>
      </c>
      <c r="EU181">
        <v>0</v>
      </c>
      <c r="EV181">
        <v>45.55</v>
      </c>
      <c r="EW181">
        <v>5.84</v>
      </c>
      <c r="EX181">
        <v>0</v>
      </c>
      <c r="EY181">
        <v>0</v>
      </c>
      <c r="FQ181">
        <v>0</v>
      </c>
      <c r="FR181">
        <f t="shared" si="220"/>
        <v>0</v>
      </c>
      <c r="FS181">
        <v>0</v>
      </c>
      <c r="FX181">
        <v>85</v>
      </c>
      <c r="FY181">
        <v>65</v>
      </c>
      <c r="GA181" t="s">
        <v>6</v>
      </c>
      <c r="GD181">
        <v>0</v>
      </c>
      <c r="GF181">
        <v>-364073208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221"/>
        <v>0</v>
      </c>
      <c r="GM181">
        <f t="shared" si="222"/>
        <v>857.8</v>
      </c>
      <c r="GN181">
        <f t="shared" si="223"/>
        <v>857.8</v>
      </c>
      <c r="GO181">
        <f t="shared" si="224"/>
        <v>0</v>
      </c>
      <c r="GP181">
        <f t="shared" si="225"/>
        <v>0</v>
      </c>
      <c r="GR181">
        <v>0</v>
      </c>
      <c r="GS181">
        <v>3</v>
      </c>
      <c r="GT181">
        <v>0</v>
      </c>
      <c r="GU181" t="s">
        <v>6</v>
      </c>
      <c r="GV181">
        <f t="shared" si="226"/>
        <v>0</v>
      </c>
      <c r="GW181">
        <v>1</v>
      </c>
      <c r="GX181">
        <f t="shared" si="227"/>
        <v>0</v>
      </c>
      <c r="HA181">
        <v>0</v>
      </c>
      <c r="HB181">
        <v>0</v>
      </c>
      <c r="IK181">
        <v>0</v>
      </c>
    </row>
    <row r="182" spans="1:245" x14ac:dyDescent="0.2">
      <c r="A182">
        <v>17</v>
      </c>
      <c r="B182">
        <v>1</v>
      </c>
      <c r="C182">
        <f>ROW(SmtRes!A400)</f>
        <v>400</v>
      </c>
      <c r="D182">
        <f>ROW(EtalonRes!A407)</f>
        <v>407</v>
      </c>
      <c r="E182" t="s">
        <v>586</v>
      </c>
      <c r="F182" t="s">
        <v>587</v>
      </c>
      <c r="G182" t="s">
        <v>588</v>
      </c>
      <c r="H182" t="s">
        <v>208</v>
      </c>
      <c r="I182">
        <v>4</v>
      </c>
      <c r="J182">
        <v>0</v>
      </c>
      <c r="O182">
        <f t="shared" si="195"/>
        <v>134.32</v>
      </c>
      <c r="P182">
        <f t="shared" si="196"/>
        <v>0</v>
      </c>
      <c r="Q182">
        <f t="shared" si="197"/>
        <v>9.01</v>
      </c>
      <c r="R182">
        <f t="shared" si="198"/>
        <v>0</v>
      </c>
      <c r="S182">
        <f t="shared" si="199"/>
        <v>125.31</v>
      </c>
      <c r="T182">
        <f t="shared" si="200"/>
        <v>0</v>
      </c>
      <c r="U182">
        <f t="shared" si="201"/>
        <v>1.8719999999999999</v>
      </c>
      <c r="V182">
        <f t="shared" si="202"/>
        <v>0</v>
      </c>
      <c r="W182">
        <f t="shared" si="203"/>
        <v>0</v>
      </c>
      <c r="X182">
        <f t="shared" si="204"/>
        <v>119.04</v>
      </c>
      <c r="Y182">
        <f t="shared" si="205"/>
        <v>81.45</v>
      </c>
      <c r="AA182">
        <v>16612262</v>
      </c>
      <c r="AB182">
        <f t="shared" si="206"/>
        <v>4.7699999999999996</v>
      </c>
      <c r="AC182">
        <f>ROUND(((ES182*0)),2)</f>
        <v>0</v>
      </c>
      <c r="AD182">
        <f>ROUND(((((ET182*0.3))-((EU182*0.3)))+AE182),2)</f>
        <v>0.32</v>
      </c>
      <c r="AE182">
        <f t="shared" ref="AE182:AF184" si="228">ROUND(((EU182*0.3)),2)</f>
        <v>0</v>
      </c>
      <c r="AF182">
        <f t="shared" si="228"/>
        <v>4.45</v>
      </c>
      <c r="AG182">
        <f t="shared" si="207"/>
        <v>0</v>
      </c>
      <c r="AH182">
        <f t="shared" ref="AH182:AI184" si="229">((EW182*0.3))</f>
        <v>0.46799999999999997</v>
      </c>
      <c r="AI182">
        <f t="shared" si="229"/>
        <v>0</v>
      </c>
      <c r="AJ182">
        <f t="shared" si="208"/>
        <v>0</v>
      </c>
      <c r="AK182">
        <v>35.979999999999997</v>
      </c>
      <c r="AL182">
        <v>20.09</v>
      </c>
      <c r="AM182">
        <v>1.05</v>
      </c>
      <c r="AN182">
        <v>0</v>
      </c>
      <c r="AO182">
        <v>14.84</v>
      </c>
      <c r="AP182">
        <v>0</v>
      </c>
      <c r="AQ182">
        <v>1.56</v>
      </c>
      <c r="AR182">
        <v>0</v>
      </c>
      <c r="AS182">
        <v>0</v>
      </c>
      <c r="AT182">
        <v>95</v>
      </c>
      <c r="AU182">
        <v>65</v>
      </c>
      <c r="AV182">
        <v>1</v>
      </c>
      <c r="AW182">
        <v>1</v>
      </c>
      <c r="AZ182">
        <v>7.04</v>
      </c>
      <c r="BA182">
        <v>7.04</v>
      </c>
      <c r="BB182">
        <v>7.04</v>
      </c>
      <c r="BC182">
        <v>7.04</v>
      </c>
      <c r="BD182" t="s">
        <v>6</v>
      </c>
      <c r="BE182" t="s">
        <v>6</v>
      </c>
      <c r="BF182" t="s">
        <v>6</v>
      </c>
      <c r="BG182" t="s">
        <v>6</v>
      </c>
      <c r="BH182">
        <v>0</v>
      </c>
      <c r="BI182">
        <v>2</v>
      </c>
      <c r="BJ182" t="s">
        <v>589</v>
      </c>
      <c r="BM182">
        <v>108001</v>
      </c>
      <c r="BN182">
        <v>0</v>
      </c>
      <c r="BO182" t="s">
        <v>6</v>
      </c>
      <c r="BP182">
        <v>0</v>
      </c>
      <c r="BQ182">
        <v>3</v>
      </c>
      <c r="BR182">
        <v>0</v>
      </c>
      <c r="BS182">
        <v>7.04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95</v>
      </c>
      <c r="CA182">
        <v>65</v>
      </c>
      <c r="CF182">
        <v>0</v>
      </c>
      <c r="CG182">
        <v>0</v>
      </c>
      <c r="CM182">
        <v>0</v>
      </c>
      <c r="CN182" t="s">
        <v>1862</v>
      </c>
      <c r="CO182">
        <v>0</v>
      </c>
      <c r="CP182">
        <f t="shared" si="209"/>
        <v>134.32</v>
      </c>
      <c r="CQ182">
        <f t="shared" si="210"/>
        <v>0</v>
      </c>
      <c r="CR182">
        <f t="shared" si="211"/>
        <v>2.2528000000000001</v>
      </c>
      <c r="CS182">
        <f t="shared" si="212"/>
        <v>0</v>
      </c>
      <c r="CT182">
        <f t="shared" si="213"/>
        <v>31.328000000000003</v>
      </c>
      <c r="CU182">
        <f t="shared" si="214"/>
        <v>0</v>
      </c>
      <c r="CV182">
        <f t="shared" si="215"/>
        <v>0.46799999999999997</v>
      </c>
      <c r="CW182">
        <f t="shared" si="216"/>
        <v>0</v>
      </c>
      <c r="CX182">
        <f t="shared" si="217"/>
        <v>0</v>
      </c>
      <c r="CY182">
        <f t="shared" si="218"/>
        <v>119.04450000000001</v>
      </c>
      <c r="CZ182">
        <f t="shared" si="219"/>
        <v>81.45150000000001</v>
      </c>
      <c r="DC182" t="s">
        <v>6</v>
      </c>
      <c r="DD182" t="s">
        <v>42</v>
      </c>
      <c r="DE182" t="s">
        <v>571</v>
      </c>
      <c r="DF182" t="s">
        <v>571</v>
      </c>
      <c r="DG182" t="s">
        <v>571</v>
      </c>
      <c r="DH182" t="s">
        <v>6</v>
      </c>
      <c r="DI182" t="s">
        <v>571</v>
      </c>
      <c r="DJ182" t="s">
        <v>571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208</v>
      </c>
      <c r="DW182" t="s">
        <v>208</v>
      </c>
      <c r="DX182">
        <v>1</v>
      </c>
      <c r="EE182">
        <v>16609228</v>
      </c>
      <c r="EF182">
        <v>3</v>
      </c>
      <c r="EG182" t="s">
        <v>572</v>
      </c>
      <c r="EH182">
        <v>0</v>
      </c>
      <c r="EI182" t="s">
        <v>6</v>
      </c>
      <c r="EJ182">
        <v>2</v>
      </c>
      <c r="EK182">
        <v>108001</v>
      </c>
      <c r="EL182" t="s">
        <v>573</v>
      </c>
      <c r="EM182" t="s">
        <v>574</v>
      </c>
      <c r="EO182" t="s">
        <v>575</v>
      </c>
      <c r="EQ182">
        <v>131072</v>
      </c>
      <c r="ER182">
        <v>35.979999999999997</v>
      </c>
      <c r="ES182">
        <v>20.09</v>
      </c>
      <c r="ET182">
        <v>1.05</v>
      </c>
      <c r="EU182">
        <v>0</v>
      </c>
      <c r="EV182">
        <v>14.84</v>
      </c>
      <c r="EW182">
        <v>1.56</v>
      </c>
      <c r="EX182">
        <v>0</v>
      </c>
      <c r="EY182">
        <v>0</v>
      </c>
      <c r="FQ182">
        <v>0</v>
      </c>
      <c r="FR182">
        <f t="shared" si="220"/>
        <v>0</v>
      </c>
      <c r="FS182">
        <v>0</v>
      </c>
      <c r="FX182">
        <v>95</v>
      </c>
      <c r="FY182">
        <v>65</v>
      </c>
      <c r="GA182" t="s">
        <v>6</v>
      </c>
      <c r="GD182">
        <v>0</v>
      </c>
      <c r="GF182">
        <v>936269367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221"/>
        <v>0</v>
      </c>
      <c r="GM182">
        <f t="shared" si="222"/>
        <v>334.81</v>
      </c>
      <c r="GN182">
        <f t="shared" si="223"/>
        <v>0</v>
      </c>
      <c r="GO182">
        <f t="shared" si="224"/>
        <v>334.81</v>
      </c>
      <c r="GP182">
        <f t="shared" si="225"/>
        <v>0</v>
      </c>
      <c r="GR182">
        <v>0</v>
      </c>
      <c r="GS182">
        <v>3</v>
      </c>
      <c r="GT182">
        <v>0</v>
      </c>
      <c r="GU182" t="s">
        <v>6</v>
      </c>
      <c r="GV182">
        <f t="shared" si="226"/>
        <v>0</v>
      </c>
      <c r="GW182">
        <v>1</v>
      </c>
      <c r="GX182">
        <f t="shared" si="227"/>
        <v>0</v>
      </c>
      <c r="HA182">
        <v>0</v>
      </c>
      <c r="HB182"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ROW(SmtRes!A406)</f>
        <v>406</v>
      </c>
      <c r="D183">
        <f>ROW(EtalonRes!A413)</f>
        <v>413</v>
      </c>
      <c r="E183" t="s">
        <v>590</v>
      </c>
      <c r="F183" t="s">
        <v>591</v>
      </c>
      <c r="G183" t="s">
        <v>592</v>
      </c>
      <c r="H183" t="s">
        <v>27</v>
      </c>
      <c r="I183">
        <v>0.08</v>
      </c>
      <c r="J183">
        <v>0</v>
      </c>
      <c r="O183">
        <f t="shared" si="195"/>
        <v>27.44</v>
      </c>
      <c r="P183">
        <f t="shared" si="196"/>
        <v>0</v>
      </c>
      <c r="Q183">
        <f t="shared" si="197"/>
        <v>7.45</v>
      </c>
      <c r="R183">
        <f t="shared" si="198"/>
        <v>0.83</v>
      </c>
      <c r="S183">
        <f t="shared" si="199"/>
        <v>19.989999999999998</v>
      </c>
      <c r="T183">
        <f t="shared" si="200"/>
        <v>0</v>
      </c>
      <c r="U183">
        <f t="shared" si="201"/>
        <v>0.29520000000000002</v>
      </c>
      <c r="V183">
        <f t="shared" si="202"/>
        <v>1.176E-2</v>
      </c>
      <c r="W183">
        <f t="shared" si="203"/>
        <v>0</v>
      </c>
      <c r="X183">
        <f t="shared" si="204"/>
        <v>16.66</v>
      </c>
      <c r="Y183">
        <f t="shared" si="205"/>
        <v>12.49</v>
      </c>
      <c r="AA183">
        <v>16612262</v>
      </c>
      <c r="AB183">
        <f t="shared" si="206"/>
        <v>48.73</v>
      </c>
      <c r="AC183">
        <f>ROUND(((ES183*0)),2)</f>
        <v>0</v>
      </c>
      <c r="AD183">
        <f>ROUND(((((ET183*0.3))-((EU183*0.3)))+AE183),2)</f>
        <v>13.23</v>
      </c>
      <c r="AE183">
        <f t="shared" si="228"/>
        <v>1.48</v>
      </c>
      <c r="AF183">
        <f t="shared" si="228"/>
        <v>35.5</v>
      </c>
      <c r="AG183">
        <f t="shared" si="207"/>
        <v>0</v>
      </c>
      <c r="AH183">
        <f t="shared" si="229"/>
        <v>3.69</v>
      </c>
      <c r="AI183">
        <f t="shared" si="229"/>
        <v>0.14699999999999999</v>
      </c>
      <c r="AJ183">
        <f t="shared" si="208"/>
        <v>0</v>
      </c>
      <c r="AK183">
        <v>165.97</v>
      </c>
      <c r="AL183">
        <v>3.54</v>
      </c>
      <c r="AM183">
        <v>44.1</v>
      </c>
      <c r="AN183">
        <v>4.93</v>
      </c>
      <c r="AO183">
        <v>118.33</v>
      </c>
      <c r="AP183">
        <v>0</v>
      </c>
      <c r="AQ183">
        <v>12.3</v>
      </c>
      <c r="AR183">
        <v>0.49</v>
      </c>
      <c r="AS183">
        <v>0</v>
      </c>
      <c r="AT183">
        <v>80</v>
      </c>
      <c r="AU183">
        <v>60</v>
      </c>
      <c r="AV183">
        <v>1</v>
      </c>
      <c r="AW183">
        <v>1</v>
      </c>
      <c r="AZ183">
        <v>7.04</v>
      </c>
      <c r="BA183">
        <v>7.04</v>
      </c>
      <c r="BB183">
        <v>7.04</v>
      </c>
      <c r="BC183">
        <v>7.04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2</v>
      </c>
      <c r="BJ183" t="s">
        <v>593</v>
      </c>
      <c r="BM183">
        <v>110001</v>
      </c>
      <c r="BN183">
        <v>0</v>
      </c>
      <c r="BO183" t="s">
        <v>6</v>
      </c>
      <c r="BP183">
        <v>0</v>
      </c>
      <c r="BQ183">
        <v>3</v>
      </c>
      <c r="BR183">
        <v>0</v>
      </c>
      <c r="BS183">
        <v>7.04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80</v>
      </c>
      <c r="CA183">
        <v>60</v>
      </c>
      <c r="CF183">
        <v>0</v>
      </c>
      <c r="CG183">
        <v>0</v>
      </c>
      <c r="CM183">
        <v>0</v>
      </c>
      <c r="CN183" t="s">
        <v>1862</v>
      </c>
      <c r="CO183">
        <v>0</v>
      </c>
      <c r="CP183">
        <f t="shared" si="209"/>
        <v>27.439999999999998</v>
      </c>
      <c r="CQ183">
        <f t="shared" si="210"/>
        <v>0</v>
      </c>
      <c r="CR183">
        <f t="shared" si="211"/>
        <v>93.139200000000002</v>
      </c>
      <c r="CS183">
        <f t="shared" si="212"/>
        <v>10.4192</v>
      </c>
      <c r="CT183">
        <f t="shared" si="213"/>
        <v>249.92</v>
      </c>
      <c r="CU183">
        <f t="shared" si="214"/>
        <v>0</v>
      </c>
      <c r="CV183">
        <f t="shared" si="215"/>
        <v>3.69</v>
      </c>
      <c r="CW183">
        <f t="shared" si="216"/>
        <v>0.14699999999999999</v>
      </c>
      <c r="CX183">
        <f t="shared" si="217"/>
        <v>0</v>
      </c>
      <c r="CY183">
        <f t="shared" si="218"/>
        <v>16.655999999999995</v>
      </c>
      <c r="CZ183">
        <f t="shared" si="219"/>
        <v>12.491999999999997</v>
      </c>
      <c r="DC183" t="s">
        <v>6</v>
      </c>
      <c r="DD183" t="s">
        <v>42</v>
      </c>
      <c r="DE183" t="s">
        <v>571</v>
      </c>
      <c r="DF183" t="s">
        <v>571</v>
      </c>
      <c r="DG183" t="s">
        <v>571</v>
      </c>
      <c r="DH183" t="s">
        <v>6</v>
      </c>
      <c r="DI183" t="s">
        <v>571</v>
      </c>
      <c r="DJ183" t="s">
        <v>571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27</v>
      </c>
      <c r="DW183" t="s">
        <v>27</v>
      </c>
      <c r="DX183">
        <v>100</v>
      </c>
      <c r="EE183">
        <v>16609232</v>
      </c>
      <c r="EF183">
        <v>3</v>
      </c>
      <c r="EG183" t="s">
        <v>572</v>
      </c>
      <c r="EH183">
        <v>0</v>
      </c>
      <c r="EI183" t="s">
        <v>6</v>
      </c>
      <c r="EJ183">
        <v>2</v>
      </c>
      <c r="EK183">
        <v>110001</v>
      </c>
      <c r="EL183" t="s">
        <v>594</v>
      </c>
      <c r="EM183" t="s">
        <v>595</v>
      </c>
      <c r="EO183" t="s">
        <v>575</v>
      </c>
      <c r="EQ183">
        <v>131072</v>
      </c>
      <c r="ER183">
        <v>165.97</v>
      </c>
      <c r="ES183">
        <v>3.54</v>
      </c>
      <c r="ET183">
        <v>44.1</v>
      </c>
      <c r="EU183">
        <v>4.93</v>
      </c>
      <c r="EV183">
        <v>118.33</v>
      </c>
      <c r="EW183">
        <v>12.3</v>
      </c>
      <c r="EX183">
        <v>0.49</v>
      </c>
      <c r="EY183">
        <v>0</v>
      </c>
      <c r="FQ183">
        <v>0</v>
      </c>
      <c r="FR183">
        <f t="shared" si="220"/>
        <v>0</v>
      </c>
      <c r="FS183">
        <v>0</v>
      </c>
      <c r="FX183">
        <v>80</v>
      </c>
      <c r="FY183">
        <v>60</v>
      </c>
      <c r="GA183" t="s">
        <v>6</v>
      </c>
      <c r="GD183">
        <v>0</v>
      </c>
      <c r="GF183">
        <v>-855457503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221"/>
        <v>0</v>
      </c>
      <c r="GM183">
        <f t="shared" si="222"/>
        <v>56.59</v>
      </c>
      <c r="GN183">
        <f t="shared" si="223"/>
        <v>0</v>
      </c>
      <c r="GO183">
        <f t="shared" si="224"/>
        <v>56.59</v>
      </c>
      <c r="GP183">
        <f t="shared" si="225"/>
        <v>0</v>
      </c>
      <c r="GR183">
        <v>0</v>
      </c>
      <c r="GS183">
        <v>3</v>
      </c>
      <c r="GT183">
        <v>0</v>
      </c>
      <c r="GU183" t="s">
        <v>6</v>
      </c>
      <c r="GV183">
        <f t="shared" si="226"/>
        <v>0</v>
      </c>
      <c r="GW183">
        <v>1</v>
      </c>
      <c r="GX183">
        <f t="shared" si="227"/>
        <v>0</v>
      </c>
      <c r="HA183">
        <v>0</v>
      </c>
      <c r="HB183">
        <v>0</v>
      </c>
      <c r="IK183">
        <v>0</v>
      </c>
    </row>
    <row r="184" spans="1:245" x14ac:dyDescent="0.2">
      <c r="A184">
        <v>17</v>
      </c>
      <c r="B184">
        <v>1</v>
      </c>
      <c r="C184">
        <f>ROW(SmtRes!A410)</f>
        <v>410</v>
      </c>
      <c r="D184">
        <f>ROW(EtalonRes!A418)</f>
        <v>418</v>
      </c>
      <c r="E184" t="s">
        <v>596</v>
      </c>
      <c r="F184" t="s">
        <v>597</v>
      </c>
      <c r="G184" t="s">
        <v>598</v>
      </c>
      <c r="H184" t="s">
        <v>208</v>
      </c>
      <c r="I184">
        <v>1</v>
      </c>
      <c r="J184">
        <v>0</v>
      </c>
      <c r="O184">
        <f t="shared" si="195"/>
        <v>19.149999999999999</v>
      </c>
      <c r="P184">
        <f t="shared" si="196"/>
        <v>0</v>
      </c>
      <c r="Q184">
        <f t="shared" si="197"/>
        <v>0</v>
      </c>
      <c r="R184">
        <f t="shared" si="198"/>
        <v>0</v>
      </c>
      <c r="S184">
        <f t="shared" si="199"/>
        <v>19.149999999999999</v>
      </c>
      <c r="T184">
        <f t="shared" si="200"/>
        <v>0</v>
      </c>
      <c r="U184">
        <f t="shared" si="201"/>
        <v>0.3</v>
      </c>
      <c r="V184">
        <f t="shared" si="202"/>
        <v>0</v>
      </c>
      <c r="W184">
        <f t="shared" si="203"/>
        <v>0</v>
      </c>
      <c r="X184">
        <f t="shared" si="204"/>
        <v>17.62</v>
      </c>
      <c r="Y184">
        <f t="shared" si="205"/>
        <v>12.45</v>
      </c>
      <c r="AA184">
        <v>16612262</v>
      </c>
      <c r="AB184">
        <f t="shared" si="206"/>
        <v>2.72</v>
      </c>
      <c r="AC184">
        <f>ROUND(((ES184*0)),2)</f>
        <v>0</v>
      </c>
      <c r="AD184">
        <f>ROUND(((((ET184*0.3))-((EU184*0.3)))+AE184),2)</f>
        <v>0</v>
      </c>
      <c r="AE184">
        <f t="shared" si="228"/>
        <v>0</v>
      </c>
      <c r="AF184">
        <f t="shared" si="228"/>
        <v>2.72</v>
      </c>
      <c r="AG184">
        <f t="shared" si="207"/>
        <v>0</v>
      </c>
      <c r="AH184">
        <f t="shared" si="229"/>
        <v>0.3</v>
      </c>
      <c r="AI184">
        <f t="shared" si="229"/>
        <v>0</v>
      </c>
      <c r="AJ184">
        <f t="shared" si="208"/>
        <v>0</v>
      </c>
      <c r="AK184">
        <v>9.69</v>
      </c>
      <c r="AL184">
        <v>0.62</v>
      </c>
      <c r="AM184">
        <v>0</v>
      </c>
      <c r="AN184">
        <v>0</v>
      </c>
      <c r="AO184">
        <v>9.07</v>
      </c>
      <c r="AP184">
        <v>0</v>
      </c>
      <c r="AQ184">
        <v>1</v>
      </c>
      <c r="AR184">
        <v>0</v>
      </c>
      <c r="AS184">
        <v>0</v>
      </c>
      <c r="AT184">
        <v>92</v>
      </c>
      <c r="AU184">
        <v>65</v>
      </c>
      <c r="AV184">
        <v>1</v>
      </c>
      <c r="AW184">
        <v>1</v>
      </c>
      <c r="AZ184">
        <v>7.04</v>
      </c>
      <c r="BA184">
        <v>7.04</v>
      </c>
      <c r="BB184">
        <v>7.04</v>
      </c>
      <c r="BC184">
        <v>7.04</v>
      </c>
      <c r="BD184" t="s">
        <v>6</v>
      </c>
      <c r="BE184" t="s">
        <v>6</v>
      </c>
      <c r="BF184" t="s">
        <v>6</v>
      </c>
      <c r="BG184" t="s">
        <v>6</v>
      </c>
      <c r="BH184">
        <v>0</v>
      </c>
      <c r="BI184">
        <v>2</v>
      </c>
      <c r="BJ184" t="s">
        <v>599</v>
      </c>
      <c r="BM184">
        <v>110004</v>
      </c>
      <c r="BN184">
        <v>0</v>
      </c>
      <c r="BO184" t="s">
        <v>6</v>
      </c>
      <c r="BP184">
        <v>0</v>
      </c>
      <c r="BQ184">
        <v>3</v>
      </c>
      <c r="BR184">
        <v>0</v>
      </c>
      <c r="BS184">
        <v>7.04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92</v>
      </c>
      <c r="CA184">
        <v>65</v>
      </c>
      <c r="CF184">
        <v>0</v>
      </c>
      <c r="CG184">
        <v>0</v>
      </c>
      <c r="CM184">
        <v>0</v>
      </c>
      <c r="CN184" t="s">
        <v>1862</v>
      </c>
      <c r="CO184">
        <v>0</v>
      </c>
      <c r="CP184">
        <f t="shared" si="209"/>
        <v>19.149999999999999</v>
      </c>
      <c r="CQ184">
        <f t="shared" si="210"/>
        <v>0</v>
      </c>
      <c r="CR184">
        <f t="shared" si="211"/>
        <v>0</v>
      </c>
      <c r="CS184">
        <f t="shared" si="212"/>
        <v>0</v>
      </c>
      <c r="CT184">
        <f t="shared" si="213"/>
        <v>19.148800000000001</v>
      </c>
      <c r="CU184">
        <f t="shared" si="214"/>
        <v>0</v>
      </c>
      <c r="CV184">
        <f t="shared" si="215"/>
        <v>0.3</v>
      </c>
      <c r="CW184">
        <f t="shared" si="216"/>
        <v>0</v>
      </c>
      <c r="CX184">
        <f t="shared" si="217"/>
        <v>0</v>
      </c>
      <c r="CY184">
        <f t="shared" si="218"/>
        <v>17.617999999999999</v>
      </c>
      <c r="CZ184">
        <f t="shared" si="219"/>
        <v>12.4475</v>
      </c>
      <c r="DC184" t="s">
        <v>6</v>
      </c>
      <c r="DD184" t="s">
        <v>42</v>
      </c>
      <c r="DE184" t="s">
        <v>571</v>
      </c>
      <c r="DF184" t="s">
        <v>571</v>
      </c>
      <c r="DG184" t="s">
        <v>571</v>
      </c>
      <c r="DH184" t="s">
        <v>6</v>
      </c>
      <c r="DI184" t="s">
        <v>571</v>
      </c>
      <c r="DJ184" t="s">
        <v>571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1013</v>
      </c>
      <c r="DV184" t="s">
        <v>208</v>
      </c>
      <c r="DW184" t="s">
        <v>208</v>
      </c>
      <c r="DX184">
        <v>1</v>
      </c>
      <c r="EE184">
        <v>16609233</v>
      </c>
      <c r="EF184">
        <v>3</v>
      </c>
      <c r="EG184" t="s">
        <v>572</v>
      </c>
      <c r="EH184">
        <v>0</v>
      </c>
      <c r="EI184" t="s">
        <v>6</v>
      </c>
      <c r="EJ184">
        <v>2</v>
      </c>
      <c r="EK184">
        <v>110004</v>
      </c>
      <c r="EL184" t="s">
        <v>600</v>
      </c>
      <c r="EM184" t="s">
        <v>595</v>
      </c>
      <c r="EO184" t="s">
        <v>575</v>
      </c>
      <c r="EQ184">
        <v>131072</v>
      </c>
      <c r="ER184">
        <v>9.69</v>
      </c>
      <c r="ES184">
        <v>0.62</v>
      </c>
      <c r="ET184">
        <v>0</v>
      </c>
      <c r="EU184">
        <v>0</v>
      </c>
      <c r="EV184">
        <v>9.07</v>
      </c>
      <c r="EW184">
        <v>1</v>
      </c>
      <c r="EX184">
        <v>0</v>
      </c>
      <c r="EY184">
        <v>0</v>
      </c>
      <c r="FQ184">
        <v>0</v>
      </c>
      <c r="FR184">
        <f t="shared" si="220"/>
        <v>0</v>
      </c>
      <c r="FS184">
        <v>0</v>
      </c>
      <c r="FX184">
        <v>92</v>
      </c>
      <c r="FY184">
        <v>65</v>
      </c>
      <c r="GA184" t="s">
        <v>6</v>
      </c>
      <c r="GD184">
        <v>0</v>
      </c>
      <c r="GF184">
        <v>-2060827019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221"/>
        <v>0</v>
      </c>
      <c r="GM184">
        <f t="shared" si="222"/>
        <v>49.22</v>
      </c>
      <c r="GN184">
        <f t="shared" si="223"/>
        <v>0</v>
      </c>
      <c r="GO184">
        <f t="shared" si="224"/>
        <v>49.22</v>
      </c>
      <c r="GP184">
        <f t="shared" si="225"/>
        <v>0</v>
      </c>
      <c r="GR184">
        <v>0</v>
      </c>
      <c r="GS184">
        <v>3</v>
      </c>
      <c r="GT184">
        <v>0</v>
      </c>
      <c r="GU184" t="s">
        <v>6</v>
      </c>
      <c r="GV184">
        <f t="shared" si="226"/>
        <v>0</v>
      </c>
      <c r="GW184">
        <v>1</v>
      </c>
      <c r="GX184">
        <f t="shared" si="227"/>
        <v>0</v>
      </c>
      <c r="HA184">
        <v>0</v>
      </c>
      <c r="HB184">
        <v>0</v>
      </c>
      <c r="IK184">
        <v>0</v>
      </c>
    </row>
    <row r="185" spans="1:245" x14ac:dyDescent="0.2">
      <c r="A185">
        <v>17</v>
      </c>
      <c r="B185">
        <v>1</v>
      </c>
      <c r="C185">
        <f>ROW(SmtRes!A413)</f>
        <v>413</v>
      </c>
      <c r="D185">
        <f>ROW(EtalonRes!A421)</f>
        <v>421</v>
      </c>
      <c r="E185" t="s">
        <v>601</v>
      </c>
      <c r="F185" t="s">
        <v>602</v>
      </c>
      <c r="G185" t="s">
        <v>603</v>
      </c>
      <c r="H185" t="s">
        <v>27</v>
      </c>
      <c r="I185">
        <v>0.84</v>
      </c>
      <c r="J185">
        <v>0</v>
      </c>
      <c r="O185">
        <f t="shared" si="195"/>
        <v>446.47</v>
      </c>
      <c r="P185">
        <f t="shared" si="196"/>
        <v>0</v>
      </c>
      <c r="Q185">
        <f t="shared" si="197"/>
        <v>1.83</v>
      </c>
      <c r="R185">
        <f t="shared" si="198"/>
        <v>0.83</v>
      </c>
      <c r="S185">
        <f t="shared" si="199"/>
        <v>444.64</v>
      </c>
      <c r="T185">
        <f t="shared" si="200"/>
        <v>0</v>
      </c>
      <c r="U185">
        <f t="shared" si="201"/>
        <v>8.0975999999999999</v>
      </c>
      <c r="V185">
        <f t="shared" si="202"/>
        <v>8.3999999999999995E-3</v>
      </c>
      <c r="W185">
        <f t="shared" si="203"/>
        <v>0</v>
      </c>
      <c r="X185">
        <f t="shared" si="204"/>
        <v>378.65</v>
      </c>
      <c r="Y185">
        <f t="shared" si="205"/>
        <v>289.56</v>
      </c>
      <c r="AA185">
        <v>16612262</v>
      </c>
      <c r="AB185">
        <f t="shared" si="206"/>
        <v>75.5</v>
      </c>
      <c r="AC185">
        <f t="shared" ref="AC185:AC228" si="230">ROUND((ES185),2)</f>
        <v>0</v>
      </c>
      <c r="AD185">
        <f t="shared" ref="AD185:AD228" si="231">ROUND((((ET185)-(EU185))+AE185),2)</f>
        <v>0.31</v>
      </c>
      <c r="AE185">
        <f t="shared" ref="AE185:AE228" si="232">ROUND((EU185),2)</f>
        <v>0.14000000000000001</v>
      </c>
      <c r="AF185">
        <f t="shared" ref="AF185:AF228" si="233">ROUND((EV185),2)</f>
        <v>75.19</v>
      </c>
      <c r="AG185">
        <f t="shared" si="207"/>
        <v>0</v>
      </c>
      <c r="AH185">
        <f t="shared" ref="AH185:AH228" si="234">(EW185)</f>
        <v>9.64</v>
      </c>
      <c r="AI185">
        <f t="shared" ref="AI185:AI228" si="235">(EX185)</f>
        <v>0.01</v>
      </c>
      <c r="AJ185">
        <f t="shared" si="208"/>
        <v>0</v>
      </c>
      <c r="AK185">
        <v>75.5</v>
      </c>
      <c r="AL185">
        <v>0</v>
      </c>
      <c r="AM185">
        <v>0.31</v>
      </c>
      <c r="AN185">
        <v>0.14000000000000001</v>
      </c>
      <c r="AO185">
        <v>75.19</v>
      </c>
      <c r="AP185">
        <v>0</v>
      </c>
      <c r="AQ185">
        <v>9.64</v>
      </c>
      <c r="AR185">
        <v>0.01</v>
      </c>
      <c r="AS185">
        <v>0</v>
      </c>
      <c r="AT185">
        <v>85</v>
      </c>
      <c r="AU185">
        <v>65</v>
      </c>
      <c r="AV185">
        <v>1</v>
      </c>
      <c r="AW185">
        <v>1</v>
      </c>
      <c r="AZ185">
        <v>7.04</v>
      </c>
      <c r="BA185">
        <v>7.04</v>
      </c>
      <c r="BB185">
        <v>7.04</v>
      </c>
      <c r="BC185">
        <v>7.04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1</v>
      </c>
      <c r="BJ185" t="s">
        <v>604</v>
      </c>
      <c r="BM185">
        <v>67001</v>
      </c>
      <c r="BN185">
        <v>0</v>
      </c>
      <c r="BO185" t="s">
        <v>6</v>
      </c>
      <c r="BP185">
        <v>0</v>
      </c>
      <c r="BQ185">
        <v>6</v>
      </c>
      <c r="BR185">
        <v>0</v>
      </c>
      <c r="BS185">
        <v>7.04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85</v>
      </c>
      <c r="CA185">
        <v>65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09"/>
        <v>446.46999999999997</v>
      </c>
      <c r="CQ185">
        <f t="shared" si="210"/>
        <v>0</v>
      </c>
      <c r="CR185">
        <f t="shared" si="211"/>
        <v>2.1823999999999999</v>
      </c>
      <c r="CS185">
        <f t="shared" si="212"/>
        <v>0.98560000000000014</v>
      </c>
      <c r="CT185">
        <f t="shared" si="213"/>
        <v>529.33759999999995</v>
      </c>
      <c r="CU185">
        <f t="shared" si="214"/>
        <v>0</v>
      </c>
      <c r="CV185">
        <f t="shared" si="215"/>
        <v>9.64</v>
      </c>
      <c r="CW185">
        <f t="shared" si="216"/>
        <v>0.01</v>
      </c>
      <c r="CX185">
        <f t="shared" si="217"/>
        <v>0</v>
      </c>
      <c r="CY185">
        <f t="shared" si="218"/>
        <v>378.64949999999999</v>
      </c>
      <c r="CZ185">
        <f t="shared" si="219"/>
        <v>289.55549999999999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27</v>
      </c>
      <c r="DW185" t="s">
        <v>27</v>
      </c>
      <c r="DX185">
        <v>100</v>
      </c>
      <c r="EE185">
        <v>16609212</v>
      </c>
      <c r="EF185">
        <v>6</v>
      </c>
      <c r="EG185" t="s">
        <v>29</v>
      </c>
      <c r="EH185">
        <v>0</v>
      </c>
      <c r="EI185" t="s">
        <v>6</v>
      </c>
      <c r="EJ185">
        <v>1</v>
      </c>
      <c r="EK185">
        <v>67001</v>
      </c>
      <c r="EL185" t="s">
        <v>580</v>
      </c>
      <c r="EM185" t="s">
        <v>581</v>
      </c>
      <c r="EO185" t="s">
        <v>6</v>
      </c>
      <c r="EQ185">
        <v>131072</v>
      </c>
      <c r="ER185">
        <v>75.5</v>
      </c>
      <c r="ES185">
        <v>0</v>
      </c>
      <c r="ET185">
        <v>0.31</v>
      </c>
      <c r="EU185">
        <v>0.14000000000000001</v>
      </c>
      <c r="EV185">
        <v>75.19</v>
      </c>
      <c r="EW185">
        <v>9.64</v>
      </c>
      <c r="EX185">
        <v>0.01</v>
      </c>
      <c r="EY185">
        <v>0</v>
      </c>
      <c r="FQ185">
        <v>0</v>
      </c>
      <c r="FR185">
        <f t="shared" si="220"/>
        <v>0</v>
      </c>
      <c r="FS185">
        <v>0</v>
      </c>
      <c r="FX185">
        <v>85</v>
      </c>
      <c r="FY185">
        <v>65</v>
      </c>
      <c r="GA185" t="s">
        <v>6</v>
      </c>
      <c r="GD185">
        <v>0</v>
      </c>
      <c r="GF185">
        <v>-240526577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221"/>
        <v>0</v>
      </c>
      <c r="GM185">
        <f t="shared" si="222"/>
        <v>1114.68</v>
      </c>
      <c r="GN185">
        <f t="shared" si="223"/>
        <v>1114.68</v>
      </c>
      <c r="GO185">
        <f t="shared" si="224"/>
        <v>0</v>
      </c>
      <c r="GP185">
        <f t="shared" si="225"/>
        <v>0</v>
      </c>
      <c r="GR185">
        <v>0</v>
      </c>
      <c r="GS185">
        <v>3</v>
      </c>
      <c r="GT185">
        <v>0</v>
      </c>
      <c r="GU185" t="s">
        <v>6</v>
      </c>
      <c r="GV185">
        <f t="shared" si="226"/>
        <v>0</v>
      </c>
      <c r="GW185">
        <v>1</v>
      </c>
      <c r="GX185">
        <f t="shared" si="227"/>
        <v>0</v>
      </c>
      <c r="HA185">
        <v>0</v>
      </c>
      <c r="HB185"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ROW(SmtRes!A416)</f>
        <v>416</v>
      </c>
      <c r="D186">
        <f>ROW(EtalonRes!A424)</f>
        <v>424</v>
      </c>
      <c r="E186" t="s">
        <v>605</v>
      </c>
      <c r="F186" t="s">
        <v>606</v>
      </c>
      <c r="G186" t="s">
        <v>607</v>
      </c>
      <c r="H186" t="s">
        <v>39</v>
      </c>
      <c r="I186">
        <v>0.16</v>
      </c>
      <c r="J186">
        <v>0</v>
      </c>
      <c r="O186">
        <f t="shared" si="195"/>
        <v>56.59</v>
      </c>
      <c r="P186">
        <f t="shared" si="196"/>
        <v>0</v>
      </c>
      <c r="Q186">
        <f t="shared" si="197"/>
        <v>1.06</v>
      </c>
      <c r="R186">
        <f t="shared" si="198"/>
        <v>0.46</v>
      </c>
      <c r="S186">
        <f t="shared" si="199"/>
        <v>55.53</v>
      </c>
      <c r="T186">
        <f t="shared" si="200"/>
        <v>0</v>
      </c>
      <c r="U186">
        <f t="shared" si="201"/>
        <v>1.0112000000000001</v>
      </c>
      <c r="V186">
        <f t="shared" si="202"/>
        <v>4.7999999999999996E-3</v>
      </c>
      <c r="W186">
        <f t="shared" si="203"/>
        <v>0</v>
      </c>
      <c r="X186">
        <f t="shared" si="204"/>
        <v>47.59</v>
      </c>
      <c r="Y186">
        <f t="shared" si="205"/>
        <v>36.39</v>
      </c>
      <c r="AA186">
        <v>16612262</v>
      </c>
      <c r="AB186">
        <f t="shared" si="206"/>
        <v>50.24</v>
      </c>
      <c r="AC186">
        <f t="shared" si="230"/>
        <v>0</v>
      </c>
      <c r="AD186">
        <f t="shared" si="231"/>
        <v>0.94</v>
      </c>
      <c r="AE186">
        <f t="shared" si="232"/>
        <v>0.41</v>
      </c>
      <c r="AF186">
        <f t="shared" si="233"/>
        <v>49.3</v>
      </c>
      <c r="AG186">
        <f t="shared" si="207"/>
        <v>0</v>
      </c>
      <c r="AH186">
        <f t="shared" si="234"/>
        <v>6.32</v>
      </c>
      <c r="AI186">
        <f t="shared" si="235"/>
        <v>0.03</v>
      </c>
      <c r="AJ186">
        <f t="shared" si="208"/>
        <v>0</v>
      </c>
      <c r="AK186">
        <v>50.24</v>
      </c>
      <c r="AL186">
        <v>0</v>
      </c>
      <c r="AM186">
        <v>0.94</v>
      </c>
      <c r="AN186">
        <v>0.41</v>
      </c>
      <c r="AO186">
        <v>49.3</v>
      </c>
      <c r="AP186">
        <v>0</v>
      </c>
      <c r="AQ186">
        <v>6.32</v>
      </c>
      <c r="AR186">
        <v>0.03</v>
      </c>
      <c r="AS186">
        <v>0</v>
      </c>
      <c r="AT186">
        <v>85</v>
      </c>
      <c r="AU186">
        <v>65</v>
      </c>
      <c r="AV186">
        <v>1</v>
      </c>
      <c r="AW186">
        <v>1</v>
      </c>
      <c r="AZ186">
        <v>7.04</v>
      </c>
      <c r="BA186">
        <v>7.04</v>
      </c>
      <c r="BB186">
        <v>7.04</v>
      </c>
      <c r="BC186">
        <v>7.04</v>
      </c>
      <c r="BD186" t="s">
        <v>6</v>
      </c>
      <c r="BE186" t="s">
        <v>6</v>
      </c>
      <c r="BF186" t="s">
        <v>6</v>
      </c>
      <c r="BG186" t="s">
        <v>6</v>
      </c>
      <c r="BH186">
        <v>0</v>
      </c>
      <c r="BI186">
        <v>1</v>
      </c>
      <c r="BJ186" t="s">
        <v>608</v>
      </c>
      <c r="BM186">
        <v>67001</v>
      </c>
      <c r="BN186">
        <v>0</v>
      </c>
      <c r="BO186" t="s">
        <v>6</v>
      </c>
      <c r="BP186">
        <v>0</v>
      </c>
      <c r="BQ186">
        <v>6</v>
      </c>
      <c r="BR186">
        <v>0</v>
      </c>
      <c r="BS186">
        <v>7.04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85</v>
      </c>
      <c r="CA186">
        <v>65</v>
      </c>
      <c r="CF186">
        <v>0</v>
      </c>
      <c r="CG186">
        <v>0</v>
      </c>
      <c r="CM186">
        <v>0</v>
      </c>
      <c r="CN186" t="s">
        <v>6</v>
      </c>
      <c r="CO186">
        <v>0</v>
      </c>
      <c r="CP186">
        <f t="shared" si="209"/>
        <v>56.59</v>
      </c>
      <c r="CQ186">
        <f t="shared" si="210"/>
        <v>0</v>
      </c>
      <c r="CR186">
        <f t="shared" si="211"/>
        <v>6.6175999999999995</v>
      </c>
      <c r="CS186">
        <f t="shared" si="212"/>
        <v>2.8863999999999996</v>
      </c>
      <c r="CT186">
        <f t="shared" si="213"/>
        <v>347.072</v>
      </c>
      <c r="CU186">
        <f t="shared" si="214"/>
        <v>0</v>
      </c>
      <c r="CV186">
        <f t="shared" si="215"/>
        <v>6.32</v>
      </c>
      <c r="CW186">
        <f t="shared" si="216"/>
        <v>0.03</v>
      </c>
      <c r="CX186">
        <f t="shared" si="217"/>
        <v>0</v>
      </c>
      <c r="CY186">
        <f t="shared" si="218"/>
        <v>47.591500000000003</v>
      </c>
      <c r="CZ186">
        <f t="shared" si="219"/>
        <v>36.393499999999996</v>
      </c>
      <c r="DC186" t="s">
        <v>6</v>
      </c>
      <c r="DD186" t="s">
        <v>6</v>
      </c>
      <c r="DE186" t="s">
        <v>6</v>
      </c>
      <c r="DF186" t="s">
        <v>6</v>
      </c>
      <c r="DG186" t="s">
        <v>6</v>
      </c>
      <c r="DH186" t="s">
        <v>6</v>
      </c>
      <c r="DI186" t="s">
        <v>6</v>
      </c>
      <c r="DJ186" t="s">
        <v>6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39</v>
      </c>
      <c r="DW186" t="s">
        <v>39</v>
      </c>
      <c r="DX186">
        <v>1</v>
      </c>
      <c r="EE186">
        <v>16609212</v>
      </c>
      <c r="EF186">
        <v>6</v>
      </c>
      <c r="EG186" t="s">
        <v>29</v>
      </c>
      <c r="EH186">
        <v>0</v>
      </c>
      <c r="EI186" t="s">
        <v>6</v>
      </c>
      <c r="EJ186">
        <v>1</v>
      </c>
      <c r="EK186">
        <v>67001</v>
      </c>
      <c r="EL186" t="s">
        <v>580</v>
      </c>
      <c r="EM186" t="s">
        <v>581</v>
      </c>
      <c r="EO186" t="s">
        <v>6</v>
      </c>
      <c r="EQ186">
        <v>131072</v>
      </c>
      <c r="ER186">
        <v>50.24</v>
      </c>
      <c r="ES186">
        <v>0</v>
      </c>
      <c r="ET186">
        <v>0.94</v>
      </c>
      <c r="EU186">
        <v>0.41</v>
      </c>
      <c r="EV186">
        <v>49.3</v>
      </c>
      <c r="EW186">
        <v>6.32</v>
      </c>
      <c r="EX186">
        <v>0.03</v>
      </c>
      <c r="EY186">
        <v>0</v>
      </c>
      <c r="FQ186">
        <v>0</v>
      </c>
      <c r="FR186">
        <f t="shared" si="220"/>
        <v>0</v>
      </c>
      <c r="FS186">
        <v>0</v>
      </c>
      <c r="FX186">
        <v>85</v>
      </c>
      <c r="FY186">
        <v>65</v>
      </c>
      <c r="GA186" t="s">
        <v>6</v>
      </c>
      <c r="GD186">
        <v>0</v>
      </c>
      <c r="GF186">
        <v>-611963713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221"/>
        <v>0</v>
      </c>
      <c r="GM186">
        <f t="shared" si="222"/>
        <v>140.57</v>
      </c>
      <c r="GN186">
        <f t="shared" si="223"/>
        <v>140.57</v>
      </c>
      <c r="GO186">
        <f t="shared" si="224"/>
        <v>0</v>
      </c>
      <c r="GP186">
        <f t="shared" si="225"/>
        <v>0</v>
      </c>
      <c r="GR186">
        <v>0</v>
      </c>
      <c r="GS186">
        <v>3</v>
      </c>
      <c r="GT186">
        <v>0</v>
      </c>
      <c r="GU186" t="s">
        <v>6</v>
      </c>
      <c r="GV186">
        <f t="shared" si="226"/>
        <v>0</v>
      </c>
      <c r="GW186">
        <v>1</v>
      </c>
      <c r="GX186">
        <f t="shared" si="227"/>
        <v>0</v>
      </c>
      <c r="HA186">
        <v>0</v>
      </c>
      <c r="HB186"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ROW(SmtRes!A419)</f>
        <v>419</v>
      </c>
      <c r="D187">
        <f>ROW(EtalonRes!A427)</f>
        <v>427</v>
      </c>
      <c r="E187" t="s">
        <v>609</v>
      </c>
      <c r="F187" t="s">
        <v>610</v>
      </c>
      <c r="G187" t="s">
        <v>611</v>
      </c>
      <c r="H187" t="s">
        <v>39</v>
      </c>
      <c r="I187">
        <v>0.56999999999999995</v>
      </c>
      <c r="J187">
        <v>0</v>
      </c>
      <c r="O187">
        <f t="shared" si="195"/>
        <v>585.79</v>
      </c>
      <c r="P187">
        <f t="shared" si="196"/>
        <v>0</v>
      </c>
      <c r="Q187">
        <f t="shared" si="197"/>
        <v>10.029999999999999</v>
      </c>
      <c r="R187">
        <f t="shared" si="198"/>
        <v>4.33</v>
      </c>
      <c r="S187">
        <f t="shared" si="199"/>
        <v>575.76</v>
      </c>
      <c r="T187">
        <f t="shared" si="200"/>
        <v>0</v>
      </c>
      <c r="U187">
        <f t="shared" si="201"/>
        <v>10.1973</v>
      </c>
      <c r="V187">
        <f t="shared" si="202"/>
        <v>4.5599999999999995E-2</v>
      </c>
      <c r="W187">
        <f t="shared" si="203"/>
        <v>0</v>
      </c>
      <c r="X187">
        <f t="shared" si="204"/>
        <v>493.08</v>
      </c>
      <c r="Y187">
        <f t="shared" si="205"/>
        <v>377.06</v>
      </c>
      <c r="AA187">
        <v>16612262</v>
      </c>
      <c r="AB187">
        <f t="shared" si="206"/>
        <v>145.97999999999999</v>
      </c>
      <c r="AC187">
        <f t="shared" si="230"/>
        <v>0</v>
      </c>
      <c r="AD187">
        <f t="shared" si="231"/>
        <v>2.5</v>
      </c>
      <c r="AE187">
        <f t="shared" si="232"/>
        <v>1.08</v>
      </c>
      <c r="AF187">
        <f t="shared" si="233"/>
        <v>143.47999999999999</v>
      </c>
      <c r="AG187">
        <f t="shared" si="207"/>
        <v>0</v>
      </c>
      <c r="AH187">
        <f t="shared" si="234"/>
        <v>17.89</v>
      </c>
      <c r="AI187">
        <f t="shared" si="235"/>
        <v>0.08</v>
      </c>
      <c r="AJ187">
        <f t="shared" si="208"/>
        <v>0</v>
      </c>
      <c r="AK187">
        <v>145.97999999999999</v>
      </c>
      <c r="AL187">
        <v>0</v>
      </c>
      <c r="AM187">
        <v>2.5</v>
      </c>
      <c r="AN187">
        <v>1.08</v>
      </c>
      <c r="AO187">
        <v>143.47999999999999</v>
      </c>
      <c r="AP187">
        <v>0</v>
      </c>
      <c r="AQ187">
        <v>17.89</v>
      </c>
      <c r="AR187">
        <v>0.08</v>
      </c>
      <c r="AS187">
        <v>0</v>
      </c>
      <c r="AT187">
        <v>85</v>
      </c>
      <c r="AU187">
        <v>65</v>
      </c>
      <c r="AV187">
        <v>1</v>
      </c>
      <c r="AW187">
        <v>1</v>
      </c>
      <c r="AZ187">
        <v>7.04</v>
      </c>
      <c r="BA187">
        <v>7.04</v>
      </c>
      <c r="BB187">
        <v>7.04</v>
      </c>
      <c r="BC187">
        <v>7.04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1</v>
      </c>
      <c r="BJ187" t="s">
        <v>612</v>
      </c>
      <c r="BM187">
        <v>67001</v>
      </c>
      <c r="BN187">
        <v>0</v>
      </c>
      <c r="BO187" t="s">
        <v>6</v>
      </c>
      <c r="BP187">
        <v>0</v>
      </c>
      <c r="BQ187">
        <v>6</v>
      </c>
      <c r="BR187">
        <v>0</v>
      </c>
      <c r="BS187">
        <v>7.04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85</v>
      </c>
      <c r="CA187">
        <v>65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209"/>
        <v>585.79</v>
      </c>
      <c r="CQ187">
        <f t="shared" si="210"/>
        <v>0</v>
      </c>
      <c r="CR187">
        <f t="shared" si="211"/>
        <v>17.600000000000001</v>
      </c>
      <c r="CS187">
        <f t="shared" si="212"/>
        <v>7.6032000000000002</v>
      </c>
      <c r="CT187">
        <f t="shared" si="213"/>
        <v>1010.0991999999999</v>
      </c>
      <c r="CU187">
        <f t="shared" si="214"/>
        <v>0</v>
      </c>
      <c r="CV187">
        <f t="shared" si="215"/>
        <v>17.89</v>
      </c>
      <c r="CW187">
        <f t="shared" si="216"/>
        <v>0.08</v>
      </c>
      <c r="CX187">
        <f t="shared" si="217"/>
        <v>0</v>
      </c>
      <c r="CY187">
        <f t="shared" si="218"/>
        <v>493.07650000000001</v>
      </c>
      <c r="CZ187">
        <f t="shared" si="219"/>
        <v>377.05849999999998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39</v>
      </c>
      <c r="DW187" t="s">
        <v>39</v>
      </c>
      <c r="DX187">
        <v>1</v>
      </c>
      <c r="EE187">
        <v>16609212</v>
      </c>
      <c r="EF187">
        <v>6</v>
      </c>
      <c r="EG187" t="s">
        <v>29</v>
      </c>
      <c r="EH187">
        <v>0</v>
      </c>
      <c r="EI187" t="s">
        <v>6</v>
      </c>
      <c r="EJ187">
        <v>1</v>
      </c>
      <c r="EK187">
        <v>67001</v>
      </c>
      <c r="EL187" t="s">
        <v>580</v>
      </c>
      <c r="EM187" t="s">
        <v>581</v>
      </c>
      <c r="EO187" t="s">
        <v>6</v>
      </c>
      <c r="EQ187">
        <v>131072</v>
      </c>
      <c r="ER187">
        <v>145.97999999999999</v>
      </c>
      <c r="ES187">
        <v>0</v>
      </c>
      <c r="ET187">
        <v>2.5</v>
      </c>
      <c r="EU187">
        <v>1.08</v>
      </c>
      <c r="EV187">
        <v>143.47999999999999</v>
      </c>
      <c r="EW187">
        <v>17.89</v>
      </c>
      <c r="EX187">
        <v>0.08</v>
      </c>
      <c r="EY187">
        <v>0</v>
      </c>
      <c r="FQ187">
        <v>0</v>
      </c>
      <c r="FR187">
        <f t="shared" si="220"/>
        <v>0</v>
      </c>
      <c r="FS187">
        <v>0</v>
      </c>
      <c r="FX187">
        <v>85</v>
      </c>
      <c r="FY187">
        <v>65</v>
      </c>
      <c r="GA187" t="s">
        <v>6</v>
      </c>
      <c r="GD187">
        <v>0</v>
      </c>
      <c r="GF187">
        <v>-194580641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221"/>
        <v>0</v>
      </c>
      <c r="GM187">
        <f t="shared" si="222"/>
        <v>1455.93</v>
      </c>
      <c r="GN187">
        <f t="shared" si="223"/>
        <v>1455.93</v>
      </c>
      <c r="GO187">
        <f t="shared" si="224"/>
        <v>0</v>
      </c>
      <c r="GP187">
        <f t="shared" si="225"/>
        <v>0</v>
      </c>
      <c r="GR187">
        <v>0</v>
      </c>
      <c r="GS187">
        <v>3</v>
      </c>
      <c r="GT187">
        <v>0</v>
      </c>
      <c r="GU187" t="s">
        <v>6</v>
      </c>
      <c r="GV187">
        <f t="shared" si="226"/>
        <v>0</v>
      </c>
      <c r="GW187">
        <v>1</v>
      </c>
      <c r="GX187">
        <f t="shared" si="227"/>
        <v>0</v>
      </c>
      <c r="HA187">
        <v>0</v>
      </c>
      <c r="HB187">
        <v>0</v>
      </c>
      <c r="IK187">
        <v>0</v>
      </c>
    </row>
    <row r="188" spans="1:245" x14ac:dyDescent="0.2">
      <c r="A188">
        <v>17</v>
      </c>
      <c r="B188">
        <v>1</v>
      </c>
      <c r="C188">
        <f>ROW(SmtRes!A428)</f>
        <v>428</v>
      </c>
      <c r="D188">
        <f>ROW(EtalonRes!A434)</f>
        <v>434</v>
      </c>
      <c r="E188" t="s">
        <v>613</v>
      </c>
      <c r="F188" t="s">
        <v>614</v>
      </c>
      <c r="G188" t="s">
        <v>615</v>
      </c>
      <c r="H188" t="s">
        <v>39</v>
      </c>
      <c r="I188">
        <v>0.2</v>
      </c>
      <c r="J188">
        <v>0</v>
      </c>
      <c r="O188">
        <f t="shared" si="195"/>
        <v>1920.43</v>
      </c>
      <c r="P188">
        <f t="shared" si="196"/>
        <v>191.63</v>
      </c>
      <c r="Q188">
        <f t="shared" si="197"/>
        <v>75.06</v>
      </c>
      <c r="R188">
        <f t="shared" si="198"/>
        <v>10.6</v>
      </c>
      <c r="S188">
        <f t="shared" si="199"/>
        <v>1653.74</v>
      </c>
      <c r="T188">
        <f t="shared" si="200"/>
        <v>0</v>
      </c>
      <c r="U188">
        <f t="shared" si="201"/>
        <v>23.680000000000003</v>
      </c>
      <c r="V188">
        <f t="shared" si="202"/>
        <v>0.12</v>
      </c>
      <c r="W188">
        <f t="shared" si="203"/>
        <v>0</v>
      </c>
      <c r="X188">
        <f t="shared" si="204"/>
        <v>1581.12</v>
      </c>
      <c r="Y188">
        <f t="shared" si="205"/>
        <v>1081.82</v>
      </c>
      <c r="AA188">
        <v>16612262</v>
      </c>
      <c r="AB188">
        <f t="shared" si="206"/>
        <v>1363.94</v>
      </c>
      <c r="AC188">
        <f t="shared" si="230"/>
        <v>136.1</v>
      </c>
      <c r="AD188">
        <f t="shared" si="231"/>
        <v>53.31</v>
      </c>
      <c r="AE188">
        <f t="shared" si="232"/>
        <v>7.53</v>
      </c>
      <c r="AF188">
        <f t="shared" si="233"/>
        <v>1174.53</v>
      </c>
      <c r="AG188">
        <f t="shared" si="207"/>
        <v>0</v>
      </c>
      <c r="AH188">
        <f t="shared" si="234"/>
        <v>118.4</v>
      </c>
      <c r="AI188">
        <f t="shared" si="235"/>
        <v>0.6</v>
      </c>
      <c r="AJ188">
        <f t="shared" si="208"/>
        <v>0</v>
      </c>
      <c r="AK188">
        <v>1363.94</v>
      </c>
      <c r="AL188">
        <v>136.1</v>
      </c>
      <c r="AM188">
        <v>53.31</v>
      </c>
      <c r="AN188">
        <v>7.53</v>
      </c>
      <c r="AO188">
        <v>1174.53</v>
      </c>
      <c r="AP188">
        <v>0</v>
      </c>
      <c r="AQ188">
        <v>118.4</v>
      </c>
      <c r="AR188">
        <v>0.6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7.04</v>
      </c>
      <c r="BA188">
        <v>7.04</v>
      </c>
      <c r="BB188">
        <v>7.04</v>
      </c>
      <c r="BC188">
        <v>7.04</v>
      </c>
      <c r="BD188" t="s">
        <v>6</v>
      </c>
      <c r="BE188" t="s">
        <v>6</v>
      </c>
      <c r="BF188" t="s">
        <v>6</v>
      </c>
      <c r="BG188" t="s">
        <v>6</v>
      </c>
      <c r="BH188">
        <v>0</v>
      </c>
      <c r="BI188">
        <v>2</v>
      </c>
      <c r="BJ188" t="s">
        <v>616</v>
      </c>
      <c r="BM188">
        <v>108001</v>
      </c>
      <c r="BN188">
        <v>0</v>
      </c>
      <c r="BO188" t="s">
        <v>6</v>
      </c>
      <c r="BP188">
        <v>0</v>
      </c>
      <c r="BQ188">
        <v>3</v>
      </c>
      <c r="BR188">
        <v>0</v>
      </c>
      <c r="BS188">
        <v>7.04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95</v>
      </c>
      <c r="CA188">
        <v>65</v>
      </c>
      <c r="CF188">
        <v>0</v>
      </c>
      <c r="CG188">
        <v>0</v>
      </c>
      <c r="CM188">
        <v>0</v>
      </c>
      <c r="CN188" t="s">
        <v>6</v>
      </c>
      <c r="CO188">
        <v>0</v>
      </c>
      <c r="CP188">
        <f t="shared" si="209"/>
        <v>1920.43</v>
      </c>
      <c r="CQ188">
        <f t="shared" si="210"/>
        <v>958.14400000000001</v>
      </c>
      <c r="CR188">
        <f t="shared" si="211"/>
        <v>375.30240000000003</v>
      </c>
      <c r="CS188">
        <f t="shared" si="212"/>
        <v>53.011200000000002</v>
      </c>
      <c r="CT188">
        <f t="shared" si="213"/>
        <v>8268.6911999999993</v>
      </c>
      <c r="CU188">
        <f t="shared" si="214"/>
        <v>0</v>
      </c>
      <c r="CV188">
        <f t="shared" si="215"/>
        <v>118.4</v>
      </c>
      <c r="CW188">
        <f t="shared" si="216"/>
        <v>0.6</v>
      </c>
      <c r="CX188">
        <f t="shared" si="217"/>
        <v>0</v>
      </c>
      <c r="CY188">
        <f t="shared" si="218"/>
        <v>1581.1229999999998</v>
      </c>
      <c r="CZ188">
        <f t="shared" si="219"/>
        <v>1081.8209999999999</v>
      </c>
      <c r="DC188" t="s">
        <v>6</v>
      </c>
      <c r="DD188" t="s">
        <v>6</v>
      </c>
      <c r="DE188" t="s">
        <v>6</v>
      </c>
      <c r="DF188" t="s">
        <v>6</v>
      </c>
      <c r="DG188" t="s">
        <v>6</v>
      </c>
      <c r="DH188" t="s">
        <v>6</v>
      </c>
      <c r="DI188" t="s">
        <v>6</v>
      </c>
      <c r="DJ188" t="s">
        <v>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1013</v>
      </c>
      <c r="DV188" t="s">
        <v>39</v>
      </c>
      <c r="DW188" t="s">
        <v>39</v>
      </c>
      <c r="DX188">
        <v>1</v>
      </c>
      <c r="EE188">
        <v>16609228</v>
      </c>
      <c r="EF188">
        <v>3</v>
      </c>
      <c r="EG188" t="s">
        <v>572</v>
      </c>
      <c r="EH188">
        <v>0</v>
      </c>
      <c r="EI188" t="s">
        <v>6</v>
      </c>
      <c r="EJ188">
        <v>2</v>
      </c>
      <c r="EK188">
        <v>108001</v>
      </c>
      <c r="EL188" t="s">
        <v>573</v>
      </c>
      <c r="EM188" t="s">
        <v>574</v>
      </c>
      <c r="EO188" t="s">
        <v>6</v>
      </c>
      <c r="EQ188">
        <v>131072</v>
      </c>
      <c r="ER188">
        <v>1363.94</v>
      </c>
      <c r="ES188">
        <v>136.1</v>
      </c>
      <c r="ET188">
        <v>53.31</v>
      </c>
      <c r="EU188">
        <v>7.53</v>
      </c>
      <c r="EV188">
        <v>1174.53</v>
      </c>
      <c r="EW188">
        <v>118.4</v>
      </c>
      <c r="EX188">
        <v>0.6</v>
      </c>
      <c r="EY188">
        <v>0</v>
      </c>
      <c r="FQ188">
        <v>0</v>
      </c>
      <c r="FR188">
        <f t="shared" si="220"/>
        <v>0</v>
      </c>
      <c r="FS188">
        <v>0</v>
      </c>
      <c r="FX188">
        <v>95</v>
      </c>
      <c r="FY188">
        <v>65</v>
      </c>
      <c r="GA188" t="s">
        <v>6</v>
      </c>
      <c r="GD188">
        <v>0</v>
      </c>
      <c r="GF188">
        <v>396699014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221"/>
        <v>0</v>
      </c>
      <c r="GM188">
        <f t="shared" si="222"/>
        <v>4583.37</v>
      </c>
      <c r="GN188">
        <f t="shared" si="223"/>
        <v>0</v>
      </c>
      <c r="GO188">
        <f t="shared" si="224"/>
        <v>4583.37</v>
      </c>
      <c r="GP188">
        <f t="shared" si="225"/>
        <v>0</v>
      </c>
      <c r="GR188">
        <v>0</v>
      </c>
      <c r="GS188">
        <v>3</v>
      </c>
      <c r="GT188">
        <v>0</v>
      </c>
      <c r="GU188" t="s">
        <v>6</v>
      </c>
      <c r="GV188">
        <f t="shared" si="226"/>
        <v>0</v>
      </c>
      <c r="GW188">
        <v>1</v>
      </c>
      <c r="GX188">
        <f t="shared" si="227"/>
        <v>0</v>
      </c>
      <c r="HA188">
        <v>0</v>
      </c>
      <c r="HB188">
        <v>0</v>
      </c>
      <c r="IK188">
        <v>0</v>
      </c>
    </row>
    <row r="189" spans="1:245" x14ac:dyDescent="0.2">
      <c r="A189">
        <v>18</v>
      </c>
      <c r="B189">
        <v>1</v>
      </c>
      <c r="C189">
        <v>426</v>
      </c>
      <c r="E189" t="s">
        <v>617</v>
      </c>
      <c r="F189" t="s">
        <v>618</v>
      </c>
      <c r="G189" t="s">
        <v>619</v>
      </c>
      <c r="H189" t="s">
        <v>110</v>
      </c>
      <c r="I189">
        <f>I188*J189</f>
        <v>14</v>
      </c>
      <c r="J189">
        <v>70</v>
      </c>
      <c r="O189">
        <f t="shared" si="195"/>
        <v>31982.720000000001</v>
      </c>
      <c r="P189">
        <f t="shared" si="196"/>
        <v>31982.720000000001</v>
      </c>
      <c r="Q189">
        <f t="shared" si="197"/>
        <v>0</v>
      </c>
      <c r="R189">
        <f t="shared" si="198"/>
        <v>0</v>
      </c>
      <c r="S189">
        <f t="shared" si="199"/>
        <v>0</v>
      </c>
      <c r="T189">
        <f t="shared" si="200"/>
        <v>0</v>
      </c>
      <c r="U189">
        <f t="shared" si="201"/>
        <v>0</v>
      </c>
      <c r="V189">
        <f t="shared" si="202"/>
        <v>0</v>
      </c>
      <c r="W189">
        <f t="shared" si="203"/>
        <v>0</v>
      </c>
      <c r="X189">
        <f t="shared" si="204"/>
        <v>0</v>
      </c>
      <c r="Y189">
        <f t="shared" si="205"/>
        <v>0</v>
      </c>
      <c r="AA189">
        <v>16612262</v>
      </c>
      <c r="AB189">
        <f t="shared" si="206"/>
        <v>324.5</v>
      </c>
      <c r="AC189">
        <f t="shared" si="230"/>
        <v>324.5</v>
      </c>
      <c r="AD189">
        <f t="shared" si="231"/>
        <v>0</v>
      </c>
      <c r="AE189">
        <f t="shared" si="232"/>
        <v>0</v>
      </c>
      <c r="AF189">
        <f t="shared" si="233"/>
        <v>0</v>
      </c>
      <c r="AG189">
        <f t="shared" si="207"/>
        <v>0</v>
      </c>
      <c r="AH189">
        <f t="shared" si="234"/>
        <v>0</v>
      </c>
      <c r="AI189">
        <f t="shared" si="235"/>
        <v>0</v>
      </c>
      <c r="AJ189">
        <f t="shared" si="208"/>
        <v>0</v>
      </c>
      <c r="AK189">
        <v>324.5</v>
      </c>
      <c r="AL189">
        <v>324.5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7.04</v>
      </c>
      <c r="BA189">
        <v>1</v>
      </c>
      <c r="BB189">
        <v>1</v>
      </c>
      <c r="BC189">
        <v>7.04</v>
      </c>
      <c r="BD189" t="s">
        <v>6</v>
      </c>
      <c r="BE189" t="s">
        <v>6</v>
      </c>
      <c r="BF189" t="s">
        <v>6</v>
      </c>
      <c r="BG189" t="s">
        <v>6</v>
      </c>
      <c r="BH189">
        <v>3</v>
      </c>
      <c r="BI189">
        <v>2</v>
      </c>
      <c r="BJ189" t="s">
        <v>620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209"/>
        <v>31982.720000000001</v>
      </c>
      <c r="CQ189">
        <f t="shared" si="210"/>
        <v>2284.48</v>
      </c>
      <c r="CR189">
        <f t="shared" si="211"/>
        <v>0</v>
      </c>
      <c r="CS189">
        <f t="shared" si="212"/>
        <v>0</v>
      </c>
      <c r="CT189">
        <f t="shared" si="213"/>
        <v>0</v>
      </c>
      <c r="CU189">
        <f t="shared" si="214"/>
        <v>0</v>
      </c>
      <c r="CV189">
        <f t="shared" si="215"/>
        <v>0</v>
      </c>
      <c r="CW189">
        <f t="shared" si="216"/>
        <v>0</v>
      </c>
      <c r="CX189">
        <f t="shared" si="217"/>
        <v>0</v>
      </c>
      <c r="CY189">
        <f t="shared" si="218"/>
        <v>0</v>
      </c>
      <c r="CZ189">
        <f t="shared" si="219"/>
        <v>0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110</v>
      </c>
      <c r="DW189" t="s">
        <v>110</v>
      </c>
      <c r="DX189">
        <v>1</v>
      </c>
      <c r="EE189">
        <v>16609228</v>
      </c>
      <c r="EF189">
        <v>3</v>
      </c>
      <c r="EG189" t="s">
        <v>572</v>
      </c>
      <c r="EH189">
        <v>0</v>
      </c>
      <c r="EI189" t="s">
        <v>6</v>
      </c>
      <c r="EJ189">
        <v>2</v>
      </c>
      <c r="EK189">
        <v>108001</v>
      </c>
      <c r="EL189" t="s">
        <v>573</v>
      </c>
      <c r="EM189" t="s">
        <v>574</v>
      </c>
      <c r="EO189" t="s">
        <v>6</v>
      </c>
      <c r="EQ189">
        <v>0</v>
      </c>
      <c r="ER189">
        <v>324.5</v>
      </c>
      <c r="ES189">
        <v>324.5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20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-1636632573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221"/>
        <v>0</v>
      </c>
      <c r="GM189">
        <f t="shared" si="222"/>
        <v>31982.720000000001</v>
      </c>
      <c r="GN189">
        <f t="shared" si="223"/>
        <v>0</v>
      </c>
      <c r="GO189">
        <f t="shared" si="224"/>
        <v>31982.720000000001</v>
      </c>
      <c r="GP189">
        <f t="shared" si="225"/>
        <v>0</v>
      </c>
      <c r="GR189">
        <v>0</v>
      </c>
      <c r="GS189">
        <v>3</v>
      </c>
      <c r="GT189">
        <v>0</v>
      </c>
      <c r="GU189" t="s">
        <v>6</v>
      </c>
      <c r="GV189">
        <f t="shared" si="226"/>
        <v>0</v>
      </c>
      <c r="GW189">
        <v>1</v>
      </c>
      <c r="GX189">
        <f t="shared" si="227"/>
        <v>0</v>
      </c>
      <c r="HA189">
        <v>0</v>
      </c>
      <c r="HB189">
        <v>0</v>
      </c>
      <c r="IK189">
        <v>0</v>
      </c>
    </row>
    <row r="190" spans="1:245" x14ac:dyDescent="0.2">
      <c r="A190">
        <v>18</v>
      </c>
      <c r="B190">
        <v>1</v>
      </c>
      <c r="C190">
        <v>425</v>
      </c>
      <c r="E190" t="s">
        <v>621</v>
      </c>
      <c r="F190" t="s">
        <v>622</v>
      </c>
      <c r="G190" t="s">
        <v>623</v>
      </c>
      <c r="H190" t="s">
        <v>110</v>
      </c>
      <c r="I190">
        <f>I188*J190</f>
        <v>6</v>
      </c>
      <c r="J190">
        <v>30</v>
      </c>
      <c r="O190">
        <f t="shared" si="195"/>
        <v>4306.79</v>
      </c>
      <c r="P190">
        <f t="shared" si="196"/>
        <v>4306.79</v>
      </c>
      <c r="Q190">
        <f t="shared" si="197"/>
        <v>0</v>
      </c>
      <c r="R190">
        <f t="shared" si="198"/>
        <v>0</v>
      </c>
      <c r="S190">
        <f t="shared" si="199"/>
        <v>0</v>
      </c>
      <c r="T190">
        <f t="shared" si="200"/>
        <v>0</v>
      </c>
      <c r="U190">
        <f t="shared" si="201"/>
        <v>0</v>
      </c>
      <c r="V190">
        <f t="shared" si="202"/>
        <v>0</v>
      </c>
      <c r="W190">
        <f t="shared" si="203"/>
        <v>0</v>
      </c>
      <c r="X190">
        <f t="shared" si="204"/>
        <v>0</v>
      </c>
      <c r="Y190">
        <f t="shared" si="205"/>
        <v>0</v>
      </c>
      <c r="AA190">
        <v>16612262</v>
      </c>
      <c r="AB190">
        <f t="shared" si="206"/>
        <v>101.96</v>
      </c>
      <c r="AC190">
        <f t="shared" si="230"/>
        <v>101.96</v>
      </c>
      <c r="AD190">
        <f t="shared" si="231"/>
        <v>0</v>
      </c>
      <c r="AE190">
        <f t="shared" si="232"/>
        <v>0</v>
      </c>
      <c r="AF190">
        <f t="shared" si="233"/>
        <v>0</v>
      </c>
      <c r="AG190">
        <f t="shared" si="207"/>
        <v>0</v>
      </c>
      <c r="AH190">
        <f t="shared" si="234"/>
        <v>0</v>
      </c>
      <c r="AI190">
        <f t="shared" si="235"/>
        <v>0</v>
      </c>
      <c r="AJ190">
        <f t="shared" si="208"/>
        <v>0</v>
      </c>
      <c r="AK190">
        <v>101.96</v>
      </c>
      <c r="AL190">
        <v>101.96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95</v>
      </c>
      <c r="AU190">
        <v>65</v>
      </c>
      <c r="AV190">
        <v>1</v>
      </c>
      <c r="AW190">
        <v>1</v>
      </c>
      <c r="AZ190">
        <v>7.04</v>
      </c>
      <c r="BA190">
        <v>1</v>
      </c>
      <c r="BB190">
        <v>1</v>
      </c>
      <c r="BC190">
        <v>7.04</v>
      </c>
      <c r="BD190" t="s">
        <v>6</v>
      </c>
      <c r="BE190" t="s">
        <v>6</v>
      </c>
      <c r="BF190" t="s">
        <v>6</v>
      </c>
      <c r="BG190" t="s">
        <v>6</v>
      </c>
      <c r="BH190">
        <v>3</v>
      </c>
      <c r="BI190">
        <v>2</v>
      </c>
      <c r="BJ190" t="s">
        <v>624</v>
      </c>
      <c r="BM190">
        <v>108001</v>
      </c>
      <c r="BN190">
        <v>0</v>
      </c>
      <c r="BO190" t="s">
        <v>6</v>
      </c>
      <c r="BP190">
        <v>0</v>
      </c>
      <c r="BQ190">
        <v>3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95</v>
      </c>
      <c r="CA190">
        <v>65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209"/>
        <v>4306.79</v>
      </c>
      <c r="CQ190">
        <f t="shared" si="210"/>
        <v>717.79840000000002</v>
      </c>
      <c r="CR190">
        <f t="shared" si="211"/>
        <v>0</v>
      </c>
      <c r="CS190">
        <f t="shared" si="212"/>
        <v>0</v>
      </c>
      <c r="CT190">
        <f t="shared" si="213"/>
        <v>0</v>
      </c>
      <c r="CU190">
        <f t="shared" si="214"/>
        <v>0</v>
      </c>
      <c r="CV190">
        <f t="shared" si="215"/>
        <v>0</v>
      </c>
      <c r="CW190">
        <f t="shared" si="216"/>
        <v>0</v>
      </c>
      <c r="CX190">
        <f t="shared" si="217"/>
        <v>0</v>
      </c>
      <c r="CY190">
        <f t="shared" si="218"/>
        <v>0</v>
      </c>
      <c r="CZ190">
        <f t="shared" si="219"/>
        <v>0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1010</v>
      </c>
      <c r="DV190" t="s">
        <v>110</v>
      </c>
      <c r="DW190" t="s">
        <v>110</v>
      </c>
      <c r="DX190">
        <v>1</v>
      </c>
      <c r="EE190">
        <v>16609228</v>
      </c>
      <c r="EF190">
        <v>3</v>
      </c>
      <c r="EG190" t="s">
        <v>572</v>
      </c>
      <c r="EH190">
        <v>0</v>
      </c>
      <c r="EI190" t="s">
        <v>6</v>
      </c>
      <c r="EJ190">
        <v>2</v>
      </c>
      <c r="EK190">
        <v>108001</v>
      </c>
      <c r="EL190" t="s">
        <v>573</v>
      </c>
      <c r="EM190" t="s">
        <v>574</v>
      </c>
      <c r="EO190" t="s">
        <v>6</v>
      </c>
      <c r="EQ190">
        <v>0</v>
      </c>
      <c r="ER190">
        <v>101.96</v>
      </c>
      <c r="ES190">
        <v>101.96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220"/>
        <v>0</v>
      </c>
      <c r="FS190">
        <v>0</v>
      </c>
      <c r="FX190">
        <v>95</v>
      </c>
      <c r="FY190">
        <v>65</v>
      </c>
      <c r="GA190" t="s">
        <v>6</v>
      </c>
      <c r="GD190">
        <v>0</v>
      </c>
      <c r="GF190">
        <v>1153549738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221"/>
        <v>0</v>
      </c>
      <c r="GM190">
        <f t="shared" si="222"/>
        <v>4306.79</v>
      </c>
      <c r="GN190">
        <f t="shared" si="223"/>
        <v>0</v>
      </c>
      <c r="GO190">
        <f t="shared" si="224"/>
        <v>4306.79</v>
      </c>
      <c r="GP190">
        <f t="shared" si="225"/>
        <v>0</v>
      </c>
      <c r="GR190">
        <v>0</v>
      </c>
      <c r="GS190">
        <v>3</v>
      </c>
      <c r="GT190">
        <v>0</v>
      </c>
      <c r="GU190" t="s">
        <v>6</v>
      </c>
      <c r="GV190">
        <f t="shared" si="226"/>
        <v>0</v>
      </c>
      <c r="GW190">
        <v>1</v>
      </c>
      <c r="GX190">
        <f t="shared" si="227"/>
        <v>0</v>
      </c>
      <c r="HA190">
        <v>0</v>
      </c>
      <c r="HB190">
        <v>0</v>
      </c>
      <c r="IK190">
        <v>0</v>
      </c>
    </row>
    <row r="191" spans="1:245" x14ac:dyDescent="0.2">
      <c r="A191">
        <v>17</v>
      </c>
      <c r="B191">
        <v>1</v>
      </c>
      <c r="C191">
        <f>ROW(SmtRes!A436)</f>
        <v>436</v>
      </c>
      <c r="D191">
        <f>ROW(EtalonRes!A441)</f>
        <v>441</v>
      </c>
      <c r="E191" t="s">
        <v>625</v>
      </c>
      <c r="F191" t="s">
        <v>626</v>
      </c>
      <c r="G191" t="s">
        <v>627</v>
      </c>
      <c r="H191" t="s">
        <v>39</v>
      </c>
      <c r="I191">
        <v>0.56000000000000005</v>
      </c>
      <c r="J191">
        <v>0</v>
      </c>
      <c r="O191">
        <f t="shared" si="195"/>
        <v>6557.94</v>
      </c>
      <c r="P191">
        <f t="shared" si="196"/>
        <v>559.70000000000005</v>
      </c>
      <c r="Q191">
        <f t="shared" si="197"/>
        <v>210.17</v>
      </c>
      <c r="R191">
        <f t="shared" si="198"/>
        <v>29.69</v>
      </c>
      <c r="S191">
        <f t="shared" si="199"/>
        <v>5788.07</v>
      </c>
      <c r="T191">
        <f t="shared" si="200"/>
        <v>0</v>
      </c>
      <c r="U191">
        <f t="shared" si="201"/>
        <v>82.88000000000001</v>
      </c>
      <c r="V191">
        <f t="shared" si="202"/>
        <v>0.33600000000000002</v>
      </c>
      <c r="W191">
        <f t="shared" si="203"/>
        <v>0</v>
      </c>
      <c r="X191">
        <f t="shared" si="204"/>
        <v>5526.87</v>
      </c>
      <c r="Y191">
        <f t="shared" si="205"/>
        <v>3781.54</v>
      </c>
      <c r="AA191">
        <v>16612262</v>
      </c>
      <c r="AB191">
        <f t="shared" si="206"/>
        <v>1663.44</v>
      </c>
      <c r="AC191">
        <f t="shared" si="230"/>
        <v>141.97</v>
      </c>
      <c r="AD191">
        <f t="shared" si="231"/>
        <v>53.31</v>
      </c>
      <c r="AE191">
        <f t="shared" si="232"/>
        <v>7.53</v>
      </c>
      <c r="AF191">
        <f t="shared" si="233"/>
        <v>1468.16</v>
      </c>
      <c r="AG191">
        <f t="shared" si="207"/>
        <v>0</v>
      </c>
      <c r="AH191">
        <f t="shared" si="234"/>
        <v>148</v>
      </c>
      <c r="AI191">
        <f t="shared" si="235"/>
        <v>0.6</v>
      </c>
      <c r="AJ191">
        <f t="shared" si="208"/>
        <v>0</v>
      </c>
      <c r="AK191">
        <v>1663.44</v>
      </c>
      <c r="AL191">
        <v>141.97</v>
      </c>
      <c r="AM191">
        <v>53.31</v>
      </c>
      <c r="AN191">
        <v>7.53</v>
      </c>
      <c r="AO191">
        <v>1468.16</v>
      </c>
      <c r="AP191">
        <v>0</v>
      </c>
      <c r="AQ191">
        <v>148</v>
      </c>
      <c r="AR191">
        <v>0.6</v>
      </c>
      <c r="AS191">
        <v>0</v>
      </c>
      <c r="AT191">
        <v>95</v>
      </c>
      <c r="AU191">
        <v>65</v>
      </c>
      <c r="AV191">
        <v>1</v>
      </c>
      <c r="AW191">
        <v>1</v>
      </c>
      <c r="AZ191">
        <v>7.04</v>
      </c>
      <c r="BA191">
        <v>7.04</v>
      </c>
      <c r="BB191">
        <v>7.04</v>
      </c>
      <c r="BC191">
        <v>7.04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2</v>
      </c>
      <c r="BJ191" t="s">
        <v>628</v>
      </c>
      <c r="BM191">
        <v>108001</v>
      </c>
      <c r="BN191">
        <v>0</v>
      </c>
      <c r="BO191" t="s">
        <v>6</v>
      </c>
      <c r="BP191">
        <v>0</v>
      </c>
      <c r="BQ191">
        <v>3</v>
      </c>
      <c r="BR191">
        <v>0</v>
      </c>
      <c r="BS191">
        <v>7.04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95</v>
      </c>
      <c r="CA191">
        <v>65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209"/>
        <v>6557.94</v>
      </c>
      <c r="CQ191">
        <f t="shared" si="210"/>
        <v>999.46879999999999</v>
      </c>
      <c r="CR191">
        <f t="shared" si="211"/>
        <v>375.30240000000003</v>
      </c>
      <c r="CS191">
        <f t="shared" si="212"/>
        <v>53.011200000000002</v>
      </c>
      <c r="CT191">
        <f t="shared" si="213"/>
        <v>10335.8464</v>
      </c>
      <c r="CU191">
        <f t="shared" si="214"/>
        <v>0</v>
      </c>
      <c r="CV191">
        <f t="shared" si="215"/>
        <v>148</v>
      </c>
      <c r="CW191">
        <f t="shared" si="216"/>
        <v>0.6</v>
      </c>
      <c r="CX191">
        <f t="shared" si="217"/>
        <v>0</v>
      </c>
      <c r="CY191">
        <f t="shared" si="218"/>
        <v>5526.8719999999994</v>
      </c>
      <c r="CZ191">
        <f t="shared" si="219"/>
        <v>3781.5439999999999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39</v>
      </c>
      <c r="DW191" t="s">
        <v>39</v>
      </c>
      <c r="DX191">
        <v>1</v>
      </c>
      <c r="EE191">
        <v>16609228</v>
      </c>
      <c r="EF191">
        <v>3</v>
      </c>
      <c r="EG191" t="s">
        <v>572</v>
      </c>
      <c r="EH191">
        <v>0</v>
      </c>
      <c r="EI191" t="s">
        <v>6</v>
      </c>
      <c r="EJ191">
        <v>2</v>
      </c>
      <c r="EK191">
        <v>108001</v>
      </c>
      <c r="EL191" t="s">
        <v>573</v>
      </c>
      <c r="EM191" t="s">
        <v>574</v>
      </c>
      <c r="EO191" t="s">
        <v>6</v>
      </c>
      <c r="EQ191">
        <v>131072</v>
      </c>
      <c r="ER191">
        <v>1663.44</v>
      </c>
      <c r="ES191">
        <v>141.97</v>
      </c>
      <c r="ET191">
        <v>53.31</v>
      </c>
      <c r="EU191">
        <v>7.53</v>
      </c>
      <c r="EV191">
        <v>1468.16</v>
      </c>
      <c r="EW191">
        <v>148</v>
      </c>
      <c r="EX191">
        <v>0.6</v>
      </c>
      <c r="EY191">
        <v>0</v>
      </c>
      <c r="FQ191">
        <v>0</v>
      </c>
      <c r="FR191">
        <f t="shared" si="220"/>
        <v>0</v>
      </c>
      <c r="FS191">
        <v>0</v>
      </c>
      <c r="FX191">
        <v>95</v>
      </c>
      <c r="FY191">
        <v>65</v>
      </c>
      <c r="GA191" t="s">
        <v>6</v>
      </c>
      <c r="GD191">
        <v>0</v>
      </c>
      <c r="GF191">
        <v>-8156874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221"/>
        <v>0</v>
      </c>
      <c r="GM191">
        <f t="shared" si="222"/>
        <v>15866.35</v>
      </c>
      <c r="GN191">
        <f t="shared" si="223"/>
        <v>0</v>
      </c>
      <c r="GO191">
        <f t="shared" si="224"/>
        <v>15866.35</v>
      </c>
      <c r="GP191">
        <f t="shared" si="225"/>
        <v>0</v>
      </c>
      <c r="GR191">
        <v>0</v>
      </c>
      <c r="GS191">
        <v>3</v>
      </c>
      <c r="GT191">
        <v>0</v>
      </c>
      <c r="GU191" t="s">
        <v>6</v>
      </c>
      <c r="GV191">
        <f t="shared" si="226"/>
        <v>0</v>
      </c>
      <c r="GW191">
        <v>1</v>
      </c>
      <c r="GX191">
        <f t="shared" si="227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C192">
        <v>434</v>
      </c>
      <c r="E192" t="s">
        <v>629</v>
      </c>
      <c r="F192" t="s">
        <v>630</v>
      </c>
      <c r="G192" t="s">
        <v>631</v>
      </c>
      <c r="H192" t="s">
        <v>110</v>
      </c>
      <c r="I192">
        <f>I191*J192</f>
        <v>56</v>
      </c>
      <c r="J192">
        <v>99.999999999999986</v>
      </c>
      <c r="O192">
        <f t="shared" si="195"/>
        <v>134443.72</v>
      </c>
      <c r="P192">
        <f t="shared" si="196"/>
        <v>134443.72</v>
      </c>
      <c r="Q192">
        <f t="shared" si="197"/>
        <v>0</v>
      </c>
      <c r="R192">
        <f t="shared" si="198"/>
        <v>0</v>
      </c>
      <c r="S192">
        <f t="shared" si="199"/>
        <v>0</v>
      </c>
      <c r="T192">
        <f t="shared" si="200"/>
        <v>0</v>
      </c>
      <c r="U192">
        <f t="shared" si="201"/>
        <v>0</v>
      </c>
      <c r="V192">
        <f t="shared" si="202"/>
        <v>0</v>
      </c>
      <c r="W192">
        <f t="shared" si="203"/>
        <v>0</v>
      </c>
      <c r="X192">
        <f t="shared" si="204"/>
        <v>0</v>
      </c>
      <c r="Y192">
        <f t="shared" si="205"/>
        <v>0</v>
      </c>
      <c r="AA192">
        <v>16612262</v>
      </c>
      <c r="AB192">
        <f t="shared" si="206"/>
        <v>341.02</v>
      </c>
      <c r="AC192">
        <f t="shared" si="230"/>
        <v>341.02</v>
      </c>
      <c r="AD192">
        <f t="shared" si="231"/>
        <v>0</v>
      </c>
      <c r="AE192">
        <f t="shared" si="232"/>
        <v>0</v>
      </c>
      <c r="AF192">
        <f t="shared" si="233"/>
        <v>0</v>
      </c>
      <c r="AG192">
        <f t="shared" si="207"/>
        <v>0</v>
      </c>
      <c r="AH192">
        <f t="shared" si="234"/>
        <v>0</v>
      </c>
      <c r="AI192">
        <f t="shared" si="235"/>
        <v>0</v>
      </c>
      <c r="AJ192">
        <f t="shared" si="208"/>
        <v>0</v>
      </c>
      <c r="AK192">
        <v>341.02</v>
      </c>
      <c r="AL192">
        <v>341.02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7.04</v>
      </c>
      <c r="BA192">
        <v>1</v>
      </c>
      <c r="BB192">
        <v>1</v>
      </c>
      <c r="BC192">
        <v>7.04</v>
      </c>
      <c r="BD192" t="s">
        <v>6</v>
      </c>
      <c r="BE192" t="s">
        <v>6</v>
      </c>
      <c r="BF192" t="s">
        <v>6</v>
      </c>
      <c r="BG192" t="s">
        <v>6</v>
      </c>
      <c r="BH192">
        <v>3</v>
      </c>
      <c r="BI192">
        <v>2</v>
      </c>
      <c r="BJ192" t="s">
        <v>632</v>
      </c>
      <c r="BM192">
        <v>108001</v>
      </c>
      <c r="BN192">
        <v>0</v>
      </c>
      <c r="BO192" t="s">
        <v>6</v>
      </c>
      <c r="BP192">
        <v>0</v>
      </c>
      <c r="BQ192">
        <v>3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95</v>
      </c>
      <c r="CA192">
        <v>65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209"/>
        <v>134443.72</v>
      </c>
      <c r="CQ192">
        <f t="shared" si="210"/>
        <v>2400.7808</v>
      </c>
      <c r="CR192">
        <f t="shared" si="211"/>
        <v>0</v>
      </c>
      <c r="CS192">
        <f t="shared" si="212"/>
        <v>0</v>
      </c>
      <c r="CT192">
        <f t="shared" si="213"/>
        <v>0</v>
      </c>
      <c r="CU192">
        <f t="shared" si="214"/>
        <v>0</v>
      </c>
      <c r="CV192">
        <f t="shared" si="215"/>
        <v>0</v>
      </c>
      <c r="CW192">
        <f t="shared" si="216"/>
        <v>0</v>
      </c>
      <c r="CX192">
        <f t="shared" si="217"/>
        <v>0</v>
      </c>
      <c r="CY192">
        <f t="shared" si="218"/>
        <v>0</v>
      </c>
      <c r="CZ192">
        <f t="shared" si="219"/>
        <v>0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1010</v>
      </c>
      <c r="DV192" t="s">
        <v>110</v>
      </c>
      <c r="DW192" t="s">
        <v>110</v>
      </c>
      <c r="DX192">
        <v>1</v>
      </c>
      <c r="EE192">
        <v>16609228</v>
      </c>
      <c r="EF192">
        <v>3</v>
      </c>
      <c r="EG192" t="s">
        <v>572</v>
      </c>
      <c r="EH192">
        <v>0</v>
      </c>
      <c r="EI192" t="s">
        <v>6</v>
      </c>
      <c r="EJ192">
        <v>2</v>
      </c>
      <c r="EK192">
        <v>108001</v>
      </c>
      <c r="EL192" t="s">
        <v>573</v>
      </c>
      <c r="EM192" t="s">
        <v>574</v>
      </c>
      <c r="EO192" t="s">
        <v>6</v>
      </c>
      <c r="EQ192">
        <v>0</v>
      </c>
      <c r="ER192">
        <v>341.02</v>
      </c>
      <c r="ES192">
        <v>341.02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20"/>
        <v>0</v>
      </c>
      <c r="FS192">
        <v>0</v>
      </c>
      <c r="FX192">
        <v>95</v>
      </c>
      <c r="FY192">
        <v>65</v>
      </c>
      <c r="GA192" t="s">
        <v>6</v>
      </c>
      <c r="GD192">
        <v>0</v>
      </c>
      <c r="GF192">
        <v>-1871075309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21"/>
        <v>0</v>
      </c>
      <c r="GM192">
        <f t="shared" si="222"/>
        <v>134443.72</v>
      </c>
      <c r="GN192">
        <f t="shared" si="223"/>
        <v>0</v>
      </c>
      <c r="GO192">
        <f t="shared" si="224"/>
        <v>134443.72</v>
      </c>
      <c r="GP192">
        <f t="shared" si="225"/>
        <v>0</v>
      </c>
      <c r="GR192">
        <v>0</v>
      </c>
      <c r="GS192">
        <v>3</v>
      </c>
      <c r="GT192">
        <v>0</v>
      </c>
      <c r="GU192" t="s">
        <v>6</v>
      </c>
      <c r="GV192">
        <f t="shared" si="226"/>
        <v>0</v>
      </c>
      <c r="GW192">
        <v>1</v>
      </c>
      <c r="GX192">
        <f t="shared" si="227"/>
        <v>0</v>
      </c>
      <c r="HA192">
        <v>0</v>
      </c>
      <c r="HB192"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ROW(SmtRes!A445)</f>
        <v>445</v>
      </c>
      <c r="D193">
        <f>ROW(EtalonRes!A449)</f>
        <v>449</v>
      </c>
      <c r="E193" t="s">
        <v>633</v>
      </c>
      <c r="F193" t="s">
        <v>634</v>
      </c>
      <c r="G193" t="s">
        <v>635</v>
      </c>
      <c r="H193" t="s">
        <v>39</v>
      </c>
      <c r="I193">
        <v>0.05</v>
      </c>
      <c r="J193">
        <v>0</v>
      </c>
      <c r="O193">
        <f t="shared" si="195"/>
        <v>470.01</v>
      </c>
      <c r="P193">
        <f t="shared" si="196"/>
        <v>183.18</v>
      </c>
      <c r="Q193">
        <f t="shared" si="197"/>
        <v>12.51</v>
      </c>
      <c r="R193">
        <f t="shared" si="198"/>
        <v>1.77</v>
      </c>
      <c r="S193">
        <f t="shared" si="199"/>
        <v>274.32</v>
      </c>
      <c r="T193">
        <f t="shared" si="200"/>
        <v>0</v>
      </c>
      <c r="U193">
        <f t="shared" si="201"/>
        <v>3.9280000000000004</v>
      </c>
      <c r="V193">
        <f t="shared" si="202"/>
        <v>2.0000000000000004E-2</v>
      </c>
      <c r="W193">
        <f t="shared" si="203"/>
        <v>0</v>
      </c>
      <c r="X193">
        <f t="shared" si="204"/>
        <v>262.29000000000002</v>
      </c>
      <c r="Y193">
        <f t="shared" si="205"/>
        <v>179.46</v>
      </c>
      <c r="AA193">
        <v>16612262</v>
      </c>
      <c r="AB193">
        <f t="shared" si="206"/>
        <v>1335.26</v>
      </c>
      <c r="AC193">
        <f t="shared" si="230"/>
        <v>520.4</v>
      </c>
      <c r="AD193">
        <f t="shared" si="231"/>
        <v>35.54</v>
      </c>
      <c r="AE193">
        <f t="shared" si="232"/>
        <v>5.0199999999999996</v>
      </c>
      <c r="AF193">
        <f t="shared" si="233"/>
        <v>779.32</v>
      </c>
      <c r="AG193">
        <f t="shared" si="207"/>
        <v>0</v>
      </c>
      <c r="AH193">
        <f t="shared" si="234"/>
        <v>78.56</v>
      </c>
      <c r="AI193">
        <f t="shared" si="235"/>
        <v>0.4</v>
      </c>
      <c r="AJ193">
        <f t="shared" si="208"/>
        <v>0</v>
      </c>
      <c r="AK193">
        <v>1335.26</v>
      </c>
      <c r="AL193">
        <v>520.4</v>
      </c>
      <c r="AM193">
        <v>35.54</v>
      </c>
      <c r="AN193">
        <v>5.0199999999999996</v>
      </c>
      <c r="AO193">
        <v>779.32</v>
      </c>
      <c r="AP193">
        <v>0</v>
      </c>
      <c r="AQ193">
        <v>78.56</v>
      </c>
      <c r="AR193">
        <v>0.4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7.04</v>
      </c>
      <c r="BA193">
        <v>7.04</v>
      </c>
      <c r="BB193">
        <v>7.04</v>
      </c>
      <c r="BC193">
        <v>7.04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2</v>
      </c>
      <c r="BJ193" t="s">
        <v>636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7.04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09"/>
        <v>470.01</v>
      </c>
      <c r="CQ193">
        <f t="shared" si="210"/>
        <v>3663.616</v>
      </c>
      <c r="CR193">
        <f t="shared" si="211"/>
        <v>250.20159999999998</v>
      </c>
      <c r="CS193">
        <f t="shared" si="212"/>
        <v>35.340799999999994</v>
      </c>
      <c r="CT193">
        <f t="shared" si="213"/>
        <v>5486.4128000000001</v>
      </c>
      <c r="CU193">
        <f t="shared" si="214"/>
        <v>0</v>
      </c>
      <c r="CV193">
        <f t="shared" si="215"/>
        <v>78.56</v>
      </c>
      <c r="CW193">
        <f t="shared" si="216"/>
        <v>0.4</v>
      </c>
      <c r="CX193">
        <f t="shared" si="217"/>
        <v>0</v>
      </c>
      <c r="CY193">
        <f t="shared" si="218"/>
        <v>262.28550000000001</v>
      </c>
      <c r="CZ193">
        <f t="shared" si="219"/>
        <v>179.45849999999999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1013</v>
      </c>
      <c r="DV193" t="s">
        <v>39</v>
      </c>
      <c r="DW193" t="s">
        <v>39</v>
      </c>
      <c r="DX193">
        <v>1</v>
      </c>
      <c r="EE193">
        <v>16609228</v>
      </c>
      <c r="EF193">
        <v>3</v>
      </c>
      <c r="EG193" t="s">
        <v>572</v>
      </c>
      <c r="EH193">
        <v>0</v>
      </c>
      <c r="EI193" t="s">
        <v>6</v>
      </c>
      <c r="EJ193">
        <v>2</v>
      </c>
      <c r="EK193">
        <v>108001</v>
      </c>
      <c r="EL193" t="s">
        <v>573</v>
      </c>
      <c r="EM193" t="s">
        <v>574</v>
      </c>
      <c r="EO193" t="s">
        <v>6</v>
      </c>
      <c r="EQ193">
        <v>131072</v>
      </c>
      <c r="ER193">
        <v>1335.26</v>
      </c>
      <c r="ES193">
        <v>520.4</v>
      </c>
      <c r="ET193">
        <v>35.54</v>
      </c>
      <c r="EU193">
        <v>5.0199999999999996</v>
      </c>
      <c r="EV193">
        <v>779.32</v>
      </c>
      <c r="EW193">
        <v>78.56</v>
      </c>
      <c r="EX193">
        <v>0.4</v>
      </c>
      <c r="EY193">
        <v>0</v>
      </c>
      <c r="FQ193">
        <v>0</v>
      </c>
      <c r="FR193">
        <f t="shared" si="220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3132797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21"/>
        <v>0</v>
      </c>
      <c r="GM193">
        <f t="shared" si="222"/>
        <v>911.76</v>
      </c>
      <c r="GN193">
        <f t="shared" si="223"/>
        <v>0</v>
      </c>
      <c r="GO193">
        <f t="shared" si="224"/>
        <v>911.76</v>
      </c>
      <c r="GP193">
        <f t="shared" si="225"/>
        <v>0</v>
      </c>
      <c r="GR193">
        <v>0</v>
      </c>
      <c r="GS193">
        <v>3</v>
      </c>
      <c r="GT193">
        <v>0</v>
      </c>
      <c r="GU193" t="s">
        <v>6</v>
      </c>
      <c r="GV193">
        <f t="shared" si="226"/>
        <v>0</v>
      </c>
      <c r="GW193">
        <v>1</v>
      </c>
      <c r="GX193">
        <f t="shared" si="227"/>
        <v>0</v>
      </c>
      <c r="HA193">
        <v>0</v>
      </c>
      <c r="HB193">
        <v>0</v>
      </c>
      <c r="IK193">
        <v>0</v>
      </c>
    </row>
    <row r="194" spans="1:245" x14ac:dyDescent="0.2">
      <c r="A194">
        <v>18</v>
      </c>
      <c r="B194">
        <v>1</v>
      </c>
      <c r="C194">
        <v>443</v>
      </c>
      <c r="E194" t="s">
        <v>637</v>
      </c>
      <c r="F194" t="s">
        <v>638</v>
      </c>
      <c r="G194" t="s">
        <v>639</v>
      </c>
      <c r="H194" t="s">
        <v>110</v>
      </c>
      <c r="I194">
        <f>I193*J194</f>
        <v>5</v>
      </c>
      <c r="J194">
        <v>100</v>
      </c>
      <c r="O194">
        <f t="shared" si="195"/>
        <v>11664.58</v>
      </c>
      <c r="P194">
        <f t="shared" si="196"/>
        <v>11664.58</v>
      </c>
      <c r="Q194">
        <f t="shared" si="197"/>
        <v>0</v>
      </c>
      <c r="R194">
        <f t="shared" si="198"/>
        <v>0</v>
      </c>
      <c r="S194">
        <f t="shared" si="199"/>
        <v>0</v>
      </c>
      <c r="T194">
        <f t="shared" si="200"/>
        <v>0</v>
      </c>
      <c r="U194">
        <f t="shared" si="201"/>
        <v>0</v>
      </c>
      <c r="V194">
        <f t="shared" si="202"/>
        <v>0</v>
      </c>
      <c r="W194">
        <f t="shared" si="203"/>
        <v>0</v>
      </c>
      <c r="X194">
        <f t="shared" si="204"/>
        <v>0</v>
      </c>
      <c r="Y194">
        <f t="shared" si="205"/>
        <v>0</v>
      </c>
      <c r="AA194">
        <v>16612262</v>
      </c>
      <c r="AB194">
        <f t="shared" si="206"/>
        <v>331.38</v>
      </c>
      <c r="AC194">
        <f t="shared" si="230"/>
        <v>331.38</v>
      </c>
      <c r="AD194">
        <f t="shared" si="231"/>
        <v>0</v>
      </c>
      <c r="AE194">
        <f t="shared" si="232"/>
        <v>0</v>
      </c>
      <c r="AF194">
        <f t="shared" si="233"/>
        <v>0</v>
      </c>
      <c r="AG194">
        <f t="shared" si="207"/>
        <v>0</v>
      </c>
      <c r="AH194">
        <f t="shared" si="234"/>
        <v>0</v>
      </c>
      <c r="AI194">
        <f t="shared" si="235"/>
        <v>0</v>
      </c>
      <c r="AJ194">
        <f t="shared" si="208"/>
        <v>0</v>
      </c>
      <c r="AK194">
        <v>331.38</v>
      </c>
      <c r="AL194">
        <v>331.38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95</v>
      </c>
      <c r="AU194">
        <v>65</v>
      </c>
      <c r="AV194">
        <v>1</v>
      </c>
      <c r="AW194">
        <v>1</v>
      </c>
      <c r="AZ194">
        <v>7.04</v>
      </c>
      <c r="BA194">
        <v>1</v>
      </c>
      <c r="BB194">
        <v>1</v>
      </c>
      <c r="BC194">
        <v>7.04</v>
      </c>
      <c r="BD194" t="s">
        <v>6</v>
      </c>
      <c r="BE194" t="s">
        <v>6</v>
      </c>
      <c r="BF194" t="s">
        <v>6</v>
      </c>
      <c r="BG194" t="s">
        <v>6</v>
      </c>
      <c r="BH194">
        <v>3</v>
      </c>
      <c r="BI194">
        <v>2</v>
      </c>
      <c r="BJ194" t="s">
        <v>640</v>
      </c>
      <c r="BM194">
        <v>108001</v>
      </c>
      <c r="BN194">
        <v>0</v>
      </c>
      <c r="BO194" t="s">
        <v>6</v>
      </c>
      <c r="BP194">
        <v>0</v>
      </c>
      <c r="BQ194">
        <v>3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95</v>
      </c>
      <c r="CA194">
        <v>65</v>
      </c>
      <c r="CF194">
        <v>0</v>
      </c>
      <c r="CG194">
        <v>0</v>
      </c>
      <c r="CM194">
        <v>0</v>
      </c>
      <c r="CN194" t="s">
        <v>6</v>
      </c>
      <c r="CO194">
        <v>0</v>
      </c>
      <c r="CP194">
        <f t="shared" si="209"/>
        <v>11664.58</v>
      </c>
      <c r="CQ194">
        <f t="shared" si="210"/>
        <v>2332.9151999999999</v>
      </c>
      <c r="CR194">
        <f t="shared" si="211"/>
        <v>0</v>
      </c>
      <c r="CS194">
        <f t="shared" si="212"/>
        <v>0</v>
      </c>
      <c r="CT194">
        <f t="shared" si="213"/>
        <v>0</v>
      </c>
      <c r="CU194">
        <f t="shared" si="214"/>
        <v>0</v>
      </c>
      <c r="CV194">
        <f t="shared" si="215"/>
        <v>0</v>
      </c>
      <c r="CW194">
        <f t="shared" si="216"/>
        <v>0</v>
      </c>
      <c r="CX194">
        <f t="shared" si="217"/>
        <v>0</v>
      </c>
      <c r="CY194">
        <f t="shared" si="218"/>
        <v>0</v>
      </c>
      <c r="CZ194">
        <f t="shared" si="219"/>
        <v>0</v>
      </c>
      <c r="DC194" t="s">
        <v>6</v>
      </c>
      <c r="DD194" t="s">
        <v>6</v>
      </c>
      <c r="DE194" t="s">
        <v>6</v>
      </c>
      <c r="DF194" t="s">
        <v>6</v>
      </c>
      <c r="DG194" t="s">
        <v>6</v>
      </c>
      <c r="DH194" t="s">
        <v>6</v>
      </c>
      <c r="DI194" t="s">
        <v>6</v>
      </c>
      <c r="DJ194" t="s">
        <v>6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1010</v>
      </c>
      <c r="DV194" t="s">
        <v>110</v>
      </c>
      <c r="DW194" t="s">
        <v>110</v>
      </c>
      <c r="DX194">
        <v>1</v>
      </c>
      <c r="EE194">
        <v>16609228</v>
      </c>
      <c r="EF194">
        <v>3</v>
      </c>
      <c r="EG194" t="s">
        <v>572</v>
      </c>
      <c r="EH194">
        <v>0</v>
      </c>
      <c r="EI194" t="s">
        <v>6</v>
      </c>
      <c r="EJ194">
        <v>2</v>
      </c>
      <c r="EK194">
        <v>108001</v>
      </c>
      <c r="EL194" t="s">
        <v>573</v>
      </c>
      <c r="EM194" t="s">
        <v>574</v>
      </c>
      <c r="EO194" t="s">
        <v>6</v>
      </c>
      <c r="EQ194">
        <v>0</v>
      </c>
      <c r="ER194">
        <v>331.38</v>
      </c>
      <c r="ES194">
        <v>331.38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220"/>
        <v>0</v>
      </c>
      <c r="FS194">
        <v>0</v>
      </c>
      <c r="FX194">
        <v>95</v>
      </c>
      <c r="FY194">
        <v>65</v>
      </c>
      <c r="GA194" t="s">
        <v>6</v>
      </c>
      <c r="GD194">
        <v>0</v>
      </c>
      <c r="GF194">
        <v>2146108662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21"/>
        <v>0</v>
      </c>
      <c r="GM194">
        <f t="shared" si="222"/>
        <v>11664.58</v>
      </c>
      <c r="GN194">
        <f t="shared" si="223"/>
        <v>0</v>
      </c>
      <c r="GO194">
        <f t="shared" si="224"/>
        <v>11664.58</v>
      </c>
      <c r="GP194">
        <f t="shared" si="225"/>
        <v>0</v>
      </c>
      <c r="GR194">
        <v>0</v>
      </c>
      <c r="GS194">
        <v>3</v>
      </c>
      <c r="GT194">
        <v>0</v>
      </c>
      <c r="GU194" t="s">
        <v>6</v>
      </c>
      <c r="GV194">
        <f t="shared" si="226"/>
        <v>0</v>
      </c>
      <c r="GW194">
        <v>1</v>
      </c>
      <c r="GX194">
        <f t="shared" si="227"/>
        <v>0</v>
      </c>
      <c r="HA194">
        <v>0</v>
      </c>
      <c r="HB194"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ROW(SmtRes!A457)</f>
        <v>457</v>
      </c>
      <c r="D195">
        <f>ROW(EtalonRes!A458)</f>
        <v>458</v>
      </c>
      <c r="E195" t="s">
        <v>641</v>
      </c>
      <c r="F195" t="s">
        <v>642</v>
      </c>
      <c r="G195" t="s">
        <v>643</v>
      </c>
      <c r="H195" t="s">
        <v>39</v>
      </c>
      <c r="I195">
        <f>ROUND(58/100,9)</f>
        <v>0.57999999999999996</v>
      </c>
      <c r="J195">
        <v>0</v>
      </c>
      <c r="O195">
        <f t="shared" si="195"/>
        <v>1853.48</v>
      </c>
      <c r="P195">
        <f t="shared" si="196"/>
        <v>434.53</v>
      </c>
      <c r="Q195">
        <f t="shared" si="197"/>
        <v>19.07</v>
      </c>
      <c r="R195">
        <f t="shared" si="198"/>
        <v>2.61</v>
      </c>
      <c r="S195">
        <f t="shared" si="199"/>
        <v>1399.88</v>
      </c>
      <c r="T195">
        <f t="shared" si="200"/>
        <v>0</v>
      </c>
      <c r="U195">
        <f t="shared" si="201"/>
        <v>20.044799999999999</v>
      </c>
      <c r="V195">
        <f t="shared" si="202"/>
        <v>2.8999999999999998E-2</v>
      </c>
      <c r="W195">
        <f t="shared" si="203"/>
        <v>0</v>
      </c>
      <c r="X195">
        <f t="shared" si="204"/>
        <v>1332.37</v>
      </c>
      <c r="Y195">
        <f t="shared" si="205"/>
        <v>911.62</v>
      </c>
      <c r="AA195">
        <v>16612262</v>
      </c>
      <c r="AB195">
        <f t="shared" si="206"/>
        <v>453.93</v>
      </c>
      <c r="AC195">
        <f t="shared" si="230"/>
        <v>106.42</v>
      </c>
      <c r="AD195">
        <f t="shared" si="231"/>
        <v>4.67</v>
      </c>
      <c r="AE195">
        <f t="shared" si="232"/>
        <v>0.64</v>
      </c>
      <c r="AF195">
        <f t="shared" si="233"/>
        <v>342.84</v>
      </c>
      <c r="AG195">
        <f t="shared" si="207"/>
        <v>0</v>
      </c>
      <c r="AH195">
        <f t="shared" si="234"/>
        <v>34.56</v>
      </c>
      <c r="AI195">
        <f t="shared" si="235"/>
        <v>0.05</v>
      </c>
      <c r="AJ195">
        <f t="shared" si="208"/>
        <v>0</v>
      </c>
      <c r="AK195">
        <v>453.93</v>
      </c>
      <c r="AL195">
        <v>106.42</v>
      </c>
      <c r="AM195">
        <v>4.67</v>
      </c>
      <c r="AN195">
        <v>0.64</v>
      </c>
      <c r="AO195">
        <v>342.84</v>
      </c>
      <c r="AP195">
        <v>0</v>
      </c>
      <c r="AQ195">
        <v>34.56</v>
      </c>
      <c r="AR195">
        <v>0.05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7.04</v>
      </c>
      <c r="BA195">
        <v>7.04</v>
      </c>
      <c r="BB195">
        <v>7.04</v>
      </c>
      <c r="BC195">
        <v>7.04</v>
      </c>
      <c r="BD195" t="s">
        <v>6</v>
      </c>
      <c r="BE195" t="s">
        <v>6</v>
      </c>
      <c r="BF195" t="s">
        <v>6</v>
      </c>
      <c r="BG195" t="s">
        <v>6</v>
      </c>
      <c r="BH195">
        <v>0</v>
      </c>
      <c r="BI195">
        <v>2</v>
      </c>
      <c r="BJ195" t="s">
        <v>644</v>
      </c>
      <c r="BM195">
        <v>108001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7.04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09"/>
        <v>1853.48</v>
      </c>
      <c r="CQ195">
        <f t="shared" si="210"/>
        <v>749.19680000000005</v>
      </c>
      <c r="CR195">
        <f t="shared" si="211"/>
        <v>32.876800000000003</v>
      </c>
      <c r="CS195">
        <f t="shared" si="212"/>
        <v>4.5056000000000003</v>
      </c>
      <c r="CT195">
        <f t="shared" si="213"/>
        <v>2413.5935999999997</v>
      </c>
      <c r="CU195">
        <f t="shared" si="214"/>
        <v>0</v>
      </c>
      <c r="CV195">
        <f t="shared" si="215"/>
        <v>34.56</v>
      </c>
      <c r="CW195">
        <f t="shared" si="216"/>
        <v>0.05</v>
      </c>
      <c r="CX195">
        <f t="shared" si="217"/>
        <v>0</v>
      </c>
      <c r="CY195">
        <f t="shared" si="218"/>
        <v>1332.3654999999999</v>
      </c>
      <c r="CZ195">
        <f t="shared" si="219"/>
        <v>911.61850000000004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39</v>
      </c>
      <c r="DW195" t="s">
        <v>39</v>
      </c>
      <c r="DX195">
        <v>1</v>
      </c>
      <c r="EE195">
        <v>16609228</v>
      </c>
      <c r="EF195">
        <v>3</v>
      </c>
      <c r="EG195" t="s">
        <v>572</v>
      </c>
      <c r="EH195">
        <v>0</v>
      </c>
      <c r="EI195" t="s">
        <v>6</v>
      </c>
      <c r="EJ195">
        <v>2</v>
      </c>
      <c r="EK195">
        <v>108001</v>
      </c>
      <c r="EL195" t="s">
        <v>573</v>
      </c>
      <c r="EM195" t="s">
        <v>574</v>
      </c>
      <c r="EO195" t="s">
        <v>6</v>
      </c>
      <c r="EQ195">
        <v>131072</v>
      </c>
      <c r="ER195">
        <v>453.93</v>
      </c>
      <c r="ES195">
        <v>106.42</v>
      </c>
      <c r="ET195">
        <v>4.67</v>
      </c>
      <c r="EU195">
        <v>0.64</v>
      </c>
      <c r="EV195">
        <v>342.84</v>
      </c>
      <c r="EW195">
        <v>34.56</v>
      </c>
      <c r="EX195">
        <v>0.05</v>
      </c>
      <c r="EY195">
        <v>0</v>
      </c>
      <c r="FQ195">
        <v>0</v>
      </c>
      <c r="FR195">
        <f t="shared" si="220"/>
        <v>0</v>
      </c>
      <c r="FS195">
        <v>0</v>
      </c>
      <c r="FX195">
        <v>95</v>
      </c>
      <c r="FY195">
        <v>65</v>
      </c>
      <c r="GA195" t="s">
        <v>6</v>
      </c>
      <c r="GD195">
        <v>0</v>
      </c>
      <c r="GF195">
        <v>1467084021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21"/>
        <v>0</v>
      </c>
      <c r="GM195">
        <f t="shared" si="222"/>
        <v>4097.47</v>
      </c>
      <c r="GN195">
        <f t="shared" si="223"/>
        <v>0</v>
      </c>
      <c r="GO195">
        <f t="shared" si="224"/>
        <v>4097.47</v>
      </c>
      <c r="GP195">
        <f t="shared" si="225"/>
        <v>0</v>
      </c>
      <c r="GR195">
        <v>0</v>
      </c>
      <c r="GS195">
        <v>3</v>
      </c>
      <c r="GT195">
        <v>0</v>
      </c>
      <c r="GU195" t="s">
        <v>6</v>
      </c>
      <c r="GV195">
        <f t="shared" si="226"/>
        <v>0</v>
      </c>
      <c r="GW195">
        <v>1</v>
      </c>
      <c r="GX195">
        <f t="shared" si="227"/>
        <v>0</v>
      </c>
      <c r="HA195">
        <v>0</v>
      </c>
      <c r="HB195">
        <v>0</v>
      </c>
      <c r="IK195">
        <v>0</v>
      </c>
    </row>
    <row r="196" spans="1:245" x14ac:dyDescent="0.2">
      <c r="A196">
        <v>18</v>
      </c>
      <c r="B196">
        <v>1</v>
      </c>
      <c r="C196">
        <v>456</v>
      </c>
      <c r="E196" t="s">
        <v>645</v>
      </c>
      <c r="F196" t="s">
        <v>646</v>
      </c>
      <c r="G196" t="s">
        <v>647</v>
      </c>
      <c r="H196" t="s">
        <v>322</v>
      </c>
      <c r="I196">
        <f>I195*J196</f>
        <v>0.14000000000000001</v>
      </c>
      <c r="J196">
        <v>0.24137931034482762</v>
      </c>
      <c r="O196">
        <f t="shared" si="195"/>
        <v>2170.29</v>
      </c>
      <c r="P196">
        <f t="shared" si="196"/>
        <v>2170.29</v>
      </c>
      <c r="Q196">
        <f t="shared" si="197"/>
        <v>0</v>
      </c>
      <c r="R196">
        <f t="shared" si="198"/>
        <v>0</v>
      </c>
      <c r="S196">
        <f t="shared" si="199"/>
        <v>0</v>
      </c>
      <c r="T196">
        <f t="shared" si="200"/>
        <v>0</v>
      </c>
      <c r="U196">
        <f t="shared" si="201"/>
        <v>0</v>
      </c>
      <c r="V196">
        <f t="shared" si="202"/>
        <v>0</v>
      </c>
      <c r="W196">
        <f t="shared" si="203"/>
        <v>0</v>
      </c>
      <c r="X196">
        <f t="shared" si="204"/>
        <v>0</v>
      </c>
      <c r="Y196">
        <f t="shared" si="205"/>
        <v>0</v>
      </c>
      <c r="AA196">
        <v>16612262</v>
      </c>
      <c r="AB196">
        <f t="shared" si="206"/>
        <v>2202</v>
      </c>
      <c r="AC196">
        <f t="shared" si="230"/>
        <v>2202</v>
      </c>
      <c r="AD196">
        <f t="shared" si="231"/>
        <v>0</v>
      </c>
      <c r="AE196">
        <f t="shared" si="232"/>
        <v>0</v>
      </c>
      <c r="AF196">
        <f t="shared" si="233"/>
        <v>0</v>
      </c>
      <c r="AG196">
        <f t="shared" si="207"/>
        <v>0</v>
      </c>
      <c r="AH196">
        <f t="shared" si="234"/>
        <v>0</v>
      </c>
      <c r="AI196">
        <f t="shared" si="235"/>
        <v>0</v>
      </c>
      <c r="AJ196">
        <f t="shared" si="208"/>
        <v>0</v>
      </c>
      <c r="AK196">
        <v>2202</v>
      </c>
      <c r="AL196">
        <v>2202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7.04</v>
      </c>
      <c r="BA196">
        <v>1</v>
      </c>
      <c r="BB196">
        <v>1</v>
      </c>
      <c r="BC196">
        <v>7.04</v>
      </c>
      <c r="BD196" t="s">
        <v>6</v>
      </c>
      <c r="BE196" t="s">
        <v>6</v>
      </c>
      <c r="BF196" t="s">
        <v>6</v>
      </c>
      <c r="BG196" t="s">
        <v>6</v>
      </c>
      <c r="BH196">
        <v>3</v>
      </c>
      <c r="BI196">
        <v>2</v>
      </c>
      <c r="BJ196" t="s">
        <v>648</v>
      </c>
      <c r="BM196">
        <v>108001</v>
      </c>
      <c r="BN196">
        <v>0</v>
      </c>
      <c r="BO196" t="s">
        <v>6</v>
      </c>
      <c r="BP196">
        <v>0</v>
      </c>
      <c r="BQ196">
        <v>3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95</v>
      </c>
      <c r="CA196">
        <v>65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209"/>
        <v>2170.29</v>
      </c>
      <c r="CQ196">
        <f t="shared" si="210"/>
        <v>15502.08</v>
      </c>
      <c r="CR196">
        <f t="shared" si="211"/>
        <v>0</v>
      </c>
      <c r="CS196">
        <f t="shared" si="212"/>
        <v>0</v>
      </c>
      <c r="CT196">
        <f t="shared" si="213"/>
        <v>0</v>
      </c>
      <c r="CU196">
        <f t="shared" si="214"/>
        <v>0</v>
      </c>
      <c r="CV196">
        <f t="shared" si="215"/>
        <v>0</v>
      </c>
      <c r="CW196">
        <f t="shared" si="216"/>
        <v>0</v>
      </c>
      <c r="CX196">
        <f t="shared" si="217"/>
        <v>0</v>
      </c>
      <c r="CY196">
        <f t="shared" si="218"/>
        <v>0</v>
      </c>
      <c r="CZ196">
        <f t="shared" si="219"/>
        <v>0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1010</v>
      </c>
      <c r="DV196" t="s">
        <v>322</v>
      </c>
      <c r="DW196" t="s">
        <v>322</v>
      </c>
      <c r="DX196">
        <v>100</v>
      </c>
      <c r="EE196">
        <v>16609228</v>
      </c>
      <c r="EF196">
        <v>3</v>
      </c>
      <c r="EG196" t="s">
        <v>572</v>
      </c>
      <c r="EH196">
        <v>0</v>
      </c>
      <c r="EI196" t="s">
        <v>6</v>
      </c>
      <c r="EJ196">
        <v>2</v>
      </c>
      <c r="EK196">
        <v>108001</v>
      </c>
      <c r="EL196" t="s">
        <v>573</v>
      </c>
      <c r="EM196" t="s">
        <v>574</v>
      </c>
      <c r="EO196" t="s">
        <v>6</v>
      </c>
      <c r="EQ196">
        <v>0</v>
      </c>
      <c r="ER196">
        <v>2202</v>
      </c>
      <c r="ES196">
        <v>2202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20"/>
        <v>0</v>
      </c>
      <c r="FS196">
        <v>0</v>
      </c>
      <c r="FX196">
        <v>95</v>
      </c>
      <c r="FY196">
        <v>65</v>
      </c>
      <c r="GA196" t="s">
        <v>6</v>
      </c>
      <c r="GD196">
        <v>0</v>
      </c>
      <c r="GF196">
        <v>-647283413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21"/>
        <v>0</v>
      </c>
      <c r="GM196">
        <f t="shared" si="222"/>
        <v>2170.29</v>
      </c>
      <c r="GN196">
        <f t="shared" si="223"/>
        <v>0</v>
      </c>
      <c r="GO196">
        <f t="shared" si="224"/>
        <v>2170.29</v>
      </c>
      <c r="GP196">
        <f t="shared" si="225"/>
        <v>0</v>
      </c>
      <c r="GR196">
        <v>0</v>
      </c>
      <c r="GS196">
        <v>3</v>
      </c>
      <c r="GT196">
        <v>0</v>
      </c>
      <c r="GU196" t="s">
        <v>6</v>
      </c>
      <c r="GV196">
        <f t="shared" si="226"/>
        <v>0</v>
      </c>
      <c r="GW196">
        <v>1</v>
      </c>
      <c r="GX196">
        <f t="shared" si="227"/>
        <v>0</v>
      </c>
      <c r="HA196">
        <v>0</v>
      </c>
      <c r="HB196">
        <v>0</v>
      </c>
      <c r="IK196">
        <v>0</v>
      </c>
    </row>
    <row r="197" spans="1:245" x14ac:dyDescent="0.2">
      <c r="A197">
        <v>18</v>
      </c>
      <c r="B197">
        <v>1</v>
      </c>
      <c r="C197">
        <v>455</v>
      </c>
      <c r="E197" t="s">
        <v>649</v>
      </c>
      <c r="F197" t="s">
        <v>650</v>
      </c>
      <c r="G197" t="s">
        <v>651</v>
      </c>
      <c r="H197" t="s">
        <v>322</v>
      </c>
      <c r="I197">
        <f>I195*J197</f>
        <v>0.4</v>
      </c>
      <c r="J197">
        <v>0.68965517241379315</v>
      </c>
      <c r="O197">
        <f t="shared" si="195"/>
        <v>1624.83</v>
      </c>
      <c r="P197">
        <f t="shared" si="196"/>
        <v>1624.83</v>
      </c>
      <c r="Q197">
        <f t="shared" si="197"/>
        <v>0</v>
      </c>
      <c r="R197">
        <f t="shared" si="198"/>
        <v>0</v>
      </c>
      <c r="S197">
        <f t="shared" si="199"/>
        <v>0</v>
      </c>
      <c r="T197">
        <f t="shared" si="200"/>
        <v>0</v>
      </c>
      <c r="U197">
        <f t="shared" si="201"/>
        <v>0</v>
      </c>
      <c r="V197">
        <f t="shared" si="202"/>
        <v>0</v>
      </c>
      <c r="W197">
        <f t="shared" si="203"/>
        <v>0</v>
      </c>
      <c r="X197">
        <f t="shared" si="204"/>
        <v>0</v>
      </c>
      <c r="Y197">
        <f t="shared" si="205"/>
        <v>0</v>
      </c>
      <c r="AA197">
        <v>16612262</v>
      </c>
      <c r="AB197">
        <f t="shared" si="206"/>
        <v>577</v>
      </c>
      <c r="AC197">
        <f t="shared" si="230"/>
        <v>577</v>
      </c>
      <c r="AD197">
        <f t="shared" si="231"/>
        <v>0</v>
      </c>
      <c r="AE197">
        <f t="shared" si="232"/>
        <v>0</v>
      </c>
      <c r="AF197">
        <f t="shared" si="233"/>
        <v>0</v>
      </c>
      <c r="AG197">
        <f t="shared" si="207"/>
        <v>0</v>
      </c>
      <c r="AH197">
        <f t="shared" si="234"/>
        <v>0</v>
      </c>
      <c r="AI197">
        <f t="shared" si="235"/>
        <v>0</v>
      </c>
      <c r="AJ197">
        <f t="shared" si="208"/>
        <v>0</v>
      </c>
      <c r="AK197">
        <v>577</v>
      </c>
      <c r="AL197">
        <v>577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7.04</v>
      </c>
      <c r="BA197">
        <v>1</v>
      </c>
      <c r="BB197">
        <v>1</v>
      </c>
      <c r="BC197">
        <v>7.04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2</v>
      </c>
      <c r="BJ197" t="s">
        <v>652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09"/>
        <v>1624.83</v>
      </c>
      <c r="CQ197">
        <f t="shared" si="210"/>
        <v>4062.08</v>
      </c>
      <c r="CR197">
        <f t="shared" si="211"/>
        <v>0</v>
      </c>
      <c r="CS197">
        <f t="shared" si="212"/>
        <v>0</v>
      </c>
      <c r="CT197">
        <f t="shared" si="213"/>
        <v>0</v>
      </c>
      <c r="CU197">
        <f t="shared" si="214"/>
        <v>0</v>
      </c>
      <c r="CV197">
        <f t="shared" si="215"/>
        <v>0</v>
      </c>
      <c r="CW197">
        <f t="shared" si="216"/>
        <v>0</v>
      </c>
      <c r="CX197">
        <f t="shared" si="217"/>
        <v>0</v>
      </c>
      <c r="CY197">
        <f t="shared" si="218"/>
        <v>0</v>
      </c>
      <c r="CZ197">
        <f t="shared" si="219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1010</v>
      </c>
      <c r="DV197" t="s">
        <v>322</v>
      </c>
      <c r="DW197" t="s">
        <v>322</v>
      </c>
      <c r="DX197">
        <v>100</v>
      </c>
      <c r="EE197">
        <v>16609228</v>
      </c>
      <c r="EF197">
        <v>3</v>
      </c>
      <c r="EG197" t="s">
        <v>572</v>
      </c>
      <c r="EH197">
        <v>0</v>
      </c>
      <c r="EI197" t="s">
        <v>6</v>
      </c>
      <c r="EJ197">
        <v>2</v>
      </c>
      <c r="EK197">
        <v>108001</v>
      </c>
      <c r="EL197" t="s">
        <v>573</v>
      </c>
      <c r="EM197" t="s">
        <v>574</v>
      </c>
      <c r="EO197" t="s">
        <v>6</v>
      </c>
      <c r="EQ197">
        <v>0</v>
      </c>
      <c r="ER197">
        <v>577</v>
      </c>
      <c r="ES197">
        <v>577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20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-232907881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21"/>
        <v>0</v>
      </c>
      <c r="GM197">
        <f t="shared" si="222"/>
        <v>1624.83</v>
      </c>
      <c r="GN197">
        <f t="shared" si="223"/>
        <v>0</v>
      </c>
      <c r="GO197">
        <f t="shared" si="224"/>
        <v>1624.83</v>
      </c>
      <c r="GP197">
        <f t="shared" si="225"/>
        <v>0</v>
      </c>
      <c r="GR197">
        <v>0</v>
      </c>
      <c r="GS197">
        <v>3</v>
      </c>
      <c r="GT197">
        <v>0</v>
      </c>
      <c r="GU197" t="s">
        <v>6</v>
      </c>
      <c r="GV197">
        <f t="shared" si="226"/>
        <v>0</v>
      </c>
      <c r="GW197">
        <v>1</v>
      </c>
      <c r="GX197">
        <f t="shared" si="227"/>
        <v>0</v>
      </c>
      <c r="HA197">
        <v>0</v>
      </c>
      <c r="HB197">
        <v>0</v>
      </c>
      <c r="IK197">
        <v>0</v>
      </c>
    </row>
    <row r="198" spans="1:245" x14ac:dyDescent="0.2">
      <c r="A198">
        <v>18</v>
      </c>
      <c r="B198">
        <v>1</v>
      </c>
      <c r="C198">
        <v>454</v>
      </c>
      <c r="E198" t="s">
        <v>653</v>
      </c>
      <c r="F198" t="s">
        <v>654</v>
      </c>
      <c r="G198" t="s">
        <v>655</v>
      </c>
      <c r="H198" t="s">
        <v>322</v>
      </c>
      <c r="I198">
        <f>I195*J198</f>
        <v>4.0000000000000008E-2</v>
      </c>
      <c r="J198">
        <v>6.8965517241379323E-2</v>
      </c>
      <c r="O198">
        <f t="shared" si="195"/>
        <v>2144.38</v>
      </c>
      <c r="P198">
        <f t="shared" si="196"/>
        <v>2144.38</v>
      </c>
      <c r="Q198">
        <f t="shared" si="197"/>
        <v>0</v>
      </c>
      <c r="R198">
        <f t="shared" si="198"/>
        <v>0</v>
      </c>
      <c r="S198">
        <f t="shared" si="199"/>
        <v>0</v>
      </c>
      <c r="T198">
        <f t="shared" si="200"/>
        <v>0</v>
      </c>
      <c r="U198">
        <f t="shared" si="201"/>
        <v>0</v>
      </c>
      <c r="V198">
        <f t="shared" si="202"/>
        <v>0</v>
      </c>
      <c r="W198">
        <f t="shared" si="203"/>
        <v>0</v>
      </c>
      <c r="X198">
        <f t="shared" si="204"/>
        <v>0</v>
      </c>
      <c r="Y198">
        <f t="shared" si="205"/>
        <v>0</v>
      </c>
      <c r="AA198">
        <v>16612262</v>
      </c>
      <c r="AB198">
        <f t="shared" si="206"/>
        <v>7615</v>
      </c>
      <c r="AC198">
        <f t="shared" si="230"/>
        <v>7615</v>
      </c>
      <c r="AD198">
        <f t="shared" si="231"/>
        <v>0</v>
      </c>
      <c r="AE198">
        <f t="shared" si="232"/>
        <v>0</v>
      </c>
      <c r="AF198">
        <f t="shared" si="233"/>
        <v>0</v>
      </c>
      <c r="AG198">
        <f t="shared" si="207"/>
        <v>0</v>
      </c>
      <c r="AH198">
        <f t="shared" si="234"/>
        <v>0</v>
      </c>
      <c r="AI198">
        <f t="shared" si="235"/>
        <v>0</v>
      </c>
      <c r="AJ198">
        <f t="shared" si="208"/>
        <v>0</v>
      </c>
      <c r="AK198">
        <v>7615</v>
      </c>
      <c r="AL198">
        <v>7615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95</v>
      </c>
      <c r="AU198">
        <v>65</v>
      </c>
      <c r="AV198">
        <v>1</v>
      </c>
      <c r="AW198">
        <v>1</v>
      </c>
      <c r="AZ198">
        <v>7.04</v>
      </c>
      <c r="BA198">
        <v>1</v>
      </c>
      <c r="BB198">
        <v>1</v>
      </c>
      <c r="BC198">
        <v>7.04</v>
      </c>
      <c r="BD198" t="s">
        <v>6</v>
      </c>
      <c r="BE198" t="s">
        <v>6</v>
      </c>
      <c r="BF198" t="s">
        <v>6</v>
      </c>
      <c r="BG198" t="s">
        <v>6</v>
      </c>
      <c r="BH198">
        <v>3</v>
      </c>
      <c r="BI198">
        <v>2</v>
      </c>
      <c r="BJ198" t="s">
        <v>656</v>
      </c>
      <c r="BM198">
        <v>108001</v>
      </c>
      <c r="BN198">
        <v>0</v>
      </c>
      <c r="BO198" t="s">
        <v>6</v>
      </c>
      <c r="BP198">
        <v>0</v>
      </c>
      <c r="BQ198">
        <v>3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95</v>
      </c>
      <c r="CA198">
        <v>65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209"/>
        <v>2144.38</v>
      </c>
      <c r="CQ198">
        <f t="shared" si="210"/>
        <v>53609.599999999999</v>
      </c>
      <c r="CR198">
        <f t="shared" si="211"/>
        <v>0</v>
      </c>
      <c r="CS198">
        <f t="shared" si="212"/>
        <v>0</v>
      </c>
      <c r="CT198">
        <f t="shared" si="213"/>
        <v>0</v>
      </c>
      <c r="CU198">
        <f t="shared" si="214"/>
        <v>0</v>
      </c>
      <c r="CV198">
        <f t="shared" si="215"/>
        <v>0</v>
      </c>
      <c r="CW198">
        <f t="shared" si="216"/>
        <v>0</v>
      </c>
      <c r="CX198">
        <f t="shared" si="217"/>
        <v>0</v>
      </c>
      <c r="CY198">
        <f t="shared" si="218"/>
        <v>0</v>
      </c>
      <c r="CZ198">
        <f t="shared" si="219"/>
        <v>0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1010</v>
      </c>
      <c r="DV198" t="s">
        <v>322</v>
      </c>
      <c r="DW198" t="s">
        <v>322</v>
      </c>
      <c r="DX198">
        <v>100</v>
      </c>
      <c r="EE198">
        <v>16609228</v>
      </c>
      <c r="EF198">
        <v>3</v>
      </c>
      <c r="EG198" t="s">
        <v>572</v>
      </c>
      <c r="EH198">
        <v>0</v>
      </c>
      <c r="EI198" t="s">
        <v>6</v>
      </c>
      <c r="EJ198">
        <v>2</v>
      </c>
      <c r="EK198">
        <v>108001</v>
      </c>
      <c r="EL198" t="s">
        <v>573</v>
      </c>
      <c r="EM198" t="s">
        <v>574</v>
      </c>
      <c r="EO198" t="s">
        <v>6</v>
      </c>
      <c r="EQ198">
        <v>0</v>
      </c>
      <c r="ER198">
        <v>7615</v>
      </c>
      <c r="ES198">
        <v>7615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220"/>
        <v>0</v>
      </c>
      <c r="FS198">
        <v>0</v>
      </c>
      <c r="FX198">
        <v>95</v>
      </c>
      <c r="FY198">
        <v>65</v>
      </c>
      <c r="GA198" t="s">
        <v>6</v>
      </c>
      <c r="GD198">
        <v>0</v>
      </c>
      <c r="GF198">
        <v>734862959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21"/>
        <v>0</v>
      </c>
      <c r="GM198">
        <f t="shared" si="222"/>
        <v>2144.38</v>
      </c>
      <c r="GN198">
        <f t="shared" si="223"/>
        <v>0</v>
      </c>
      <c r="GO198">
        <f t="shared" si="224"/>
        <v>2144.38</v>
      </c>
      <c r="GP198">
        <f t="shared" si="225"/>
        <v>0</v>
      </c>
      <c r="GR198">
        <v>0</v>
      </c>
      <c r="GS198">
        <v>3</v>
      </c>
      <c r="GT198">
        <v>0</v>
      </c>
      <c r="GU198" t="s">
        <v>6</v>
      </c>
      <c r="GV198">
        <f t="shared" si="226"/>
        <v>0</v>
      </c>
      <c r="GW198">
        <v>1</v>
      </c>
      <c r="GX198">
        <f t="shared" si="227"/>
        <v>0</v>
      </c>
      <c r="HA198">
        <v>0</v>
      </c>
      <c r="HB198">
        <v>0</v>
      </c>
      <c r="IK198">
        <v>0</v>
      </c>
    </row>
    <row r="199" spans="1:245" x14ac:dyDescent="0.2">
      <c r="A199">
        <v>17</v>
      </c>
      <c r="B199">
        <v>1</v>
      </c>
      <c r="C199">
        <f>ROW(SmtRes!A465)</f>
        <v>465</v>
      </c>
      <c r="D199">
        <f>ROW(EtalonRes!A464)</f>
        <v>464</v>
      </c>
      <c r="E199" t="s">
        <v>657</v>
      </c>
      <c r="F199" t="s">
        <v>658</v>
      </c>
      <c r="G199" t="s">
        <v>659</v>
      </c>
      <c r="H199" t="s">
        <v>27</v>
      </c>
      <c r="I199">
        <v>7.52</v>
      </c>
      <c r="J199">
        <v>0</v>
      </c>
      <c r="O199">
        <f t="shared" si="195"/>
        <v>10946.04</v>
      </c>
      <c r="P199">
        <f t="shared" si="196"/>
        <v>2728.04</v>
      </c>
      <c r="Q199">
        <f t="shared" si="197"/>
        <v>16.41</v>
      </c>
      <c r="R199">
        <f t="shared" si="198"/>
        <v>7.41</v>
      </c>
      <c r="S199">
        <f t="shared" si="199"/>
        <v>8201.59</v>
      </c>
      <c r="T199">
        <f t="shared" si="200"/>
        <v>0</v>
      </c>
      <c r="U199">
        <f t="shared" si="201"/>
        <v>122.50079999999998</v>
      </c>
      <c r="V199">
        <f t="shared" si="202"/>
        <v>7.5200000000000003E-2</v>
      </c>
      <c r="W199">
        <f t="shared" si="203"/>
        <v>0</v>
      </c>
      <c r="X199">
        <f t="shared" si="204"/>
        <v>7798.55</v>
      </c>
      <c r="Y199">
        <f t="shared" si="205"/>
        <v>5335.85</v>
      </c>
      <c r="AA199">
        <v>16612262</v>
      </c>
      <c r="AB199">
        <f t="shared" si="206"/>
        <v>206.76</v>
      </c>
      <c r="AC199">
        <f t="shared" si="230"/>
        <v>51.53</v>
      </c>
      <c r="AD199">
        <f t="shared" si="231"/>
        <v>0.31</v>
      </c>
      <c r="AE199">
        <f t="shared" si="232"/>
        <v>0.14000000000000001</v>
      </c>
      <c r="AF199">
        <f t="shared" si="233"/>
        <v>154.91999999999999</v>
      </c>
      <c r="AG199">
        <f t="shared" si="207"/>
        <v>0</v>
      </c>
      <c r="AH199">
        <f t="shared" si="234"/>
        <v>16.29</v>
      </c>
      <c r="AI199">
        <f t="shared" si="235"/>
        <v>0.01</v>
      </c>
      <c r="AJ199">
        <f t="shared" si="208"/>
        <v>0</v>
      </c>
      <c r="AK199">
        <v>206.76</v>
      </c>
      <c r="AL199">
        <v>51.53</v>
      </c>
      <c r="AM199">
        <v>0.31</v>
      </c>
      <c r="AN199">
        <v>0.14000000000000001</v>
      </c>
      <c r="AO199">
        <v>154.91999999999999</v>
      </c>
      <c r="AP199">
        <v>0</v>
      </c>
      <c r="AQ199">
        <v>16.29</v>
      </c>
      <c r="AR199">
        <v>0.01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7.04</v>
      </c>
      <c r="BA199">
        <v>7.04</v>
      </c>
      <c r="BB199">
        <v>7.04</v>
      </c>
      <c r="BC199">
        <v>7.04</v>
      </c>
      <c r="BD199" t="s">
        <v>6</v>
      </c>
      <c r="BE199" t="s">
        <v>6</v>
      </c>
      <c r="BF199" t="s">
        <v>6</v>
      </c>
      <c r="BG199" t="s">
        <v>6</v>
      </c>
      <c r="BH199">
        <v>0</v>
      </c>
      <c r="BI199">
        <v>2</v>
      </c>
      <c r="BJ199" t="s">
        <v>660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7.04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09"/>
        <v>10946.04</v>
      </c>
      <c r="CQ199">
        <f t="shared" si="210"/>
        <v>362.77120000000002</v>
      </c>
      <c r="CR199">
        <f t="shared" si="211"/>
        <v>2.1823999999999999</v>
      </c>
      <c r="CS199">
        <f t="shared" si="212"/>
        <v>0.98560000000000014</v>
      </c>
      <c r="CT199">
        <f t="shared" si="213"/>
        <v>1090.6368</v>
      </c>
      <c r="CU199">
        <f t="shared" si="214"/>
        <v>0</v>
      </c>
      <c r="CV199">
        <f t="shared" si="215"/>
        <v>16.29</v>
      </c>
      <c r="CW199">
        <f t="shared" si="216"/>
        <v>0.01</v>
      </c>
      <c r="CX199">
        <f t="shared" si="217"/>
        <v>0</v>
      </c>
      <c r="CY199">
        <f t="shared" si="218"/>
        <v>7798.55</v>
      </c>
      <c r="CZ199">
        <f t="shared" si="219"/>
        <v>5335.85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1003</v>
      </c>
      <c r="DV199" t="s">
        <v>27</v>
      </c>
      <c r="DW199" t="s">
        <v>27</v>
      </c>
      <c r="DX199">
        <v>100</v>
      </c>
      <c r="EE199">
        <v>16609228</v>
      </c>
      <c r="EF199">
        <v>3</v>
      </c>
      <c r="EG199" t="s">
        <v>572</v>
      </c>
      <c r="EH199">
        <v>0</v>
      </c>
      <c r="EI199" t="s">
        <v>6</v>
      </c>
      <c r="EJ199">
        <v>2</v>
      </c>
      <c r="EK199">
        <v>108001</v>
      </c>
      <c r="EL199" t="s">
        <v>573</v>
      </c>
      <c r="EM199" t="s">
        <v>574</v>
      </c>
      <c r="EO199" t="s">
        <v>6</v>
      </c>
      <c r="EQ199">
        <v>131072</v>
      </c>
      <c r="ER199">
        <v>206.76</v>
      </c>
      <c r="ES199">
        <v>51.53</v>
      </c>
      <c r="ET199">
        <v>0.31</v>
      </c>
      <c r="EU199">
        <v>0.14000000000000001</v>
      </c>
      <c r="EV199">
        <v>154.91999999999999</v>
      </c>
      <c r="EW199">
        <v>16.29</v>
      </c>
      <c r="EX199">
        <v>0.01</v>
      </c>
      <c r="EY199">
        <v>0</v>
      </c>
      <c r="FQ199">
        <v>0</v>
      </c>
      <c r="FR199">
        <f t="shared" si="220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1397466309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21"/>
        <v>0</v>
      </c>
      <c r="GM199">
        <f t="shared" si="222"/>
        <v>24080.44</v>
      </c>
      <c r="GN199">
        <f t="shared" si="223"/>
        <v>0</v>
      </c>
      <c r="GO199">
        <f t="shared" si="224"/>
        <v>24080.44</v>
      </c>
      <c r="GP199">
        <f t="shared" si="225"/>
        <v>0</v>
      </c>
      <c r="GR199">
        <v>0</v>
      </c>
      <c r="GS199">
        <v>3</v>
      </c>
      <c r="GT199">
        <v>0</v>
      </c>
      <c r="GU199" t="s">
        <v>6</v>
      </c>
      <c r="GV199">
        <f t="shared" si="226"/>
        <v>0</v>
      </c>
      <c r="GW199">
        <v>1</v>
      </c>
      <c r="GX199">
        <f t="shared" si="227"/>
        <v>0</v>
      </c>
      <c r="HA199">
        <v>0</v>
      </c>
      <c r="HB199">
        <v>0</v>
      </c>
      <c r="IK199">
        <v>0</v>
      </c>
    </row>
    <row r="200" spans="1:245" x14ac:dyDescent="0.2">
      <c r="A200">
        <v>18</v>
      </c>
      <c r="B200">
        <v>1</v>
      </c>
      <c r="C200">
        <v>463</v>
      </c>
      <c r="E200" t="s">
        <v>661</v>
      </c>
      <c r="F200" t="s">
        <v>662</v>
      </c>
      <c r="G200" t="s">
        <v>663</v>
      </c>
      <c r="H200" t="s">
        <v>27</v>
      </c>
      <c r="I200">
        <f>I199*J200</f>
        <v>5.51</v>
      </c>
      <c r="J200">
        <v>0.73271276595744683</v>
      </c>
      <c r="O200">
        <f t="shared" si="195"/>
        <v>4616.0600000000004</v>
      </c>
      <c r="P200">
        <f t="shared" si="196"/>
        <v>4616.0600000000004</v>
      </c>
      <c r="Q200">
        <f t="shared" si="197"/>
        <v>0</v>
      </c>
      <c r="R200">
        <f t="shared" si="198"/>
        <v>0</v>
      </c>
      <c r="S200">
        <f t="shared" si="199"/>
        <v>0</v>
      </c>
      <c r="T200">
        <f t="shared" si="200"/>
        <v>0</v>
      </c>
      <c r="U200">
        <f t="shared" si="201"/>
        <v>0</v>
      </c>
      <c r="V200">
        <f t="shared" si="202"/>
        <v>0</v>
      </c>
      <c r="W200">
        <f t="shared" si="203"/>
        <v>0</v>
      </c>
      <c r="X200">
        <f t="shared" si="204"/>
        <v>0</v>
      </c>
      <c r="Y200">
        <f t="shared" si="205"/>
        <v>0</v>
      </c>
      <c r="AA200">
        <v>16612262</v>
      </c>
      <c r="AB200">
        <f t="shared" si="206"/>
        <v>119</v>
      </c>
      <c r="AC200">
        <f t="shared" si="230"/>
        <v>119</v>
      </c>
      <c r="AD200">
        <f t="shared" si="231"/>
        <v>0</v>
      </c>
      <c r="AE200">
        <f t="shared" si="232"/>
        <v>0</v>
      </c>
      <c r="AF200">
        <f t="shared" si="233"/>
        <v>0</v>
      </c>
      <c r="AG200">
        <f t="shared" si="207"/>
        <v>0</v>
      </c>
      <c r="AH200">
        <f t="shared" si="234"/>
        <v>0</v>
      </c>
      <c r="AI200">
        <f t="shared" si="235"/>
        <v>0</v>
      </c>
      <c r="AJ200">
        <f t="shared" si="208"/>
        <v>0</v>
      </c>
      <c r="AK200">
        <v>119</v>
      </c>
      <c r="AL200">
        <v>119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95</v>
      </c>
      <c r="AU200">
        <v>65</v>
      </c>
      <c r="AV200">
        <v>1</v>
      </c>
      <c r="AW200">
        <v>1</v>
      </c>
      <c r="AZ200">
        <v>7.04</v>
      </c>
      <c r="BA200">
        <v>1</v>
      </c>
      <c r="BB200">
        <v>1</v>
      </c>
      <c r="BC200">
        <v>7.04</v>
      </c>
      <c r="BD200" t="s">
        <v>6</v>
      </c>
      <c r="BE200" t="s">
        <v>6</v>
      </c>
      <c r="BF200" t="s">
        <v>6</v>
      </c>
      <c r="BG200" t="s">
        <v>6</v>
      </c>
      <c r="BH200">
        <v>3</v>
      </c>
      <c r="BI200">
        <v>2</v>
      </c>
      <c r="BJ200" t="s">
        <v>664</v>
      </c>
      <c r="BM200">
        <v>108001</v>
      </c>
      <c r="BN200">
        <v>0</v>
      </c>
      <c r="BO200" t="s">
        <v>6</v>
      </c>
      <c r="BP200">
        <v>0</v>
      </c>
      <c r="BQ200">
        <v>3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95</v>
      </c>
      <c r="CA200">
        <v>65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09"/>
        <v>4616.0600000000004</v>
      </c>
      <c r="CQ200">
        <f t="shared" si="210"/>
        <v>837.76</v>
      </c>
      <c r="CR200">
        <f t="shared" si="211"/>
        <v>0</v>
      </c>
      <c r="CS200">
        <f t="shared" si="212"/>
        <v>0</v>
      </c>
      <c r="CT200">
        <f t="shared" si="213"/>
        <v>0</v>
      </c>
      <c r="CU200">
        <f t="shared" si="214"/>
        <v>0</v>
      </c>
      <c r="CV200">
        <f t="shared" si="215"/>
        <v>0</v>
      </c>
      <c r="CW200">
        <f t="shared" si="216"/>
        <v>0</v>
      </c>
      <c r="CX200">
        <f t="shared" si="217"/>
        <v>0</v>
      </c>
      <c r="CY200">
        <f t="shared" si="218"/>
        <v>0</v>
      </c>
      <c r="CZ200">
        <f t="shared" si="219"/>
        <v>0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1003</v>
      </c>
      <c r="DV200" t="s">
        <v>27</v>
      </c>
      <c r="DW200" t="s">
        <v>27</v>
      </c>
      <c r="DX200">
        <v>100</v>
      </c>
      <c r="EE200">
        <v>16609228</v>
      </c>
      <c r="EF200">
        <v>3</v>
      </c>
      <c r="EG200" t="s">
        <v>572</v>
      </c>
      <c r="EH200">
        <v>0</v>
      </c>
      <c r="EI200" t="s">
        <v>6</v>
      </c>
      <c r="EJ200">
        <v>2</v>
      </c>
      <c r="EK200">
        <v>108001</v>
      </c>
      <c r="EL200" t="s">
        <v>573</v>
      </c>
      <c r="EM200" t="s">
        <v>574</v>
      </c>
      <c r="EO200" t="s">
        <v>6</v>
      </c>
      <c r="EQ200">
        <v>0</v>
      </c>
      <c r="ER200">
        <v>119</v>
      </c>
      <c r="ES200">
        <v>119</v>
      </c>
      <c r="ET200">
        <v>0</v>
      </c>
      <c r="EU200">
        <v>0</v>
      </c>
      <c r="EV200">
        <v>0</v>
      </c>
      <c r="EW200">
        <v>0</v>
      </c>
      <c r="EX200">
        <v>0</v>
      </c>
      <c r="FQ200">
        <v>0</v>
      </c>
      <c r="FR200">
        <f t="shared" si="220"/>
        <v>0</v>
      </c>
      <c r="FS200">
        <v>0</v>
      </c>
      <c r="FX200">
        <v>95</v>
      </c>
      <c r="FY200">
        <v>65</v>
      </c>
      <c r="GA200" t="s">
        <v>6</v>
      </c>
      <c r="GD200">
        <v>0</v>
      </c>
      <c r="GF200">
        <v>-2058712026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21"/>
        <v>0</v>
      </c>
      <c r="GM200">
        <f t="shared" si="222"/>
        <v>4616.0600000000004</v>
      </c>
      <c r="GN200">
        <f t="shared" si="223"/>
        <v>0</v>
      </c>
      <c r="GO200">
        <f t="shared" si="224"/>
        <v>4616.0600000000004</v>
      </c>
      <c r="GP200">
        <f t="shared" si="225"/>
        <v>0</v>
      </c>
      <c r="GR200">
        <v>0</v>
      </c>
      <c r="GS200">
        <v>3</v>
      </c>
      <c r="GT200">
        <v>0</v>
      </c>
      <c r="GU200" t="s">
        <v>6</v>
      </c>
      <c r="GV200">
        <f t="shared" si="226"/>
        <v>0</v>
      </c>
      <c r="GW200">
        <v>1</v>
      </c>
      <c r="GX200">
        <f t="shared" si="227"/>
        <v>0</v>
      </c>
      <c r="HA200">
        <v>0</v>
      </c>
      <c r="HB200">
        <v>0</v>
      </c>
      <c r="IK200">
        <v>0</v>
      </c>
    </row>
    <row r="201" spans="1:245" x14ac:dyDescent="0.2">
      <c r="A201">
        <v>18</v>
      </c>
      <c r="B201">
        <v>1</v>
      </c>
      <c r="C201">
        <v>464</v>
      </c>
      <c r="E201" t="s">
        <v>665</v>
      </c>
      <c r="F201" t="s">
        <v>666</v>
      </c>
      <c r="G201" t="s">
        <v>667</v>
      </c>
      <c r="H201" t="s">
        <v>27</v>
      </c>
      <c r="I201">
        <f>I199*J201</f>
        <v>2.0099999999999998</v>
      </c>
      <c r="J201">
        <v>0.26728723404255317</v>
      </c>
      <c r="O201">
        <f t="shared" si="195"/>
        <v>4669.63</v>
      </c>
      <c r="P201">
        <f t="shared" si="196"/>
        <v>4669.63</v>
      </c>
      <c r="Q201">
        <f t="shared" si="197"/>
        <v>0</v>
      </c>
      <c r="R201">
        <f t="shared" si="198"/>
        <v>0</v>
      </c>
      <c r="S201">
        <f t="shared" si="199"/>
        <v>0</v>
      </c>
      <c r="T201">
        <f t="shared" si="200"/>
        <v>0</v>
      </c>
      <c r="U201">
        <f t="shared" si="201"/>
        <v>0</v>
      </c>
      <c r="V201">
        <f t="shared" si="202"/>
        <v>0</v>
      </c>
      <c r="W201">
        <f t="shared" si="203"/>
        <v>0</v>
      </c>
      <c r="X201">
        <f t="shared" si="204"/>
        <v>0</v>
      </c>
      <c r="Y201">
        <f t="shared" si="205"/>
        <v>0</v>
      </c>
      <c r="AA201">
        <v>16612262</v>
      </c>
      <c r="AB201">
        <f t="shared" si="206"/>
        <v>330</v>
      </c>
      <c r="AC201">
        <f t="shared" si="230"/>
        <v>330</v>
      </c>
      <c r="AD201">
        <f t="shared" si="231"/>
        <v>0</v>
      </c>
      <c r="AE201">
        <f t="shared" si="232"/>
        <v>0</v>
      </c>
      <c r="AF201">
        <f t="shared" si="233"/>
        <v>0</v>
      </c>
      <c r="AG201">
        <f t="shared" si="207"/>
        <v>0</v>
      </c>
      <c r="AH201">
        <f t="shared" si="234"/>
        <v>0</v>
      </c>
      <c r="AI201">
        <f t="shared" si="235"/>
        <v>0</v>
      </c>
      <c r="AJ201">
        <f t="shared" si="208"/>
        <v>0</v>
      </c>
      <c r="AK201">
        <v>330</v>
      </c>
      <c r="AL201">
        <v>330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7.04</v>
      </c>
      <c r="BA201">
        <v>1</v>
      </c>
      <c r="BB201">
        <v>1</v>
      </c>
      <c r="BC201">
        <v>7.04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2</v>
      </c>
      <c r="BJ201" t="s">
        <v>668</v>
      </c>
      <c r="BM201">
        <v>108001</v>
      </c>
      <c r="BN201">
        <v>0</v>
      </c>
      <c r="BO201" t="s">
        <v>6</v>
      </c>
      <c r="BP201">
        <v>0</v>
      </c>
      <c r="BQ201">
        <v>3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95</v>
      </c>
      <c r="CA201">
        <v>65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09"/>
        <v>4669.63</v>
      </c>
      <c r="CQ201">
        <f t="shared" si="210"/>
        <v>2323.1999999999998</v>
      </c>
      <c r="CR201">
        <f t="shared" si="211"/>
        <v>0</v>
      </c>
      <c r="CS201">
        <f t="shared" si="212"/>
        <v>0</v>
      </c>
      <c r="CT201">
        <f t="shared" si="213"/>
        <v>0</v>
      </c>
      <c r="CU201">
        <f t="shared" si="214"/>
        <v>0</v>
      </c>
      <c r="CV201">
        <f t="shared" si="215"/>
        <v>0</v>
      </c>
      <c r="CW201">
        <f t="shared" si="216"/>
        <v>0</v>
      </c>
      <c r="CX201">
        <f t="shared" si="217"/>
        <v>0</v>
      </c>
      <c r="CY201">
        <f t="shared" si="218"/>
        <v>0</v>
      </c>
      <c r="CZ201">
        <f t="shared" si="219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1003</v>
      </c>
      <c r="DV201" t="s">
        <v>27</v>
      </c>
      <c r="DW201" t="s">
        <v>27</v>
      </c>
      <c r="DX201">
        <v>100</v>
      </c>
      <c r="EE201">
        <v>16609228</v>
      </c>
      <c r="EF201">
        <v>3</v>
      </c>
      <c r="EG201" t="s">
        <v>572</v>
      </c>
      <c r="EH201">
        <v>0</v>
      </c>
      <c r="EI201" t="s">
        <v>6</v>
      </c>
      <c r="EJ201">
        <v>2</v>
      </c>
      <c r="EK201">
        <v>108001</v>
      </c>
      <c r="EL201" t="s">
        <v>573</v>
      </c>
      <c r="EM201" t="s">
        <v>574</v>
      </c>
      <c r="EO201" t="s">
        <v>6</v>
      </c>
      <c r="EQ201">
        <v>0</v>
      </c>
      <c r="ER201">
        <v>330</v>
      </c>
      <c r="ES201">
        <v>330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20"/>
        <v>0</v>
      </c>
      <c r="FS201">
        <v>0</v>
      </c>
      <c r="FX201">
        <v>95</v>
      </c>
      <c r="FY201">
        <v>65</v>
      </c>
      <c r="GA201" t="s">
        <v>6</v>
      </c>
      <c r="GD201">
        <v>0</v>
      </c>
      <c r="GF201">
        <v>-332589098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21"/>
        <v>0</v>
      </c>
      <c r="GM201">
        <f t="shared" si="222"/>
        <v>4669.63</v>
      </c>
      <c r="GN201">
        <f t="shared" si="223"/>
        <v>0</v>
      </c>
      <c r="GO201">
        <f t="shared" si="224"/>
        <v>4669.63</v>
      </c>
      <c r="GP201">
        <f t="shared" si="225"/>
        <v>0</v>
      </c>
      <c r="GR201">
        <v>0</v>
      </c>
      <c r="GS201">
        <v>3</v>
      </c>
      <c r="GT201">
        <v>0</v>
      </c>
      <c r="GU201" t="s">
        <v>6</v>
      </c>
      <c r="GV201">
        <f t="shared" si="226"/>
        <v>0</v>
      </c>
      <c r="GW201">
        <v>1</v>
      </c>
      <c r="GX201">
        <f t="shared" si="227"/>
        <v>0</v>
      </c>
      <c r="HA201">
        <v>0</v>
      </c>
      <c r="HB201">
        <v>0</v>
      </c>
      <c r="IK201">
        <v>0</v>
      </c>
    </row>
    <row r="202" spans="1:245" x14ac:dyDescent="0.2">
      <c r="A202">
        <v>17</v>
      </c>
      <c r="B202">
        <v>1</v>
      </c>
      <c r="C202">
        <f>ROW(SmtRes!A466)</f>
        <v>466</v>
      </c>
      <c r="D202">
        <f>ROW(EtalonRes!A466)</f>
        <v>466</v>
      </c>
      <c r="E202" t="s">
        <v>669</v>
      </c>
      <c r="F202" t="s">
        <v>670</v>
      </c>
      <c r="G202" t="s">
        <v>671</v>
      </c>
      <c r="H202" t="s">
        <v>39</v>
      </c>
      <c r="I202">
        <v>0.31</v>
      </c>
      <c r="J202">
        <v>0</v>
      </c>
      <c r="O202">
        <f t="shared" si="195"/>
        <v>102.2</v>
      </c>
      <c r="P202">
        <f t="shared" si="196"/>
        <v>0</v>
      </c>
      <c r="Q202">
        <f t="shared" si="197"/>
        <v>0</v>
      </c>
      <c r="R202">
        <f t="shared" si="198"/>
        <v>0</v>
      </c>
      <c r="S202">
        <f t="shared" si="199"/>
        <v>102.2</v>
      </c>
      <c r="T202">
        <f t="shared" si="200"/>
        <v>0</v>
      </c>
      <c r="U202">
        <f t="shared" si="201"/>
        <v>1.7019</v>
      </c>
      <c r="V202">
        <f t="shared" si="202"/>
        <v>0</v>
      </c>
      <c r="W202">
        <f t="shared" si="203"/>
        <v>0</v>
      </c>
      <c r="X202">
        <f t="shared" si="204"/>
        <v>79.72</v>
      </c>
      <c r="Y202">
        <f t="shared" si="205"/>
        <v>51.1</v>
      </c>
      <c r="AA202">
        <v>16612262</v>
      </c>
      <c r="AB202">
        <f t="shared" si="206"/>
        <v>46.83</v>
      </c>
      <c r="AC202">
        <f t="shared" si="230"/>
        <v>0</v>
      </c>
      <c r="AD202">
        <f t="shared" si="231"/>
        <v>0</v>
      </c>
      <c r="AE202">
        <f t="shared" si="232"/>
        <v>0</v>
      </c>
      <c r="AF202">
        <f t="shared" si="233"/>
        <v>46.83</v>
      </c>
      <c r="AG202">
        <f t="shared" si="207"/>
        <v>0</v>
      </c>
      <c r="AH202">
        <f t="shared" si="234"/>
        <v>5.49</v>
      </c>
      <c r="AI202">
        <f t="shared" si="235"/>
        <v>0</v>
      </c>
      <c r="AJ202">
        <f t="shared" si="208"/>
        <v>0</v>
      </c>
      <c r="AK202">
        <v>46.83</v>
      </c>
      <c r="AL202">
        <v>0</v>
      </c>
      <c r="AM202">
        <v>0</v>
      </c>
      <c r="AN202">
        <v>0</v>
      </c>
      <c r="AO202">
        <v>46.83</v>
      </c>
      <c r="AP202">
        <v>0</v>
      </c>
      <c r="AQ202">
        <v>5.49</v>
      </c>
      <c r="AR202">
        <v>0</v>
      </c>
      <c r="AS202">
        <v>0</v>
      </c>
      <c r="AT202">
        <v>78</v>
      </c>
      <c r="AU202">
        <v>50</v>
      </c>
      <c r="AV202">
        <v>1</v>
      </c>
      <c r="AW202">
        <v>1</v>
      </c>
      <c r="AZ202">
        <v>7.04</v>
      </c>
      <c r="BA202">
        <v>7.04</v>
      </c>
      <c r="BB202">
        <v>7.04</v>
      </c>
      <c r="BC202">
        <v>7.04</v>
      </c>
      <c r="BD202" t="s">
        <v>6</v>
      </c>
      <c r="BE202" t="s">
        <v>6</v>
      </c>
      <c r="BF202" t="s">
        <v>6</v>
      </c>
      <c r="BG202" t="s">
        <v>6</v>
      </c>
      <c r="BH202">
        <v>0</v>
      </c>
      <c r="BI202">
        <v>1</v>
      </c>
      <c r="BJ202" t="s">
        <v>672</v>
      </c>
      <c r="BM202">
        <v>69001</v>
      </c>
      <c r="BN202">
        <v>0</v>
      </c>
      <c r="BO202" t="s">
        <v>6</v>
      </c>
      <c r="BP202">
        <v>0</v>
      </c>
      <c r="BQ202">
        <v>6</v>
      </c>
      <c r="BR202">
        <v>0</v>
      </c>
      <c r="BS202">
        <v>7.04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78</v>
      </c>
      <c r="CA202">
        <v>50</v>
      </c>
      <c r="CF202">
        <v>0</v>
      </c>
      <c r="CG202">
        <v>0</v>
      </c>
      <c r="CM202">
        <v>0</v>
      </c>
      <c r="CN202" t="s">
        <v>6</v>
      </c>
      <c r="CO202">
        <v>0</v>
      </c>
      <c r="CP202">
        <f t="shared" si="209"/>
        <v>102.2</v>
      </c>
      <c r="CQ202">
        <f t="shared" si="210"/>
        <v>0</v>
      </c>
      <c r="CR202">
        <f t="shared" si="211"/>
        <v>0</v>
      </c>
      <c r="CS202">
        <f t="shared" si="212"/>
        <v>0</v>
      </c>
      <c r="CT202">
        <f t="shared" si="213"/>
        <v>329.6832</v>
      </c>
      <c r="CU202">
        <f t="shared" si="214"/>
        <v>0</v>
      </c>
      <c r="CV202">
        <f t="shared" si="215"/>
        <v>5.49</v>
      </c>
      <c r="CW202">
        <f t="shared" si="216"/>
        <v>0</v>
      </c>
      <c r="CX202">
        <f t="shared" si="217"/>
        <v>0</v>
      </c>
      <c r="CY202">
        <f t="shared" si="218"/>
        <v>79.716000000000008</v>
      </c>
      <c r="CZ202">
        <f t="shared" si="219"/>
        <v>51.1</v>
      </c>
      <c r="DC202" t="s">
        <v>6</v>
      </c>
      <c r="DD202" t="s">
        <v>6</v>
      </c>
      <c r="DE202" t="s">
        <v>6</v>
      </c>
      <c r="DF202" t="s">
        <v>6</v>
      </c>
      <c r="DG202" t="s">
        <v>6</v>
      </c>
      <c r="DH202" t="s">
        <v>6</v>
      </c>
      <c r="DI202" t="s">
        <v>6</v>
      </c>
      <c r="DJ202" t="s">
        <v>6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1013</v>
      </c>
      <c r="DV202" t="s">
        <v>39</v>
      </c>
      <c r="DW202" t="s">
        <v>39</v>
      </c>
      <c r="DX202">
        <v>1</v>
      </c>
      <c r="EE202">
        <v>16609214</v>
      </c>
      <c r="EF202">
        <v>6</v>
      </c>
      <c r="EG202" t="s">
        <v>29</v>
      </c>
      <c r="EH202">
        <v>0</v>
      </c>
      <c r="EI202" t="s">
        <v>6</v>
      </c>
      <c r="EJ202">
        <v>1</v>
      </c>
      <c r="EK202">
        <v>69001</v>
      </c>
      <c r="EL202" t="s">
        <v>492</v>
      </c>
      <c r="EM202" t="s">
        <v>493</v>
      </c>
      <c r="EO202" t="s">
        <v>6</v>
      </c>
      <c r="EQ202">
        <v>131072</v>
      </c>
      <c r="ER202">
        <v>46.83</v>
      </c>
      <c r="ES202">
        <v>0</v>
      </c>
      <c r="ET202">
        <v>0</v>
      </c>
      <c r="EU202">
        <v>0</v>
      </c>
      <c r="EV202">
        <v>46.83</v>
      </c>
      <c r="EW202">
        <v>5.49</v>
      </c>
      <c r="EX202">
        <v>0</v>
      </c>
      <c r="EY202">
        <v>0</v>
      </c>
      <c r="FQ202">
        <v>0</v>
      </c>
      <c r="FR202">
        <f t="shared" si="220"/>
        <v>0</v>
      </c>
      <c r="FS202">
        <v>0</v>
      </c>
      <c r="FX202">
        <v>78</v>
      </c>
      <c r="FY202">
        <v>50</v>
      </c>
      <c r="GA202" t="s">
        <v>6</v>
      </c>
      <c r="GD202">
        <v>0</v>
      </c>
      <c r="GF202">
        <v>-613112695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21"/>
        <v>0</v>
      </c>
      <c r="GM202">
        <f t="shared" si="222"/>
        <v>233.02</v>
      </c>
      <c r="GN202">
        <f t="shared" si="223"/>
        <v>233.02</v>
      </c>
      <c r="GO202">
        <f t="shared" si="224"/>
        <v>0</v>
      </c>
      <c r="GP202">
        <f t="shared" si="225"/>
        <v>0</v>
      </c>
      <c r="GR202">
        <v>0</v>
      </c>
      <c r="GS202">
        <v>3</v>
      </c>
      <c r="GT202">
        <v>0</v>
      </c>
      <c r="GU202" t="s">
        <v>6</v>
      </c>
      <c r="GV202">
        <f t="shared" si="226"/>
        <v>0</v>
      </c>
      <c r="GW202">
        <v>1</v>
      </c>
      <c r="GX202">
        <f t="shared" si="227"/>
        <v>0</v>
      </c>
      <c r="HA202">
        <v>0</v>
      </c>
      <c r="HB202">
        <v>0</v>
      </c>
      <c r="IK202">
        <v>0</v>
      </c>
    </row>
    <row r="203" spans="1:245" x14ac:dyDescent="0.2">
      <c r="A203">
        <v>17</v>
      </c>
      <c r="B203">
        <v>1</v>
      </c>
      <c r="C203">
        <f>ROW(SmtRes!A477)</f>
        <v>477</v>
      </c>
      <c r="D203">
        <f>ROW(EtalonRes!A476)</f>
        <v>476</v>
      </c>
      <c r="E203" t="s">
        <v>673</v>
      </c>
      <c r="F203" t="s">
        <v>674</v>
      </c>
      <c r="G203" t="s">
        <v>675</v>
      </c>
      <c r="H203" t="s">
        <v>27</v>
      </c>
      <c r="I203">
        <v>6.8000000000000005E-2</v>
      </c>
      <c r="J203">
        <v>0</v>
      </c>
      <c r="O203">
        <f t="shared" si="195"/>
        <v>107.13</v>
      </c>
      <c r="P203">
        <f t="shared" si="196"/>
        <v>39.36</v>
      </c>
      <c r="Q203">
        <f t="shared" si="197"/>
        <v>7.65</v>
      </c>
      <c r="R203">
        <f t="shared" si="198"/>
        <v>1.08</v>
      </c>
      <c r="S203">
        <f t="shared" si="199"/>
        <v>60.12</v>
      </c>
      <c r="T203">
        <f t="shared" si="200"/>
        <v>0</v>
      </c>
      <c r="U203">
        <f t="shared" si="201"/>
        <v>0.90848000000000007</v>
      </c>
      <c r="V203">
        <f t="shared" si="202"/>
        <v>1.2240000000000001E-2</v>
      </c>
      <c r="W203">
        <f t="shared" si="203"/>
        <v>0</v>
      </c>
      <c r="X203">
        <f t="shared" si="204"/>
        <v>58.14</v>
      </c>
      <c r="Y203">
        <f t="shared" si="205"/>
        <v>39.78</v>
      </c>
      <c r="AA203">
        <v>16612262</v>
      </c>
      <c r="AB203">
        <f t="shared" si="206"/>
        <v>223.79</v>
      </c>
      <c r="AC203">
        <f t="shared" si="230"/>
        <v>82.22</v>
      </c>
      <c r="AD203">
        <f t="shared" si="231"/>
        <v>15.99</v>
      </c>
      <c r="AE203">
        <f t="shared" si="232"/>
        <v>2.2599999999999998</v>
      </c>
      <c r="AF203">
        <f t="shared" si="233"/>
        <v>125.58</v>
      </c>
      <c r="AG203">
        <f t="shared" si="207"/>
        <v>0</v>
      </c>
      <c r="AH203">
        <f t="shared" si="234"/>
        <v>13.36</v>
      </c>
      <c r="AI203">
        <f t="shared" si="235"/>
        <v>0.18</v>
      </c>
      <c r="AJ203">
        <f t="shared" si="208"/>
        <v>0</v>
      </c>
      <c r="AK203">
        <v>223.79</v>
      </c>
      <c r="AL203">
        <v>82.22</v>
      </c>
      <c r="AM203">
        <v>15.99</v>
      </c>
      <c r="AN203">
        <v>2.2599999999999998</v>
      </c>
      <c r="AO203">
        <v>125.58</v>
      </c>
      <c r="AP203">
        <v>0</v>
      </c>
      <c r="AQ203">
        <v>13.36</v>
      </c>
      <c r="AR203">
        <v>0.18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7.04</v>
      </c>
      <c r="BA203">
        <v>7.04</v>
      </c>
      <c r="BB203">
        <v>7.04</v>
      </c>
      <c r="BC203">
        <v>7.04</v>
      </c>
      <c r="BD203" t="s">
        <v>6</v>
      </c>
      <c r="BE203" t="s">
        <v>6</v>
      </c>
      <c r="BF203" t="s">
        <v>6</v>
      </c>
      <c r="BG203" t="s">
        <v>6</v>
      </c>
      <c r="BH203">
        <v>0</v>
      </c>
      <c r="BI203">
        <v>2</v>
      </c>
      <c r="BJ203" t="s">
        <v>676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7.04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09"/>
        <v>107.13</v>
      </c>
      <c r="CQ203">
        <f t="shared" si="210"/>
        <v>578.8288</v>
      </c>
      <c r="CR203">
        <f t="shared" si="211"/>
        <v>112.56960000000001</v>
      </c>
      <c r="CS203">
        <f t="shared" si="212"/>
        <v>15.910399999999999</v>
      </c>
      <c r="CT203">
        <f t="shared" si="213"/>
        <v>884.08320000000003</v>
      </c>
      <c r="CU203">
        <f t="shared" si="214"/>
        <v>0</v>
      </c>
      <c r="CV203">
        <f t="shared" si="215"/>
        <v>13.36</v>
      </c>
      <c r="CW203">
        <f t="shared" si="216"/>
        <v>0.18</v>
      </c>
      <c r="CX203">
        <f t="shared" si="217"/>
        <v>0</v>
      </c>
      <c r="CY203">
        <f t="shared" si="218"/>
        <v>58.14</v>
      </c>
      <c r="CZ203">
        <f t="shared" si="219"/>
        <v>39.779999999999994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1003</v>
      </c>
      <c r="DV203" t="s">
        <v>27</v>
      </c>
      <c r="DW203" t="s">
        <v>27</v>
      </c>
      <c r="DX203">
        <v>100</v>
      </c>
      <c r="EE203">
        <v>16609228</v>
      </c>
      <c r="EF203">
        <v>3</v>
      </c>
      <c r="EG203" t="s">
        <v>572</v>
      </c>
      <c r="EH203">
        <v>0</v>
      </c>
      <c r="EI203" t="s">
        <v>6</v>
      </c>
      <c r="EJ203">
        <v>2</v>
      </c>
      <c r="EK203">
        <v>108001</v>
      </c>
      <c r="EL203" t="s">
        <v>573</v>
      </c>
      <c r="EM203" t="s">
        <v>574</v>
      </c>
      <c r="EO203" t="s">
        <v>6</v>
      </c>
      <c r="EQ203">
        <v>131072</v>
      </c>
      <c r="ER203">
        <v>223.79</v>
      </c>
      <c r="ES203">
        <v>82.22</v>
      </c>
      <c r="ET203">
        <v>15.99</v>
      </c>
      <c r="EU203">
        <v>2.2599999999999998</v>
      </c>
      <c r="EV203">
        <v>125.58</v>
      </c>
      <c r="EW203">
        <v>13.36</v>
      </c>
      <c r="EX203">
        <v>0.18</v>
      </c>
      <c r="EY203">
        <v>0</v>
      </c>
      <c r="FQ203">
        <v>0</v>
      </c>
      <c r="FR203">
        <f t="shared" si="220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-2116615864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21"/>
        <v>0</v>
      </c>
      <c r="GM203">
        <f t="shared" si="222"/>
        <v>205.05</v>
      </c>
      <c r="GN203">
        <f t="shared" si="223"/>
        <v>0</v>
      </c>
      <c r="GO203">
        <f t="shared" si="224"/>
        <v>205.05</v>
      </c>
      <c r="GP203">
        <f t="shared" si="225"/>
        <v>0</v>
      </c>
      <c r="GR203">
        <v>0</v>
      </c>
      <c r="GS203">
        <v>3</v>
      </c>
      <c r="GT203">
        <v>0</v>
      </c>
      <c r="GU203" t="s">
        <v>6</v>
      </c>
      <c r="GV203">
        <f t="shared" si="226"/>
        <v>0</v>
      </c>
      <c r="GW203">
        <v>1</v>
      </c>
      <c r="GX203">
        <f t="shared" si="227"/>
        <v>0</v>
      </c>
      <c r="HA203">
        <v>0</v>
      </c>
      <c r="HB203">
        <v>0</v>
      </c>
      <c r="IK203">
        <v>0</v>
      </c>
    </row>
    <row r="204" spans="1:245" x14ac:dyDescent="0.2">
      <c r="A204">
        <v>18</v>
      </c>
      <c r="B204">
        <v>1</v>
      </c>
      <c r="C204">
        <v>476</v>
      </c>
      <c r="E204" t="s">
        <v>677</v>
      </c>
      <c r="F204" t="s">
        <v>678</v>
      </c>
      <c r="G204" t="s">
        <v>679</v>
      </c>
      <c r="H204" t="s">
        <v>110</v>
      </c>
      <c r="I204">
        <f>I203*J204</f>
        <v>5.0000000000000009</v>
      </c>
      <c r="J204">
        <v>73.529411764705884</v>
      </c>
      <c r="O204">
        <f t="shared" si="195"/>
        <v>1344.99</v>
      </c>
      <c r="P204">
        <f t="shared" si="196"/>
        <v>1344.99</v>
      </c>
      <c r="Q204">
        <f t="shared" si="197"/>
        <v>0</v>
      </c>
      <c r="R204">
        <f t="shared" si="198"/>
        <v>0</v>
      </c>
      <c r="S204">
        <f t="shared" si="199"/>
        <v>0</v>
      </c>
      <c r="T204">
        <f t="shared" si="200"/>
        <v>0</v>
      </c>
      <c r="U204">
        <f t="shared" si="201"/>
        <v>0</v>
      </c>
      <c r="V204">
        <f t="shared" si="202"/>
        <v>0</v>
      </c>
      <c r="W204">
        <f t="shared" si="203"/>
        <v>0</v>
      </c>
      <c r="X204">
        <f t="shared" si="204"/>
        <v>0</v>
      </c>
      <c r="Y204">
        <f t="shared" si="205"/>
        <v>0</v>
      </c>
      <c r="AA204">
        <v>16612262</v>
      </c>
      <c r="AB204">
        <f t="shared" si="206"/>
        <v>38.21</v>
      </c>
      <c r="AC204">
        <f t="shared" si="230"/>
        <v>38.21</v>
      </c>
      <c r="AD204">
        <f t="shared" si="231"/>
        <v>0</v>
      </c>
      <c r="AE204">
        <f t="shared" si="232"/>
        <v>0</v>
      </c>
      <c r="AF204">
        <f t="shared" si="233"/>
        <v>0</v>
      </c>
      <c r="AG204">
        <f t="shared" si="207"/>
        <v>0</v>
      </c>
      <c r="AH204">
        <f t="shared" si="234"/>
        <v>0</v>
      </c>
      <c r="AI204">
        <f t="shared" si="235"/>
        <v>0</v>
      </c>
      <c r="AJ204">
        <f t="shared" si="208"/>
        <v>0</v>
      </c>
      <c r="AK204">
        <v>38.21</v>
      </c>
      <c r="AL204">
        <v>38.21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95</v>
      </c>
      <c r="AU204">
        <v>65</v>
      </c>
      <c r="AV204">
        <v>1</v>
      </c>
      <c r="AW204">
        <v>1</v>
      </c>
      <c r="AZ204">
        <v>7.04</v>
      </c>
      <c r="BA204">
        <v>1</v>
      </c>
      <c r="BB204">
        <v>1</v>
      </c>
      <c r="BC204">
        <v>7.04</v>
      </c>
      <c r="BD204" t="s">
        <v>6</v>
      </c>
      <c r="BE204" t="s">
        <v>6</v>
      </c>
      <c r="BF204" t="s">
        <v>6</v>
      </c>
      <c r="BG204" t="s">
        <v>6</v>
      </c>
      <c r="BH204">
        <v>3</v>
      </c>
      <c r="BI204">
        <v>2</v>
      </c>
      <c r="BJ204" t="s">
        <v>680</v>
      </c>
      <c r="BM204">
        <v>108001</v>
      </c>
      <c r="BN204">
        <v>0</v>
      </c>
      <c r="BO204" t="s">
        <v>6</v>
      </c>
      <c r="BP204">
        <v>0</v>
      </c>
      <c r="BQ204">
        <v>3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95</v>
      </c>
      <c r="CA204">
        <v>65</v>
      </c>
      <c r="CF204">
        <v>0</v>
      </c>
      <c r="CG204">
        <v>0</v>
      </c>
      <c r="CM204">
        <v>0</v>
      </c>
      <c r="CN204" t="s">
        <v>6</v>
      </c>
      <c r="CO204">
        <v>0</v>
      </c>
      <c r="CP204">
        <f t="shared" si="209"/>
        <v>1344.99</v>
      </c>
      <c r="CQ204">
        <f t="shared" si="210"/>
        <v>268.9984</v>
      </c>
      <c r="CR204">
        <f t="shared" si="211"/>
        <v>0</v>
      </c>
      <c r="CS204">
        <f t="shared" si="212"/>
        <v>0</v>
      </c>
      <c r="CT204">
        <f t="shared" si="213"/>
        <v>0</v>
      </c>
      <c r="CU204">
        <f t="shared" si="214"/>
        <v>0</v>
      </c>
      <c r="CV204">
        <f t="shared" si="215"/>
        <v>0</v>
      </c>
      <c r="CW204">
        <f t="shared" si="216"/>
        <v>0</v>
      </c>
      <c r="CX204">
        <f t="shared" si="217"/>
        <v>0</v>
      </c>
      <c r="CY204">
        <f t="shared" si="218"/>
        <v>0</v>
      </c>
      <c r="CZ204">
        <f t="shared" si="219"/>
        <v>0</v>
      </c>
      <c r="DC204" t="s">
        <v>6</v>
      </c>
      <c r="DD204" t="s">
        <v>6</v>
      </c>
      <c r="DE204" t="s">
        <v>6</v>
      </c>
      <c r="DF204" t="s">
        <v>6</v>
      </c>
      <c r="DG204" t="s">
        <v>6</v>
      </c>
      <c r="DH204" t="s">
        <v>6</v>
      </c>
      <c r="DI204" t="s">
        <v>6</v>
      </c>
      <c r="DJ204" t="s">
        <v>6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1010</v>
      </c>
      <c r="DV204" t="s">
        <v>110</v>
      </c>
      <c r="DW204" t="s">
        <v>110</v>
      </c>
      <c r="DX204">
        <v>1</v>
      </c>
      <c r="EE204">
        <v>16609228</v>
      </c>
      <c r="EF204">
        <v>3</v>
      </c>
      <c r="EG204" t="s">
        <v>572</v>
      </c>
      <c r="EH204">
        <v>0</v>
      </c>
      <c r="EI204" t="s">
        <v>6</v>
      </c>
      <c r="EJ204">
        <v>2</v>
      </c>
      <c r="EK204">
        <v>108001</v>
      </c>
      <c r="EL204" t="s">
        <v>573</v>
      </c>
      <c r="EM204" t="s">
        <v>574</v>
      </c>
      <c r="EO204" t="s">
        <v>6</v>
      </c>
      <c r="EQ204">
        <v>0</v>
      </c>
      <c r="ER204">
        <v>38.21</v>
      </c>
      <c r="ES204">
        <v>38.21</v>
      </c>
      <c r="ET204">
        <v>0</v>
      </c>
      <c r="EU204">
        <v>0</v>
      </c>
      <c r="EV204">
        <v>0</v>
      </c>
      <c r="EW204">
        <v>0</v>
      </c>
      <c r="EX204">
        <v>0</v>
      </c>
      <c r="FQ204">
        <v>0</v>
      </c>
      <c r="FR204">
        <f t="shared" si="220"/>
        <v>0</v>
      </c>
      <c r="FS204">
        <v>0</v>
      </c>
      <c r="FX204">
        <v>95</v>
      </c>
      <c r="FY204">
        <v>65</v>
      </c>
      <c r="GA204" t="s">
        <v>6</v>
      </c>
      <c r="GD204">
        <v>0</v>
      </c>
      <c r="GF204">
        <v>-1990308548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21"/>
        <v>0</v>
      </c>
      <c r="GM204">
        <f t="shared" si="222"/>
        <v>1344.99</v>
      </c>
      <c r="GN204">
        <f t="shared" si="223"/>
        <v>0</v>
      </c>
      <c r="GO204">
        <f t="shared" si="224"/>
        <v>1344.99</v>
      </c>
      <c r="GP204">
        <f t="shared" si="225"/>
        <v>0</v>
      </c>
      <c r="GR204">
        <v>0</v>
      </c>
      <c r="GS204">
        <v>3</v>
      </c>
      <c r="GT204">
        <v>0</v>
      </c>
      <c r="GU204" t="s">
        <v>6</v>
      </c>
      <c r="GV204">
        <f t="shared" si="226"/>
        <v>0</v>
      </c>
      <c r="GW204">
        <v>1</v>
      </c>
      <c r="GX204">
        <f t="shared" si="227"/>
        <v>0</v>
      </c>
      <c r="HA204">
        <v>0</v>
      </c>
      <c r="HB204">
        <v>0</v>
      </c>
      <c r="IK204">
        <v>0</v>
      </c>
    </row>
    <row r="205" spans="1:245" x14ac:dyDescent="0.2">
      <c r="A205">
        <v>17</v>
      </c>
      <c r="B205">
        <v>1</v>
      </c>
      <c r="C205">
        <f>ROW(SmtRes!A488)</f>
        <v>488</v>
      </c>
      <c r="D205">
        <f>ROW(EtalonRes!A486)</f>
        <v>486</v>
      </c>
      <c r="E205" t="s">
        <v>681</v>
      </c>
      <c r="F205" t="s">
        <v>682</v>
      </c>
      <c r="G205" t="s">
        <v>683</v>
      </c>
      <c r="H205" t="s">
        <v>27</v>
      </c>
      <c r="I205">
        <v>2.8000000000000001E-2</v>
      </c>
      <c r="J205">
        <v>0</v>
      </c>
      <c r="O205">
        <f t="shared" si="195"/>
        <v>49.46</v>
      </c>
      <c r="P205">
        <f t="shared" si="196"/>
        <v>17.3</v>
      </c>
      <c r="Q205">
        <f t="shared" si="197"/>
        <v>3.85</v>
      </c>
      <c r="R205">
        <f t="shared" si="198"/>
        <v>0.55000000000000004</v>
      </c>
      <c r="S205">
        <f t="shared" si="199"/>
        <v>28.31</v>
      </c>
      <c r="T205">
        <f t="shared" si="200"/>
        <v>0</v>
      </c>
      <c r="U205">
        <f t="shared" si="201"/>
        <v>0.42784</v>
      </c>
      <c r="V205">
        <f t="shared" si="202"/>
        <v>6.1600000000000005E-3</v>
      </c>
      <c r="W205">
        <f t="shared" si="203"/>
        <v>0</v>
      </c>
      <c r="X205">
        <f t="shared" si="204"/>
        <v>27.42</v>
      </c>
      <c r="Y205">
        <f t="shared" si="205"/>
        <v>18.760000000000002</v>
      </c>
      <c r="AA205">
        <v>16612262</v>
      </c>
      <c r="AB205">
        <f t="shared" si="206"/>
        <v>250.92</v>
      </c>
      <c r="AC205">
        <f t="shared" si="230"/>
        <v>87.74</v>
      </c>
      <c r="AD205">
        <f t="shared" si="231"/>
        <v>19.55</v>
      </c>
      <c r="AE205">
        <f t="shared" si="232"/>
        <v>2.77</v>
      </c>
      <c r="AF205">
        <f t="shared" si="233"/>
        <v>143.63</v>
      </c>
      <c r="AG205">
        <f t="shared" si="207"/>
        <v>0</v>
      </c>
      <c r="AH205">
        <f t="shared" si="234"/>
        <v>15.28</v>
      </c>
      <c r="AI205">
        <f t="shared" si="235"/>
        <v>0.22</v>
      </c>
      <c r="AJ205">
        <f t="shared" si="208"/>
        <v>0</v>
      </c>
      <c r="AK205">
        <v>250.92</v>
      </c>
      <c r="AL205">
        <v>87.74</v>
      </c>
      <c r="AM205">
        <v>19.55</v>
      </c>
      <c r="AN205">
        <v>2.77</v>
      </c>
      <c r="AO205">
        <v>143.63</v>
      </c>
      <c r="AP205">
        <v>0</v>
      </c>
      <c r="AQ205">
        <v>15.28</v>
      </c>
      <c r="AR205">
        <v>0.22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7.04</v>
      </c>
      <c r="BA205">
        <v>7.04</v>
      </c>
      <c r="BB205">
        <v>7.04</v>
      </c>
      <c r="BC205">
        <v>7.04</v>
      </c>
      <c r="BD205" t="s">
        <v>6</v>
      </c>
      <c r="BE205" t="s">
        <v>6</v>
      </c>
      <c r="BF205" t="s">
        <v>6</v>
      </c>
      <c r="BG205" t="s">
        <v>6</v>
      </c>
      <c r="BH205">
        <v>0</v>
      </c>
      <c r="BI205">
        <v>2</v>
      </c>
      <c r="BJ205" t="s">
        <v>684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7.04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09"/>
        <v>49.46</v>
      </c>
      <c r="CQ205">
        <f t="shared" si="210"/>
        <v>617.68959999999993</v>
      </c>
      <c r="CR205">
        <f t="shared" si="211"/>
        <v>137.63200000000001</v>
      </c>
      <c r="CS205">
        <f t="shared" si="212"/>
        <v>19.500800000000002</v>
      </c>
      <c r="CT205">
        <f t="shared" si="213"/>
        <v>1011.1551999999999</v>
      </c>
      <c r="CU205">
        <f t="shared" si="214"/>
        <v>0</v>
      </c>
      <c r="CV205">
        <f t="shared" si="215"/>
        <v>15.28</v>
      </c>
      <c r="CW205">
        <f t="shared" si="216"/>
        <v>0.22</v>
      </c>
      <c r="CX205">
        <f t="shared" si="217"/>
        <v>0</v>
      </c>
      <c r="CY205">
        <f t="shared" si="218"/>
        <v>27.416999999999998</v>
      </c>
      <c r="CZ205">
        <f t="shared" si="219"/>
        <v>18.759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1003</v>
      </c>
      <c r="DV205" t="s">
        <v>27</v>
      </c>
      <c r="DW205" t="s">
        <v>27</v>
      </c>
      <c r="DX205">
        <v>100</v>
      </c>
      <c r="EE205">
        <v>16609228</v>
      </c>
      <c r="EF205">
        <v>3</v>
      </c>
      <c r="EG205" t="s">
        <v>572</v>
      </c>
      <c r="EH205">
        <v>0</v>
      </c>
      <c r="EI205" t="s">
        <v>6</v>
      </c>
      <c r="EJ205">
        <v>2</v>
      </c>
      <c r="EK205">
        <v>108001</v>
      </c>
      <c r="EL205" t="s">
        <v>573</v>
      </c>
      <c r="EM205" t="s">
        <v>574</v>
      </c>
      <c r="EO205" t="s">
        <v>6</v>
      </c>
      <c r="EQ205">
        <v>131072</v>
      </c>
      <c r="ER205">
        <v>250.92</v>
      </c>
      <c r="ES205">
        <v>87.74</v>
      </c>
      <c r="ET205">
        <v>19.55</v>
      </c>
      <c r="EU205">
        <v>2.77</v>
      </c>
      <c r="EV205">
        <v>143.63</v>
      </c>
      <c r="EW205">
        <v>15.28</v>
      </c>
      <c r="EX205">
        <v>0.22</v>
      </c>
      <c r="EY205">
        <v>0</v>
      </c>
      <c r="FQ205">
        <v>0</v>
      </c>
      <c r="FR205">
        <f t="shared" si="220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330237269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21"/>
        <v>0</v>
      </c>
      <c r="GM205">
        <f t="shared" si="222"/>
        <v>95.64</v>
      </c>
      <c r="GN205">
        <f t="shared" si="223"/>
        <v>0</v>
      </c>
      <c r="GO205">
        <f t="shared" si="224"/>
        <v>95.64</v>
      </c>
      <c r="GP205">
        <f t="shared" si="225"/>
        <v>0</v>
      </c>
      <c r="GR205">
        <v>0</v>
      </c>
      <c r="GS205">
        <v>3</v>
      </c>
      <c r="GT205">
        <v>0</v>
      </c>
      <c r="GU205" t="s">
        <v>6</v>
      </c>
      <c r="GV205">
        <f t="shared" si="226"/>
        <v>0</v>
      </c>
      <c r="GW205">
        <v>1</v>
      </c>
      <c r="GX205">
        <f t="shared" si="227"/>
        <v>0</v>
      </c>
      <c r="HA205">
        <v>0</v>
      </c>
      <c r="HB205">
        <v>0</v>
      </c>
      <c r="IK205">
        <v>0</v>
      </c>
    </row>
    <row r="206" spans="1:245" x14ac:dyDescent="0.2">
      <c r="A206">
        <v>18</v>
      </c>
      <c r="B206">
        <v>1</v>
      </c>
      <c r="C206">
        <v>487</v>
      </c>
      <c r="E206" t="s">
        <v>685</v>
      </c>
      <c r="F206" t="s">
        <v>686</v>
      </c>
      <c r="G206" t="s">
        <v>687</v>
      </c>
      <c r="H206" t="s">
        <v>110</v>
      </c>
      <c r="I206">
        <f>I205*J206</f>
        <v>5</v>
      </c>
      <c r="J206">
        <v>178.57142857142856</v>
      </c>
      <c r="O206">
        <f t="shared" si="195"/>
        <v>2636.83</v>
      </c>
      <c r="P206">
        <f t="shared" si="196"/>
        <v>2636.83</v>
      </c>
      <c r="Q206">
        <f t="shared" si="197"/>
        <v>0</v>
      </c>
      <c r="R206">
        <f t="shared" si="198"/>
        <v>0</v>
      </c>
      <c r="S206">
        <f t="shared" si="199"/>
        <v>0</v>
      </c>
      <c r="T206">
        <f t="shared" si="200"/>
        <v>0</v>
      </c>
      <c r="U206">
        <f t="shared" si="201"/>
        <v>0</v>
      </c>
      <c r="V206">
        <f t="shared" si="202"/>
        <v>0</v>
      </c>
      <c r="W206">
        <f t="shared" si="203"/>
        <v>0</v>
      </c>
      <c r="X206">
        <f t="shared" si="204"/>
        <v>0</v>
      </c>
      <c r="Y206">
        <f t="shared" si="205"/>
        <v>0</v>
      </c>
      <c r="AA206">
        <v>16612262</v>
      </c>
      <c r="AB206">
        <f t="shared" si="206"/>
        <v>74.91</v>
      </c>
      <c r="AC206">
        <f t="shared" si="230"/>
        <v>74.91</v>
      </c>
      <c r="AD206">
        <f t="shared" si="231"/>
        <v>0</v>
      </c>
      <c r="AE206">
        <f t="shared" si="232"/>
        <v>0</v>
      </c>
      <c r="AF206">
        <f t="shared" si="233"/>
        <v>0</v>
      </c>
      <c r="AG206">
        <f t="shared" si="207"/>
        <v>0</v>
      </c>
      <c r="AH206">
        <f t="shared" si="234"/>
        <v>0</v>
      </c>
      <c r="AI206">
        <f t="shared" si="235"/>
        <v>0</v>
      </c>
      <c r="AJ206">
        <f t="shared" si="208"/>
        <v>0</v>
      </c>
      <c r="AK206">
        <v>74.91</v>
      </c>
      <c r="AL206">
        <v>74.91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95</v>
      </c>
      <c r="AU206">
        <v>65</v>
      </c>
      <c r="AV206">
        <v>1</v>
      </c>
      <c r="AW206">
        <v>1</v>
      </c>
      <c r="AZ206">
        <v>7.04</v>
      </c>
      <c r="BA206">
        <v>1</v>
      </c>
      <c r="BB206">
        <v>1</v>
      </c>
      <c r="BC206">
        <v>7.04</v>
      </c>
      <c r="BD206" t="s">
        <v>6</v>
      </c>
      <c r="BE206" t="s">
        <v>6</v>
      </c>
      <c r="BF206" t="s">
        <v>6</v>
      </c>
      <c r="BG206" t="s">
        <v>6</v>
      </c>
      <c r="BH206">
        <v>3</v>
      </c>
      <c r="BI206">
        <v>2</v>
      </c>
      <c r="BJ206" t="s">
        <v>688</v>
      </c>
      <c r="BM206">
        <v>108001</v>
      </c>
      <c r="BN206">
        <v>0</v>
      </c>
      <c r="BO206" t="s">
        <v>6</v>
      </c>
      <c r="BP206">
        <v>0</v>
      </c>
      <c r="BQ206">
        <v>3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95</v>
      </c>
      <c r="CA206">
        <v>65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09"/>
        <v>2636.83</v>
      </c>
      <c r="CQ206">
        <f t="shared" si="210"/>
        <v>527.3664</v>
      </c>
      <c r="CR206">
        <f t="shared" si="211"/>
        <v>0</v>
      </c>
      <c r="CS206">
        <f t="shared" si="212"/>
        <v>0</v>
      </c>
      <c r="CT206">
        <f t="shared" si="213"/>
        <v>0</v>
      </c>
      <c r="CU206">
        <f t="shared" si="214"/>
        <v>0</v>
      </c>
      <c r="CV206">
        <f t="shared" si="215"/>
        <v>0</v>
      </c>
      <c r="CW206">
        <f t="shared" si="216"/>
        <v>0</v>
      </c>
      <c r="CX206">
        <f t="shared" si="217"/>
        <v>0</v>
      </c>
      <c r="CY206">
        <f t="shared" si="218"/>
        <v>0</v>
      </c>
      <c r="CZ206">
        <f t="shared" si="219"/>
        <v>0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1010</v>
      </c>
      <c r="DV206" t="s">
        <v>110</v>
      </c>
      <c r="DW206" t="s">
        <v>110</v>
      </c>
      <c r="DX206">
        <v>1</v>
      </c>
      <c r="EE206">
        <v>16609228</v>
      </c>
      <c r="EF206">
        <v>3</v>
      </c>
      <c r="EG206" t="s">
        <v>572</v>
      </c>
      <c r="EH206">
        <v>0</v>
      </c>
      <c r="EI206" t="s">
        <v>6</v>
      </c>
      <c r="EJ206">
        <v>2</v>
      </c>
      <c r="EK206">
        <v>108001</v>
      </c>
      <c r="EL206" t="s">
        <v>573</v>
      </c>
      <c r="EM206" t="s">
        <v>574</v>
      </c>
      <c r="EO206" t="s">
        <v>6</v>
      </c>
      <c r="EQ206">
        <v>0</v>
      </c>
      <c r="ER206">
        <v>74.91</v>
      </c>
      <c r="ES206">
        <v>74.91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20"/>
        <v>0</v>
      </c>
      <c r="FS206">
        <v>0</v>
      </c>
      <c r="FX206">
        <v>95</v>
      </c>
      <c r="FY206">
        <v>65</v>
      </c>
      <c r="GA206" t="s">
        <v>6</v>
      </c>
      <c r="GD206">
        <v>0</v>
      </c>
      <c r="GF206">
        <v>1967590266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21"/>
        <v>0</v>
      </c>
      <c r="GM206">
        <f t="shared" si="222"/>
        <v>2636.83</v>
      </c>
      <c r="GN206">
        <f t="shared" si="223"/>
        <v>0</v>
      </c>
      <c r="GO206">
        <f t="shared" si="224"/>
        <v>2636.83</v>
      </c>
      <c r="GP206">
        <f t="shared" si="225"/>
        <v>0</v>
      </c>
      <c r="GR206">
        <v>0</v>
      </c>
      <c r="GS206">
        <v>3</v>
      </c>
      <c r="GT206">
        <v>0</v>
      </c>
      <c r="GU206" t="s">
        <v>6</v>
      </c>
      <c r="GV206">
        <f t="shared" si="226"/>
        <v>0</v>
      </c>
      <c r="GW206">
        <v>1</v>
      </c>
      <c r="GX206">
        <f t="shared" si="227"/>
        <v>0</v>
      </c>
      <c r="HA206">
        <v>0</v>
      </c>
      <c r="HB206">
        <v>0</v>
      </c>
      <c r="IK206">
        <v>0</v>
      </c>
    </row>
    <row r="207" spans="1:245" x14ac:dyDescent="0.2">
      <c r="A207">
        <v>17</v>
      </c>
      <c r="B207">
        <v>1</v>
      </c>
      <c r="C207">
        <f>ROW(SmtRes!A494)</f>
        <v>494</v>
      </c>
      <c r="D207">
        <f>ROW(EtalonRes!A491)</f>
        <v>491</v>
      </c>
      <c r="E207" t="s">
        <v>689</v>
      </c>
      <c r="F207" t="s">
        <v>690</v>
      </c>
      <c r="G207" t="s">
        <v>691</v>
      </c>
      <c r="H207" t="s">
        <v>208</v>
      </c>
      <c r="I207">
        <v>47</v>
      </c>
      <c r="J207">
        <v>0</v>
      </c>
      <c r="O207">
        <f t="shared" si="195"/>
        <v>1750.35</v>
      </c>
      <c r="P207">
        <f t="shared" si="196"/>
        <v>135.66</v>
      </c>
      <c r="Q207">
        <f t="shared" si="197"/>
        <v>0</v>
      </c>
      <c r="R207">
        <f t="shared" si="198"/>
        <v>0</v>
      </c>
      <c r="S207">
        <f t="shared" si="199"/>
        <v>1614.69</v>
      </c>
      <c r="T207">
        <f t="shared" si="200"/>
        <v>0</v>
      </c>
      <c r="U207">
        <f t="shared" si="201"/>
        <v>23.5</v>
      </c>
      <c r="V207">
        <f t="shared" si="202"/>
        <v>0</v>
      </c>
      <c r="W207">
        <f t="shared" si="203"/>
        <v>0</v>
      </c>
      <c r="X207">
        <f t="shared" si="204"/>
        <v>1291.75</v>
      </c>
      <c r="Y207">
        <f t="shared" si="205"/>
        <v>968.81</v>
      </c>
      <c r="AA207">
        <v>16612262</v>
      </c>
      <c r="AB207">
        <f t="shared" si="206"/>
        <v>5.29</v>
      </c>
      <c r="AC207">
        <f t="shared" si="230"/>
        <v>0.41</v>
      </c>
      <c r="AD207">
        <f t="shared" si="231"/>
        <v>0</v>
      </c>
      <c r="AE207">
        <f t="shared" si="232"/>
        <v>0</v>
      </c>
      <c r="AF207">
        <f t="shared" si="233"/>
        <v>4.88</v>
      </c>
      <c r="AG207">
        <f t="shared" si="207"/>
        <v>0</v>
      </c>
      <c r="AH207">
        <f t="shared" si="234"/>
        <v>0.5</v>
      </c>
      <c r="AI207">
        <f t="shared" si="235"/>
        <v>0</v>
      </c>
      <c r="AJ207">
        <f t="shared" si="208"/>
        <v>0</v>
      </c>
      <c r="AK207">
        <v>5.29</v>
      </c>
      <c r="AL207">
        <v>0.41</v>
      </c>
      <c r="AM207">
        <v>0</v>
      </c>
      <c r="AN207">
        <v>0</v>
      </c>
      <c r="AO207">
        <v>4.88</v>
      </c>
      <c r="AP207">
        <v>0</v>
      </c>
      <c r="AQ207">
        <v>0.5</v>
      </c>
      <c r="AR207">
        <v>0</v>
      </c>
      <c r="AS207">
        <v>0</v>
      </c>
      <c r="AT207">
        <v>80</v>
      </c>
      <c r="AU207">
        <v>60</v>
      </c>
      <c r="AV207">
        <v>1</v>
      </c>
      <c r="AW207">
        <v>1</v>
      </c>
      <c r="AZ207">
        <v>7.04</v>
      </c>
      <c r="BA207">
        <v>7.04</v>
      </c>
      <c r="BB207">
        <v>7.04</v>
      </c>
      <c r="BC207">
        <v>7.04</v>
      </c>
      <c r="BD207" t="s">
        <v>6</v>
      </c>
      <c r="BE207" t="s">
        <v>6</v>
      </c>
      <c r="BF207" t="s">
        <v>6</v>
      </c>
      <c r="BG207" t="s">
        <v>6</v>
      </c>
      <c r="BH207">
        <v>0</v>
      </c>
      <c r="BI207">
        <v>2</v>
      </c>
      <c r="BJ207" t="s">
        <v>692</v>
      </c>
      <c r="BM207">
        <v>110011</v>
      </c>
      <c r="BN207">
        <v>0</v>
      </c>
      <c r="BO207" t="s">
        <v>6</v>
      </c>
      <c r="BP207">
        <v>0</v>
      </c>
      <c r="BQ207">
        <v>3</v>
      </c>
      <c r="BR207">
        <v>0</v>
      </c>
      <c r="BS207">
        <v>7.04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80</v>
      </c>
      <c r="CA207">
        <v>60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09"/>
        <v>1750.3500000000001</v>
      </c>
      <c r="CQ207">
        <f t="shared" si="210"/>
        <v>2.8863999999999996</v>
      </c>
      <c r="CR207">
        <f t="shared" si="211"/>
        <v>0</v>
      </c>
      <c r="CS207">
        <f t="shared" si="212"/>
        <v>0</v>
      </c>
      <c r="CT207">
        <f t="shared" si="213"/>
        <v>34.355199999999996</v>
      </c>
      <c r="CU207">
        <f t="shared" si="214"/>
        <v>0</v>
      </c>
      <c r="CV207">
        <f t="shared" si="215"/>
        <v>0.5</v>
      </c>
      <c r="CW207">
        <f t="shared" si="216"/>
        <v>0</v>
      </c>
      <c r="CX207">
        <f t="shared" si="217"/>
        <v>0</v>
      </c>
      <c r="CY207">
        <f t="shared" si="218"/>
        <v>1291.7520000000002</v>
      </c>
      <c r="CZ207">
        <f t="shared" si="219"/>
        <v>968.81400000000008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208</v>
      </c>
      <c r="DW207" t="s">
        <v>208</v>
      </c>
      <c r="DX207">
        <v>1</v>
      </c>
      <c r="EE207">
        <v>16609240</v>
      </c>
      <c r="EF207">
        <v>3</v>
      </c>
      <c r="EG207" t="s">
        <v>572</v>
      </c>
      <c r="EH207">
        <v>0</v>
      </c>
      <c r="EI207" t="s">
        <v>6</v>
      </c>
      <c r="EJ207">
        <v>2</v>
      </c>
      <c r="EK207">
        <v>110011</v>
      </c>
      <c r="EL207" t="s">
        <v>693</v>
      </c>
      <c r="EM207" t="s">
        <v>595</v>
      </c>
      <c r="EO207" t="s">
        <v>6</v>
      </c>
      <c r="EQ207">
        <v>131072</v>
      </c>
      <c r="ER207">
        <v>5.29</v>
      </c>
      <c r="ES207">
        <v>0.41</v>
      </c>
      <c r="ET207">
        <v>0</v>
      </c>
      <c r="EU207">
        <v>0</v>
      </c>
      <c r="EV207">
        <v>4.88</v>
      </c>
      <c r="EW207">
        <v>0.5</v>
      </c>
      <c r="EX207">
        <v>0</v>
      </c>
      <c r="EY207">
        <v>0</v>
      </c>
      <c r="FQ207">
        <v>0</v>
      </c>
      <c r="FR207">
        <f t="shared" si="220"/>
        <v>0</v>
      </c>
      <c r="FS207">
        <v>0</v>
      </c>
      <c r="FX207">
        <v>80</v>
      </c>
      <c r="FY207">
        <v>60</v>
      </c>
      <c r="GA207" t="s">
        <v>6</v>
      </c>
      <c r="GD207">
        <v>0</v>
      </c>
      <c r="GF207">
        <v>-736471081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21"/>
        <v>0</v>
      </c>
      <c r="GM207">
        <f t="shared" si="222"/>
        <v>4010.91</v>
      </c>
      <c r="GN207">
        <f t="shared" si="223"/>
        <v>0</v>
      </c>
      <c r="GO207">
        <f t="shared" si="224"/>
        <v>4010.91</v>
      </c>
      <c r="GP207">
        <f t="shared" si="225"/>
        <v>0</v>
      </c>
      <c r="GR207">
        <v>0</v>
      </c>
      <c r="GS207">
        <v>3</v>
      </c>
      <c r="GT207">
        <v>0</v>
      </c>
      <c r="GU207" t="s">
        <v>6</v>
      </c>
      <c r="GV207">
        <f t="shared" si="226"/>
        <v>0</v>
      </c>
      <c r="GW207">
        <v>1</v>
      </c>
      <c r="GX207">
        <f t="shared" si="227"/>
        <v>0</v>
      </c>
      <c r="HA207">
        <v>0</v>
      </c>
      <c r="HB207">
        <v>0</v>
      </c>
      <c r="IK207">
        <v>0</v>
      </c>
    </row>
    <row r="208" spans="1:245" x14ac:dyDescent="0.2">
      <c r="A208">
        <v>18</v>
      </c>
      <c r="B208">
        <v>1</v>
      </c>
      <c r="C208">
        <v>493</v>
      </c>
      <c r="E208" t="s">
        <v>694</v>
      </c>
      <c r="F208" t="s">
        <v>695</v>
      </c>
      <c r="G208" t="s">
        <v>696</v>
      </c>
      <c r="H208" t="s">
        <v>697</v>
      </c>
      <c r="I208">
        <f>I207*J208</f>
        <v>4.7</v>
      </c>
      <c r="J208">
        <v>0.1</v>
      </c>
      <c r="O208">
        <f t="shared" si="195"/>
        <v>4375.5600000000004</v>
      </c>
      <c r="P208">
        <f t="shared" si="196"/>
        <v>4375.5600000000004</v>
      </c>
      <c r="Q208">
        <f t="shared" si="197"/>
        <v>0</v>
      </c>
      <c r="R208">
        <f t="shared" si="198"/>
        <v>0</v>
      </c>
      <c r="S208">
        <f t="shared" si="199"/>
        <v>0</v>
      </c>
      <c r="T208">
        <f t="shared" si="200"/>
        <v>0</v>
      </c>
      <c r="U208">
        <f t="shared" si="201"/>
        <v>0</v>
      </c>
      <c r="V208">
        <f t="shared" si="202"/>
        <v>0</v>
      </c>
      <c r="W208">
        <f t="shared" si="203"/>
        <v>0</v>
      </c>
      <c r="X208">
        <f t="shared" si="204"/>
        <v>0</v>
      </c>
      <c r="Y208">
        <f t="shared" si="205"/>
        <v>0</v>
      </c>
      <c r="AA208">
        <v>16612262</v>
      </c>
      <c r="AB208">
        <f t="shared" si="206"/>
        <v>132.24</v>
      </c>
      <c r="AC208">
        <f t="shared" si="230"/>
        <v>132.24</v>
      </c>
      <c r="AD208">
        <f t="shared" si="231"/>
        <v>0</v>
      </c>
      <c r="AE208">
        <f t="shared" si="232"/>
        <v>0</v>
      </c>
      <c r="AF208">
        <f t="shared" si="233"/>
        <v>0</v>
      </c>
      <c r="AG208">
        <f t="shared" si="207"/>
        <v>0</v>
      </c>
      <c r="AH208">
        <f t="shared" si="234"/>
        <v>0</v>
      </c>
      <c r="AI208">
        <f t="shared" si="235"/>
        <v>0</v>
      </c>
      <c r="AJ208">
        <f t="shared" si="208"/>
        <v>0</v>
      </c>
      <c r="AK208">
        <v>132.24</v>
      </c>
      <c r="AL208">
        <v>132.24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80</v>
      </c>
      <c r="AU208">
        <v>60</v>
      </c>
      <c r="AV208">
        <v>1</v>
      </c>
      <c r="AW208">
        <v>1</v>
      </c>
      <c r="AZ208">
        <v>7.04</v>
      </c>
      <c r="BA208">
        <v>1</v>
      </c>
      <c r="BB208">
        <v>1</v>
      </c>
      <c r="BC208">
        <v>7.04</v>
      </c>
      <c r="BD208" t="s">
        <v>6</v>
      </c>
      <c r="BE208" t="s">
        <v>6</v>
      </c>
      <c r="BF208" t="s">
        <v>6</v>
      </c>
      <c r="BG208" t="s">
        <v>6</v>
      </c>
      <c r="BH208">
        <v>3</v>
      </c>
      <c r="BI208">
        <v>2</v>
      </c>
      <c r="BJ208" t="s">
        <v>698</v>
      </c>
      <c r="BM208">
        <v>110011</v>
      </c>
      <c r="BN208">
        <v>0</v>
      </c>
      <c r="BO208" t="s">
        <v>6</v>
      </c>
      <c r="BP208">
        <v>0</v>
      </c>
      <c r="BQ208">
        <v>3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80</v>
      </c>
      <c r="CA208">
        <v>60</v>
      </c>
      <c r="CF208">
        <v>0</v>
      </c>
      <c r="CG208">
        <v>0</v>
      </c>
      <c r="CM208">
        <v>0</v>
      </c>
      <c r="CN208" t="s">
        <v>6</v>
      </c>
      <c r="CO208">
        <v>0</v>
      </c>
      <c r="CP208">
        <f t="shared" si="209"/>
        <v>4375.5600000000004</v>
      </c>
      <c r="CQ208">
        <f t="shared" si="210"/>
        <v>930.96960000000001</v>
      </c>
      <c r="CR208">
        <f t="shared" si="211"/>
        <v>0</v>
      </c>
      <c r="CS208">
        <f t="shared" si="212"/>
        <v>0</v>
      </c>
      <c r="CT208">
        <f t="shared" si="213"/>
        <v>0</v>
      </c>
      <c r="CU208">
        <f t="shared" si="214"/>
        <v>0</v>
      </c>
      <c r="CV208">
        <f t="shared" si="215"/>
        <v>0</v>
      </c>
      <c r="CW208">
        <f t="shared" si="216"/>
        <v>0</v>
      </c>
      <c r="CX208">
        <f t="shared" si="217"/>
        <v>0</v>
      </c>
      <c r="CY208">
        <f t="shared" si="218"/>
        <v>0</v>
      </c>
      <c r="CZ208">
        <f t="shared" si="219"/>
        <v>0</v>
      </c>
      <c r="DC208" t="s">
        <v>6</v>
      </c>
      <c r="DD208" t="s">
        <v>6</v>
      </c>
      <c r="DE208" t="s">
        <v>6</v>
      </c>
      <c r="DF208" t="s">
        <v>6</v>
      </c>
      <c r="DG208" t="s">
        <v>6</v>
      </c>
      <c r="DH208" t="s">
        <v>6</v>
      </c>
      <c r="DI208" t="s">
        <v>6</v>
      </c>
      <c r="DJ208" t="s">
        <v>6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1010</v>
      </c>
      <c r="DV208" t="s">
        <v>697</v>
      </c>
      <c r="DW208" t="s">
        <v>697</v>
      </c>
      <c r="DX208">
        <v>10</v>
      </c>
      <c r="EE208">
        <v>16609240</v>
      </c>
      <c r="EF208">
        <v>3</v>
      </c>
      <c r="EG208" t="s">
        <v>572</v>
      </c>
      <c r="EH208">
        <v>0</v>
      </c>
      <c r="EI208" t="s">
        <v>6</v>
      </c>
      <c r="EJ208">
        <v>2</v>
      </c>
      <c r="EK208">
        <v>110011</v>
      </c>
      <c r="EL208" t="s">
        <v>693</v>
      </c>
      <c r="EM208" t="s">
        <v>595</v>
      </c>
      <c r="EO208" t="s">
        <v>6</v>
      </c>
      <c r="EQ208">
        <v>0</v>
      </c>
      <c r="ER208">
        <v>132.24</v>
      </c>
      <c r="ES208">
        <v>132.24</v>
      </c>
      <c r="ET208">
        <v>0</v>
      </c>
      <c r="EU208">
        <v>0</v>
      </c>
      <c r="EV208">
        <v>0</v>
      </c>
      <c r="EW208">
        <v>0</v>
      </c>
      <c r="EX208">
        <v>0</v>
      </c>
      <c r="FQ208">
        <v>0</v>
      </c>
      <c r="FR208">
        <f t="shared" si="220"/>
        <v>0</v>
      </c>
      <c r="FS208">
        <v>0</v>
      </c>
      <c r="FX208">
        <v>80</v>
      </c>
      <c r="FY208">
        <v>60</v>
      </c>
      <c r="GA208" t="s">
        <v>6</v>
      </c>
      <c r="GD208">
        <v>0</v>
      </c>
      <c r="GF208">
        <v>-97677705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21"/>
        <v>0</v>
      </c>
      <c r="GM208">
        <f t="shared" si="222"/>
        <v>4375.5600000000004</v>
      </c>
      <c r="GN208">
        <f t="shared" si="223"/>
        <v>0</v>
      </c>
      <c r="GO208">
        <f t="shared" si="224"/>
        <v>4375.5600000000004</v>
      </c>
      <c r="GP208">
        <f t="shared" si="225"/>
        <v>0</v>
      </c>
      <c r="GR208">
        <v>0</v>
      </c>
      <c r="GS208">
        <v>3</v>
      </c>
      <c r="GT208">
        <v>0</v>
      </c>
      <c r="GU208" t="s">
        <v>6</v>
      </c>
      <c r="GV208">
        <f t="shared" si="226"/>
        <v>0</v>
      </c>
      <c r="GW208">
        <v>1</v>
      </c>
      <c r="GX208">
        <f t="shared" si="227"/>
        <v>0</v>
      </c>
      <c r="HA208">
        <v>0</v>
      </c>
      <c r="HB208">
        <v>0</v>
      </c>
      <c r="IK208">
        <v>0</v>
      </c>
    </row>
    <row r="209" spans="1:245" x14ac:dyDescent="0.2">
      <c r="A209">
        <v>17</v>
      </c>
      <c r="B209">
        <v>1</v>
      </c>
      <c r="C209">
        <f>ROW(SmtRes!A505)</f>
        <v>505</v>
      </c>
      <c r="D209">
        <f>ROW(EtalonRes!A499)</f>
        <v>499</v>
      </c>
      <c r="E209" t="s">
        <v>699</v>
      </c>
      <c r="F209" t="s">
        <v>700</v>
      </c>
      <c r="G209" t="s">
        <v>701</v>
      </c>
      <c r="H209" t="s">
        <v>27</v>
      </c>
      <c r="I209">
        <v>4.75</v>
      </c>
      <c r="J209">
        <v>0</v>
      </c>
      <c r="O209">
        <f t="shared" si="195"/>
        <v>1696.07</v>
      </c>
      <c r="P209">
        <f t="shared" si="196"/>
        <v>454.78</v>
      </c>
      <c r="Q209">
        <f t="shared" si="197"/>
        <v>59.52</v>
      </c>
      <c r="R209">
        <f t="shared" si="198"/>
        <v>8.69</v>
      </c>
      <c r="S209">
        <f t="shared" si="199"/>
        <v>1181.77</v>
      </c>
      <c r="T209">
        <f t="shared" si="200"/>
        <v>0</v>
      </c>
      <c r="U209">
        <f t="shared" si="201"/>
        <v>17.86</v>
      </c>
      <c r="V209">
        <f t="shared" si="202"/>
        <v>9.5000000000000001E-2</v>
      </c>
      <c r="W209">
        <f t="shared" si="203"/>
        <v>0</v>
      </c>
      <c r="X209">
        <f t="shared" si="204"/>
        <v>1130.94</v>
      </c>
      <c r="Y209">
        <f t="shared" si="205"/>
        <v>773.8</v>
      </c>
      <c r="AA209">
        <v>16612262</v>
      </c>
      <c r="AB209">
        <f t="shared" si="206"/>
        <v>50.72</v>
      </c>
      <c r="AC209">
        <f t="shared" si="230"/>
        <v>13.6</v>
      </c>
      <c r="AD209">
        <f t="shared" si="231"/>
        <v>1.78</v>
      </c>
      <c r="AE209">
        <f t="shared" si="232"/>
        <v>0.26</v>
      </c>
      <c r="AF209">
        <f t="shared" si="233"/>
        <v>35.340000000000003</v>
      </c>
      <c r="AG209">
        <f t="shared" si="207"/>
        <v>0</v>
      </c>
      <c r="AH209">
        <f t="shared" si="234"/>
        <v>3.76</v>
      </c>
      <c r="AI209">
        <f t="shared" si="235"/>
        <v>0.02</v>
      </c>
      <c r="AJ209">
        <f t="shared" si="208"/>
        <v>0</v>
      </c>
      <c r="AK209">
        <v>50.72</v>
      </c>
      <c r="AL209">
        <v>13.6</v>
      </c>
      <c r="AM209">
        <v>1.78</v>
      </c>
      <c r="AN209">
        <v>0.26</v>
      </c>
      <c r="AO209">
        <v>35.340000000000003</v>
      </c>
      <c r="AP209">
        <v>0</v>
      </c>
      <c r="AQ209">
        <v>3.76</v>
      </c>
      <c r="AR209">
        <v>0.02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7.04</v>
      </c>
      <c r="BA209">
        <v>7.04</v>
      </c>
      <c r="BB209">
        <v>7.04</v>
      </c>
      <c r="BC209">
        <v>7.04</v>
      </c>
      <c r="BD209" t="s">
        <v>6</v>
      </c>
      <c r="BE209" t="s">
        <v>6</v>
      </c>
      <c r="BF209" t="s">
        <v>6</v>
      </c>
      <c r="BG209" t="s">
        <v>6</v>
      </c>
      <c r="BH209">
        <v>0</v>
      </c>
      <c r="BI209">
        <v>2</v>
      </c>
      <c r="BJ209" t="s">
        <v>702</v>
      </c>
      <c r="BM209">
        <v>108001</v>
      </c>
      <c r="BN209">
        <v>0</v>
      </c>
      <c r="BO209" t="s">
        <v>6</v>
      </c>
      <c r="BP209">
        <v>0</v>
      </c>
      <c r="BQ209">
        <v>3</v>
      </c>
      <c r="BR209">
        <v>0</v>
      </c>
      <c r="BS209">
        <v>7.04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09"/>
        <v>1696.07</v>
      </c>
      <c r="CQ209">
        <f t="shared" si="210"/>
        <v>95.744</v>
      </c>
      <c r="CR209">
        <f t="shared" si="211"/>
        <v>12.5312</v>
      </c>
      <c r="CS209">
        <f t="shared" si="212"/>
        <v>1.8304</v>
      </c>
      <c r="CT209">
        <f t="shared" si="213"/>
        <v>248.79360000000003</v>
      </c>
      <c r="CU209">
        <f t="shared" si="214"/>
        <v>0</v>
      </c>
      <c r="CV209">
        <f t="shared" si="215"/>
        <v>3.76</v>
      </c>
      <c r="CW209">
        <f t="shared" si="216"/>
        <v>0.02</v>
      </c>
      <c r="CX209">
        <f t="shared" si="217"/>
        <v>0</v>
      </c>
      <c r="CY209">
        <f t="shared" si="218"/>
        <v>1130.9369999999999</v>
      </c>
      <c r="CZ209">
        <f t="shared" si="219"/>
        <v>773.79900000000009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27</v>
      </c>
      <c r="DW209" t="s">
        <v>27</v>
      </c>
      <c r="DX209">
        <v>100</v>
      </c>
      <c r="EE209">
        <v>16609228</v>
      </c>
      <c r="EF209">
        <v>3</v>
      </c>
      <c r="EG209" t="s">
        <v>572</v>
      </c>
      <c r="EH209">
        <v>0</v>
      </c>
      <c r="EI209" t="s">
        <v>6</v>
      </c>
      <c r="EJ209">
        <v>2</v>
      </c>
      <c r="EK209">
        <v>108001</v>
      </c>
      <c r="EL209" t="s">
        <v>573</v>
      </c>
      <c r="EM209" t="s">
        <v>574</v>
      </c>
      <c r="EO209" t="s">
        <v>6</v>
      </c>
      <c r="EQ209">
        <v>131072</v>
      </c>
      <c r="ER209">
        <v>50.72</v>
      </c>
      <c r="ES209">
        <v>13.6</v>
      </c>
      <c r="ET209">
        <v>1.78</v>
      </c>
      <c r="EU209">
        <v>0.26</v>
      </c>
      <c r="EV209">
        <v>35.340000000000003</v>
      </c>
      <c r="EW209">
        <v>3.76</v>
      </c>
      <c r="EX209">
        <v>0.02</v>
      </c>
      <c r="EY209">
        <v>0</v>
      </c>
      <c r="FQ209">
        <v>0</v>
      </c>
      <c r="FR209">
        <f t="shared" si="220"/>
        <v>0</v>
      </c>
      <c r="FS209">
        <v>0</v>
      </c>
      <c r="FX209">
        <v>95</v>
      </c>
      <c r="FY209">
        <v>65</v>
      </c>
      <c r="GA209" t="s">
        <v>6</v>
      </c>
      <c r="GD209">
        <v>0</v>
      </c>
      <c r="GF209">
        <v>-1931944351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21"/>
        <v>0</v>
      </c>
      <c r="GM209">
        <f t="shared" si="222"/>
        <v>3600.81</v>
      </c>
      <c r="GN209">
        <f t="shared" si="223"/>
        <v>0</v>
      </c>
      <c r="GO209">
        <f t="shared" si="224"/>
        <v>3600.81</v>
      </c>
      <c r="GP209">
        <f t="shared" si="225"/>
        <v>0</v>
      </c>
      <c r="GR209">
        <v>0</v>
      </c>
      <c r="GS209">
        <v>3</v>
      </c>
      <c r="GT209">
        <v>0</v>
      </c>
      <c r="GU209" t="s">
        <v>6</v>
      </c>
      <c r="GV209">
        <f t="shared" si="226"/>
        <v>0</v>
      </c>
      <c r="GW209">
        <v>1</v>
      </c>
      <c r="GX209">
        <f t="shared" si="227"/>
        <v>0</v>
      </c>
      <c r="HA209">
        <v>0</v>
      </c>
      <c r="HB209">
        <v>0</v>
      </c>
      <c r="IK209">
        <v>0</v>
      </c>
    </row>
    <row r="210" spans="1:245" x14ac:dyDescent="0.2">
      <c r="A210">
        <v>18</v>
      </c>
      <c r="B210">
        <v>1</v>
      </c>
      <c r="C210">
        <v>502</v>
      </c>
      <c r="E210" t="s">
        <v>703</v>
      </c>
      <c r="F210" t="s">
        <v>704</v>
      </c>
      <c r="G210" t="s">
        <v>705</v>
      </c>
      <c r="H210" t="s">
        <v>706</v>
      </c>
      <c r="I210">
        <f>I209*J210</f>
        <v>0.40100000000000002</v>
      </c>
      <c r="J210">
        <v>8.4421052631578952E-2</v>
      </c>
      <c r="O210">
        <f t="shared" si="195"/>
        <v>19536.59</v>
      </c>
      <c r="P210">
        <f t="shared" si="196"/>
        <v>19536.59</v>
      </c>
      <c r="Q210">
        <f t="shared" si="197"/>
        <v>0</v>
      </c>
      <c r="R210">
        <f t="shared" si="198"/>
        <v>0</v>
      </c>
      <c r="S210">
        <f t="shared" si="199"/>
        <v>0</v>
      </c>
      <c r="T210">
        <f t="shared" si="200"/>
        <v>0</v>
      </c>
      <c r="U210">
        <f t="shared" si="201"/>
        <v>0</v>
      </c>
      <c r="V210">
        <f t="shared" si="202"/>
        <v>0</v>
      </c>
      <c r="W210">
        <f t="shared" si="203"/>
        <v>0</v>
      </c>
      <c r="X210">
        <f t="shared" si="204"/>
        <v>0</v>
      </c>
      <c r="Y210">
        <f t="shared" si="205"/>
        <v>0</v>
      </c>
      <c r="AA210">
        <v>16612262</v>
      </c>
      <c r="AB210">
        <f t="shared" si="206"/>
        <v>6920.41</v>
      </c>
      <c r="AC210">
        <f t="shared" si="230"/>
        <v>6920.41</v>
      </c>
      <c r="AD210">
        <f t="shared" si="231"/>
        <v>0</v>
      </c>
      <c r="AE210">
        <f t="shared" si="232"/>
        <v>0</v>
      </c>
      <c r="AF210">
        <f t="shared" si="233"/>
        <v>0</v>
      </c>
      <c r="AG210">
        <f t="shared" si="207"/>
        <v>0</v>
      </c>
      <c r="AH210">
        <f t="shared" si="234"/>
        <v>0</v>
      </c>
      <c r="AI210">
        <f t="shared" si="235"/>
        <v>0</v>
      </c>
      <c r="AJ210">
        <f t="shared" si="208"/>
        <v>0</v>
      </c>
      <c r="AK210">
        <v>6920.41</v>
      </c>
      <c r="AL210">
        <v>6920.41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95</v>
      </c>
      <c r="AU210">
        <v>65</v>
      </c>
      <c r="AV210">
        <v>1</v>
      </c>
      <c r="AW210">
        <v>1</v>
      </c>
      <c r="AZ210">
        <v>7.04</v>
      </c>
      <c r="BA210">
        <v>1</v>
      </c>
      <c r="BB210">
        <v>1</v>
      </c>
      <c r="BC210">
        <v>7.04</v>
      </c>
      <c r="BD210" t="s">
        <v>6</v>
      </c>
      <c r="BE210" t="s">
        <v>6</v>
      </c>
      <c r="BF210" t="s">
        <v>6</v>
      </c>
      <c r="BG210" t="s">
        <v>6</v>
      </c>
      <c r="BH210">
        <v>3</v>
      </c>
      <c r="BI210">
        <v>2</v>
      </c>
      <c r="BJ210" t="s">
        <v>707</v>
      </c>
      <c r="BM210">
        <v>108001</v>
      </c>
      <c r="BN210">
        <v>0</v>
      </c>
      <c r="BO210" t="s">
        <v>6</v>
      </c>
      <c r="BP210">
        <v>0</v>
      </c>
      <c r="BQ210">
        <v>3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95</v>
      </c>
      <c r="CA210">
        <v>65</v>
      </c>
      <c r="CF210">
        <v>0</v>
      </c>
      <c r="CG210">
        <v>0</v>
      </c>
      <c r="CM210">
        <v>0</v>
      </c>
      <c r="CN210" t="s">
        <v>6</v>
      </c>
      <c r="CO210">
        <v>0</v>
      </c>
      <c r="CP210">
        <f t="shared" si="209"/>
        <v>19536.59</v>
      </c>
      <c r="CQ210">
        <f t="shared" si="210"/>
        <v>48719.686399999999</v>
      </c>
      <c r="CR210">
        <f t="shared" si="211"/>
        <v>0</v>
      </c>
      <c r="CS210">
        <f t="shared" si="212"/>
        <v>0</v>
      </c>
      <c r="CT210">
        <f t="shared" si="213"/>
        <v>0</v>
      </c>
      <c r="CU210">
        <f t="shared" si="214"/>
        <v>0</v>
      </c>
      <c r="CV210">
        <f t="shared" si="215"/>
        <v>0</v>
      </c>
      <c r="CW210">
        <f t="shared" si="216"/>
        <v>0</v>
      </c>
      <c r="CX210">
        <f t="shared" si="217"/>
        <v>0</v>
      </c>
      <c r="CY210">
        <f t="shared" si="218"/>
        <v>0</v>
      </c>
      <c r="CZ210">
        <f t="shared" si="219"/>
        <v>0</v>
      </c>
      <c r="DC210" t="s">
        <v>6</v>
      </c>
      <c r="DD210" t="s">
        <v>6</v>
      </c>
      <c r="DE210" t="s">
        <v>6</v>
      </c>
      <c r="DF210" t="s">
        <v>6</v>
      </c>
      <c r="DG210" t="s">
        <v>6</v>
      </c>
      <c r="DH210" t="s">
        <v>6</v>
      </c>
      <c r="DI210" t="s">
        <v>6</v>
      </c>
      <c r="DJ210" t="s">
        <v>6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1013</v>
      </c>
      <c r="DV210" t="s">
        <v>706</v>
      </c>
      <c r="DW210" t="s">
        <v>708</v>
      </c>
      <c r="DX210">
        <v>1</v>
      </c>
      <c r="EE210">
        <v>16609228</v>
      </c>
      <c r="EF210">
        <v>3</v>
      </c>
      <c r="EG210" t="s">
        <v>572</v>
      </c>
      <c r="EH210">
        <v>0</v>
      </c>
      <c r="EI210" t="s">
        <v>6</v>
      </c>
      <c r="EJ210">
        <v>2</v>
      </c>
      <c r="EK210">
        <v>108001</v>
      </c>
      <c r="EL210" t="s">
        <v>573</v>
      </c>
      <c r="EM210" t="s">
        <v>574</v>
      </c>
      <c r="EO210" t="s">
        <v>6</v>
      </c>
      <c r="EQ210">
        <v>0</v>
      </c>
      <c r="ER210">
        <v>6920.41</v>
      </c>
      <c r="ES210">
        <v>6920.41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20"/>
        <v>0</v>
      </c>
      <c r="FS210">
        <v>0</v>
      </c>
      <c r="FX210">
        <v>95</v>
      </c>
      <c r="FY210">
        <v>65</v>
      </c>
      <c r="GA210" t="s">
        <v>6</v>
      </c>
      <c r="GD210">
        <v>0</v>
      </c>
      <c r="GF210">
        <v>559331636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21"/>
        <v>0</v>
      </c>
      <c r="GM210">
        <f t="shared" si="222"/>
        <v>19536.59</v>
      </c>
      <c r="GN210">
        <f t="shared" si="223"/>
        <v>0</v>
      </c>
      <c r="GO210">
        <f t="shared" si="224"/>
        <v>19536.59</v>
      </c>
      <c r="GP210">
        <f t="shared" si="225"/>
        <v>0</v>
      </c>
      <c r="GR210">
        <v>0</v>
      </c>
      <c r="GS210">
        <v>3</v>
      </c>
      <c r="GT210">
        <v>0</v>
      </c>
      <c r="GU210" t="s">
        <v>6</v>
      </c>
      <c r="GV210">
        <f t="shared" si="226"/>
        <v>0</v>
      </c>
      <c r="GW210">
        <v>1</v>
      </c>
      <c r="GX210">
        <f t="shared" si="227"/>
        <v>0</v>
      </c>
      <c r="HA210">
        <v>0</v>
      </c>
      <c r="HB210">
        <v>0</v>
      </c>
      <c r="IK210">
        <v>0</v>
      </c>
    </row>
    <row r="211" spans="1:245" x14ac:dyDescent="0.2">
      <c r="A211">
        <v>18</v>
      </c>
      <c r="B211">
        <v>1</v>
      </c>
      <c r="C211">
        <v>503</v>
      </c>
      <c r="E211" t="s">
        <v>709</v>
      </c>
      <c r="F211" t="s">
        <v>710</v>
      </c>
      <c r="G211" t="s">
        <v>711</v>
      </c>
      <c r="H211" t="s">
        <v>706</v>
      </c>
      <c r="I211">
        <f>I209*J211</f>
        <v>0.04</v>
      </c>
      <c r="J211">
        <v>8.4210526315789472E-3</v>
      </c>
      <c r="O211">
        <f t="shared" ref="O211:O228" si="236">ROUND(CP211,2)</f>
        <v>4428.9399999999996</v>
      </c>
      <c r="P211">
        <f t="shared" ref="P211:P228" si="237">ROUND(CQ211*I211,2)</f>
        <v>4428.9399999999996</v>
      </c>
      <c r="Q211">
        <f t="shared" ref="Q211:Q228" si="238">ROUND(CR211*I211,2)</f>
        <v>0</v>
      </c>
      <c r="R211">
        <f t="shared" ref="R211:R228" si="239">ROUND(CS211*I211,2)</f>
        <v>0</v>
      </c>
      <c r="S211">
        <f t="shared" ref="S211:S228" si="240">ROUND(CT211*I211,2)</f>
        <v>0</v>
      </c>
      <c r="T211">
        <f t="shared" ref="T211:T228" si="241">ROUND(CU211*I211,2)</f>
        <v>0</v>
      </c>
      <c r="U211">
        <f t="shared" ref="U211:U228" si="242">CV211*I211</f>
        <v>0</v>
      </c>
      <c r="V211">
        <f t="shared" ref="V211:V228" si="243">CW211*I211</f>
        <v>0</v>
      </c>
      <c r="W211">
        <f t="shared" ref="W211:W228" si="244">ROUND(CX211*I211,2)</f>
        <v>0</v>
      </c>
      <c r="X211">
        <f t="shared" ref="X211:X228" si="245">ROUND(CY211,2)</f>
        <v>0</v>
      </c>
      <c r="Y211">
        <f t="shared" ref="Y211:Y228" si="246">ROUND(CZ211,2)</f>
        <v>0</v>
      </c>
      <c r="AA211">
        <v>16612262</v>
      </c>
      <c r="AB211">
        <f t="shared" ref="AB211:AB228" si="247">ROUND((AC211+AD211+AF211),2)</f>
        <v>15727.78</v>
      </c>
      <c r="AC211">
        <f t="shared" si="230"/>
        <v>15727.78</v>
      </c>
      <c r="AD211">
        <f t="shared" si="231"/>
        <v>0</v>
      </c>
      <c r="AE211">
        <f t="shared" si="232"/>
        <v>0</v>
      </c>
      <c r="AF211">
        <f t="shared" si="233"/>
        <v>0</v>
      </c>
      <c r="AG211">
        <f t="shared" ref="AG211:AG228" si="248">ROUND((AP211),2)</f>
        <v>0</v>
      </c>
      <c r="AH211">
        <f t="shared" si="234"/>
        <v>0</v>
      </c>
      <c r="AI211">
        <f t="shared" si="235"/>
        <v>0</v>
      </c>
      <c r="AJ211">
        <f t="shared" ref="AJ211:AJ228" si="249">ROUND((AS211),2)</f>
        <v>0</v>
      </c>
      <c r="AK211">
        <v>15727.78</v>
      </c>
      <c r="AL211">
        <v>15727.78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7.04</v>
      </c>
      <c r="BA211">
        <v>1</v>
      </c>
      <c r="BB211">
        <v>1</v>
      </c>
      <c r="BC211">
        <v>7.04</v>
      </c>
      <c r="BD211" t="s">
        <v>6</v>
      </c>
      <c r="BE211" t="s">
        <v>6</v>
      </c>
      <c r="BF211" t="s">
        <v>6</v>
      </c>
      <c r="BG211" t="s">
        <v>6</v>
      </c>
      <c r="BH211">
        <v>3</v>
      </c>
      <c r="BI211">
        <v>2</v>
      </c>
      <c r="BJ211" t="s">
        <v>712</v>
      </c>
      <c r="BM211">
        <v>108001</v>
      </c>
      <c r="BN211">
        <v>0</v>
      </c>
      <c r="BO211" t="s">
        <v>6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ref="CP211:CP228" si="250">(P211+Q211+S211)</f>
        <v>4428.9399999999996</v>
      </c>
      <c r="CQ211">
        <f t="shared" ref="CQ211:CQ228" si="251">AC211*BC211</f>
        <v>110723.57120000001</v>
      </c>
      <c r="CR211">
        <f t="shared" ref="CR211:CR228" si="252">AD211*BB211</f>
        <v>0</v>
      </c>
      <c r="CS211">
        <f t="shared" ref="CS211:CS228" si="253">AE211*BS211</f>
        <v>0</v>
      </c>
      <c r="CT211">
        <f t="shared" ref="CT211:CT228" si="254">AF211*BA211</f>
        <v>0</v>
      </c>
      <c r="CU211">
        <f t="shared" ref="CU211:CU228" si="255">AG211</f>
        <v>0</v>
      </c>
      <c r="CV211">
        <f t="shared" ref="CV211:CV228" si="256">AH211</f>
        <v>0</v>
      </c>
      <c r="CW211">
        <f t="shared" ref="CW211:CW228" si="257">AI211</f>
        <v>0</v>
      </c>
      <c r="CX211">
        <f t="shared" ref="CX211:CX228" si="258">AJ211</f>
        <v>0</v>
      </c>
      <c r="CY211">
        <f t="shared" ref="CY211:CY228" si="259">(((S211+R211)*AT211)/100)</f>
        <v>0</v>
      </c>
      <c r="CZ211">
        <f t="shared" ref="CZ211:CZ228" si="260">(((S211+R211)*AU211)/100)</f>
        <v>0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1013</v>
      </c>
      <c r="DV211" t="s">
        <v>706</v>
      </c>
      <c r="DW211" t="s">
        <v>708</v>
      </c>
      <c r="DX211">
        <v>1</v>
      </c>
      <c r="EE211">
        <v>16609228</v>
      </c>
      <c r="EF211">
        <v>3</v>
      </c>
      <c r="EG211" t="s">
        <v>572</v>
      </c>
      <c r="EH211">
        <v>0</v>
      </c>
      <c r="EI211" t="s">
        <v>6</v>
      </c>
      <c r="EJ211">
        <v>2</v>
      </c>
      <c r="EK211">
        <v>108001</v>
      </c>
      <c r="EL211" t="s">
        <v>573</v>
      </c>
      <c r="EM211" t="s">
        <v>574</v>
      </c>
      <c r="EO211" t="s">
        <v>6</v>
      </c>
      <c r="EQ211">
        <v>0</v>
      </c>
      <c r="ER211">
        <v>15727.78</v>
      </c>
      <c r="ES211">
        <v>15727.78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ref="FR211:FR228" si="261">ROUND(IF(AND(BH211=3,BI211=3),P211,0),2)</f>
        <v>0</v>
      </c>
      <c r="FS211">
        <v>0</v>
      </c>
      <c r="FX211">
        <v>95</v>
      </c>
      <c r="FY211">
        <v>65</v>
      </c>
      <c r="GA211" t="s">
        <v>6</v>
      </c>
      <c r="GD211">
        <v>0</v>
      </c>
      <c r="GF211">
        <v>1133142782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ref="GL211:GL228" si="262">ROUND(IF(AND(BH211=3,BI211=3,FS211&lt;&gt;0),P211,0),2)</f>
        <v>0</v>
      </c>
      <c r="GM211">
        <f t="shared" ref="GM211:GM228" si="263">ROUND(O211+X211+Y211+GK211,2)+GX211</f>
        <v>4428.9399999999996</v>
      </c>
      <c r="GN211">
        <f t="shared" ref="GN211:GN228" si="264">IF(OR(BI211=0,BI211=1),ROUND(O211+X211+Y211+GK211,2),0)</f>
        <v>0</v>
      </c>
      <c r="GO211">
        <f t="shared" ref="GO211:GO228" si="265">IF(BI211=2,ROUND(O211+X211+Y211+GK211,2),0)</f>
        <v>4428.9399999999996</v>
      </c>
      <c r="GP211">
        <f t="shared" ref="GP211:GP228" si="266">IF(BI211=4,ROUND(O211+X211+Y211+GK211,2)+GX211,0)</f>
        <v>0</v>
      </c>
      <c r="GR211">
        <v>0</v>
      </c>
      <c r="GS211">
        <v>3</v>
      </c>
      <c r="GT211">
        <v>0</v>
      </c>
      <c r="GU211" t="s">
        <v>6</v>
      </c>
      <c r="GV211">
        <f t="shared" ref="GV211:GV228" si="267">ROUND(GT211,2)</f>
        <v>0</v>
      </c>
      <c r="GW211">
        <v>1</v>
      </c>
      <c r="GX211">
        <f t="shared" ref="GX211:GX228" si="268">ROUND(GV211*GW211*I211,2)</f>
        <v>0</v>
      </c>
      <c r="HA211">
        <v>0</v>
      </c>
      <c r="HB211">
        <v>0</v>
      </c>
      <c r="IK211">
        <v>0</v>
      </c>
    </row>
    <row r="212" spans="1:245" x14ac:dyDescent="0.2">
      <c r="A212">
        <v>18</v>
      </c>
      <c r="B212">
        <v>1</v>
      </c>
      <c r="C212">
        <v>504</v>
      </c>
      <c r="E212" t="s">
        <v>713</v>
      </c>
      <c r="F212" t="s">
        <v>714</v>
      </c>
      <c r="G212" t="s">
        <v>715</v>
      </c>
      <c r="H212" t="s">
        <v>706</v>
      </c>
      <c r="I212">
        <f>I209*J212</f>
        <v>3.4000000000000002E-2</v>
      </c>
      <c r="J212">
        <v>7.1578947368421061E-3</v>
      </c>
      <c r="O212">
        <f t="shared" si="236"/>
        <v>6664.54</v>
      </c>
      <c r="P212">
        <f t="shared" si="237"/>
        <v>6664.54</v>
      </c>
      <c r="Q212">
        <f t="shared" si="238"/>
        <v>0</v>
      </c>
      <c r="R212">
        <f t="shared" si="239"/>
        <v>0</v>
      </c>
      <c r="S212">
        <f t="shared" si="240"/>
        <v>0</v>
      </c>
      <c r="T212">
        <f t="shared" si="241"/>
        <v>0</v>
      </c>
      <c r="U212">
        <f t="shared" si="242"/>
        <v>0</v>
      </c>
      <c r="V212">
        <f t="shared" si="243"/>
        <v>0</v>
      </c>
      <c r="W212">
        <f t="shared" si="244"/>
        <v>0</v>
      </c>
      <c r="X212">
        <f t="shared" si="245"/>
        <v>0</v>
      </c>
      <c r="Y212">
        <f t="shared" si="246"/>
        <v>0</v>
      </c>
      <c r="AA212">
        <v>16612262</v>
      </c>
      <c r="AB212">
        <f t="shared" si="247"/>
        <v>27843.17</v>
      </c>
      <c r="AC212">
        <f t="shared" si="230"/>
        <v>27843.17</v>
      </c>
      <c r="AD212">
        <f t="shared" si="231"/>
        <v>0</v>
      </c>
      <c r="AE212">
        <f t="shared" si="232"/>
        <v>0</v>
      </c>
      <c r="AF212">
        <f t="shared" si="233"/>
        <v>0</v>
      </c>
      <c r="AG212">
        <f t="shared" si="248"/>
        <v>0</v>
      </c>
      <c r="AH212">
        <f t="shared" si="234"/>
        <v>0</v>
      </c>
      <c r="AI212">
        <f t="shared" si="235"/>
        <v>0</v>
      </c>
      <c r="AJ212">
        <f t="shared" si="249"/>
        <v>0</v>
      </c>
      <c r="AK212">
        <v>27843.17</v>
      </c>
      <c r="AL212">
        <v>27843.17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95</v>
      </c>
      <c r="AU212">
        <v>65</v>
      </c>
      <c r="AV212">
        <v>1</v>
      </c>
      <c r="AW212">
        <v>1</v>
      </c>
      <c r="AZ212">
        <v>7.04</v>
      </c>
      <c r="BA212">
        <v>1</v>
      </c>
      <c r="BB212">
        <v>1</v>
      </c>
      <c r="BC212">
        <v>7.04</v>
      </c>
      <c r="BD212" t="s">
        <v>6</v>
      </c>
      <c r="BE212" t="s">
        <v>6</v>
      </c>
      <c r="BF212" t="s">
        <v>6</v>
      </c>
      <c r="BG212" t="s">
        <v>6</v>
      </c>
      <c r="BH212">
        <v>3</v>
      </c>
      <c r="BI212">
        <v>2</v>
      </c>
      <c r="BJ212" t="s">
        <v>716</v>
      </c>
      <c r="BM212">
        <v>108001</v>
      </c>
      <c r="BN212">
        <v>0</v>
      </c>
      <c r="BO212" t="s">
        <v>6</v>
      </c>
      <c r="BP212">
        <v>0</v>
      </c>
      <c r="BQ212">
        <v>3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95</v>
      </c>
      <c r="CA212">
        <v>65</v>
      </c>
      <c r="CF212">
        <v>0</v>
      </c>
      <c r="CG212">
        <v>0</v>
      </c>
      <c r="CM212">
        <v>0</v>
      </c>
      <c r="CN212" t="s">
        <v>6</v>
      </c>
      <c r="CO212">
        <v>0</v>
      </c>
      <c r="CP212">
        <f t="shared" si="250"/>
        <v>6664.54</v>
      </c>
      <c r="CQ212">
        <f t="shared" si="251"/>
        <v>196015.91679999998</v>
      </c>
      <c r="CR212">
        <f t="shared" si="252"/>
        <v>0</v>
      </c>
      <c r="CS212">
        <f t="shared" si="253"/>
        <v>0</v>
      </c>
      <c r="CT212">
        <f t="shared" si="254"/>
        <v>0</v>
      </c>
      <c r="CU212">
        <f t="shared" si="255"/>
        <v>0</v>
      </c>
      <c r="CV212">
        <f t="shared" si="256"/>
        <v>0</v>
      </c>
      <c r="CW212">
        <f t="shared" si="257"/>
        <v>0</v>
      </c>
      <c r="CX212">
        <f t="shared" si="258"/>
        <v>0</v>
      </c>
      <c r="CY212">
        <f t="shared" si="259"/>
        <v>0</v>
      </c>
      <c r="CZ212">
        <f t="shared" si="260"/>
        <v>0</v>
      </c>
      <c r="DC212" t="s">
        <v>6</v>
      </c>
      <c r="DD212" t="s">
        <v>6</v>
      </c>
      <c r="DE212" t="s">
        <v>6</v>
      </c>
      <c r="DF212" t="s">
        <v>6</v>
      </c>
      <c r="DG212" t="s">
        <v>6</v>
      </c>
      <c r="DH212" t="s">
        <v>6</v>
      </c>
      <c r="DI212" t="s">
        <v>6</v>
      </c>
      <c r="DJ212" t="s">
        <v>6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1013</v>
      </c>
      <c r="DV212" t="s">
        <v>706</v>
      </c>
      <c r="DW212" t="s">
        <v>708</v>
      </c>
      <c r="DX212">
        <v>1</v>
      </c>
      <c r="EE212">
        <v>16609228</v>
      </c>
      <c r="EF212">
        <v>3</v>
      </c>
      <c r="EG212" t="s">
        <v>572</v>
      </c>
      <c r="EH212">
        <v>0</v>
      </c>
      <c r="EI212" t="s">
        <v>6</v>
      </c>
      <c r="EJ212">
        <v>2</v>
      </c>
      <c r="EK212">
        <v>108001</v>
      </c>
      <c r="EL212" t="s">
        <v>573</v>
      </c>
      <c r="EM212" t="s">
        <v>574</v>
      </c>
      <c r="EO212" t="s">
        <v>6</v>
      </c>
      <c r="EQ212">
        <v>0</v>
      </c>
      <c r="ER212">
        <v>27843.17</v>
      </c>
      <c r="ES212">
        <v>27843.17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61"/>
        <v>0</v>
      </c>
      <c r="FS212">
        <v>0</v>
      </c>
      <c r="FX212">
        <v>95</v>
      </c>
      <c r="FY212">
        <v>65</v>
      </c>
      <c r="GA212" t="s">
        <v>6</v>
      </c>
      <c r="GD212">
        <v>0</v>
      </c>
      <c r="GF212">
        <v>-2023930569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62"/>
        <v>0</v>
      </c>
      <c r="GM212">
        <f t="shared" si="263"/>
        <v>6664.54</v>
      </c>
      <c r="GN212">
        <f t="shared" si="264"/>
        <v>0</v>
      </c>
      <c r="GO212">
        <f t="shared" si="265"/>
        <v>6664.54</v>
      </c>
      <c r="GP212">
        <f t="shared" si="266"/>
        <v>0</v>
      </c>
      <c r="GR212">
        <v>0</v>
      </c>
      <c r="GS212">
        <v>3</v>
      </c>
      <c r="GT212">
        <v>0</v>
      </c>
      <c r="GU212" t="s">
        <v>6</v>
      </c>
      <c r="GV212">
        <f t="shared" si="267"/>
        <v>0</v>
      </c>
      <c r="GW212">
        <v>1</v>
      </c>
      <c r="GX212">
        <f t="shared" si="268"/>
        <v>0</v>
      </c>
      <c r="HA212">
        <v>0</v>
      </c>
      <c r="HB212">
        <v>0</v>
      </c>
      <c r="IK212">
        <v>0</v>
      </c>
    </row>
    <row r="213" spans="1:245" x14ac:dyDescent="0.2">
      <c r="A213">
        <v>17</v>
      </c>
      <c r="B213">
        <v>1</v>
      </c>
      <c r="C213">
        <f>ROW(SmtRes!A514)</f>
        <v>514</v>
      </c>
      <c r="D213">
        <f>ROW(EtalonRes!A507)</f>
        <v>507</v>
      </c>
      <c r="E213" t="s">
        <v>717</v>
      </c>
      <c r="F213" t="s">
        <v>718</v>
      </c>
      <c r="G213" t="s">
        <v>719</v>
      </c>
      <c r="H213" t="s">
        <v>27</v>
      </c>
      <c r="I213">
        <v>2.8450000000000002</v>
      </c>
      <c r="J213">
        <v>0</v>
      </c>
      <c r="O213">
        <f t="shared" si="236"/>
        <v>823.38</v>
      </c>
      <c r="P213">
        <f t="shared" si="237"/>
        <v>256.77</v>
      </c>
      <c r="Q213">
        <f t="shared" si="238"/>
        <v>35.65</v>
      </c>
      <c r="R213">
        <f t="shared" si="239"/>
        <v>5.21</v>
      </c>
      <c r="S213">
        <f t="shared" si="240"/>
        <v>530.96</v>
      </c>
      <c r="T213">
        <f t="shared" si="241"/>
        <v>0</v>
      </c>
      <c r="U213">
        <f t="shared" si="242"/>
        <v>8.0228999999999999</v>
      </c>
      <c r="V213">
        <f t="shared" si="243"/>
        <v>5.6900000000000006E-2</v>
      </c>
      <c r="W213">
        <f t="shared" si="244"/>
        <v>0</v>
      </c>
      <c r="X213">
        <f t="shared" si="245"/>
        <v>509.36</v>
      </c>
      <c r="Y213">
        <f t="shared" si="246"/>
        <v>348.51</v>
      </c>
      <c r="AA213">
        <v>16612262</v>
      </c>
      <c r="AB213">
        <f t="shared" si="247"/>
        <v>41.11</v>
      </c>
      <c r="AC213">
        <f t="shared" si="230"/>
        <v>12.82</v>
      </c>
      <c r="AD213">
        <f t="shared" si="231"/>
        <v>1.78</v>
      </c>
      <c r="AE213">
        <f t="shared" si="232"/>
        <v>0.26</v>
      </c>
      <c r="AF213">
        <f t="shared" si="233"/>
        <v>26.51</v>
      </c>
      <c r="AG213">
        <f t="shared" si="248"/>
        <v>0</v>
      </c>
      <c r="AH213">
        <f t="shared" si="234"/>
        <v>2.82</v>
      </c>
      <c r="AI213">
        <f t="shared" si="235"/>
        <v>0.02</v>
      </c>
      <c r="AJ213">
        <f t="shared" si="249"/>
        <v>0</v>
      </c>
      <c r="AK213">
        <v>41.11</v>
      </c>
      <c r="AL213">
        <v>12.82</v>
      </c>
      <c r="AM213">
        <v>1.78</v>
      </c>
      <c r="AN213">
        <v>0.26</v>
      </c>
      <c r="AO213">
        <v>26.51</v>
      </c>
      <c r="AP213">
        <v>0</v>
      </c>
      <c r="AQ213">
        <v>2.82</v>
      </c>
      <c r="AR213">
        <v>0.02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7.04</v>
      </c>
      <c r="BA213">
        <v>7.04</v>
      </c>
      <c r="BB213">
        <v>7.04</v>
      </c>
      <c r="BC213">
        <v>7.04</v>
      </c>
      <c r="BD213" t="s">
        <v>6</v>
      </c>
      <c r="BE213" t="s">
        <v>6</v>
      </c>
      <c r="BF213" t="s">
        <v>6</v>
      </c>
      <c r="BG213" t="s">
        <v>6</v>
      </c>
      <c r="BH213">
        <v>0</v>
      </c>
      <c r="BI213">
        <v>2</v>
      </c>
      <c r="BJ213" t="s">
        <v>720</v>
      </c>
      <c r="BM213">
        <v>108001</v>
      </c>
      <c r="BN213">
        <v>0</v>
      </c>
      <c r="BO213" t="s">
        <v>6</v>
      </c>
      <c r="BP213">
        <v>0</v>
      </c>
      <c r="BQ213">
        <v>3</v>
      </c>
      <c r="BR213">
        <v>0</v>
      </c>
      <c r="BS213">
        <v>7.04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95</v>
      </c>
      <c r="CA213">
        <v>65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50"/>
        <v>823.38</v>
      </c>
      <c r="CQ213">
        <f t="shared" si="251"/>
        <v>90.252800000000008</v>
      </c>
      <c r="CR213">
        <f t="shared" si="252"/>
        <v>12.5312</v>
      </c>
      <c r="CS213">
        <f t="shared" si="253"/>
        <v>1.8304</v>
      </c>
      <c r="CT213">
        <f t="shared" si="254"/>
        <v>186.63040000000001</v>
      </c>
      <c r="CU213">
        <f t="shared" si="255"/>
        <v>0</v>
      </c>
      <c r="CV213">
        <f t="shared" si="256"/>
        <v>2.82</v>
      </c>
      <c r="CW213">
        <f t="shared" si="257"/>
        <v>0.02</v>
      </c>
      <c r="CX213">
        <f t="shared" si="258"/>
        <v>0</v>
      </c>
      <c r="CY213">
        <f t="shared" si="259"/>
        <v>509.36150000000009</v>
      </c>
      <c r="CZ213">
        <f t="shared" si="260"/>
        <v>348.51050000000004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1003</v>
      </c>
      <c r="DV213" t="s">
        <v>27</v>
      </c>
      <c r="DW213" t="s">
        <v>27</v>
      </c>
      <c r="DX213">
        <v>100</v>
      </c>
      <c r="EE213">
        <v>16609228</v>
      </c>
      <c r="EF213">
        <v>3</v>
      </c>
      <c r="EG213" t="s">
        <v>572</v>
      </c>
      <c r="EH213">
        <v>0</v>
      </c>
      <c r="EI213" t="s">
        <v>6</v>
      </c>
      <c r="EJ213">
        <v>2</v>
      </c>
      <c r="EK213">
        <v>108001</v>
      </c>
      <c r="EL213" t="s">
        <v>573</v>
      </c>
      <c r="EM213" t="s">
        <v>574</v>
      </c>
      <c r="EO213" t="s">
        <v>6</v>
      </c>
      <c r="EQ213">
        <v>131072</v>
      </c>
      <c r="ER213">
        <v>41.11</v>
      </c>
      <c r="ES213">
        <v>12.82</v>
      </c>
      <c r="ET213">
        <v>1.78</v>
      </c>
      <c r="EU213">
        <v>0.26</v>
      </c>
      <c r="EV213">
        <v>26.51</v>
      </c>
      <c r="EW213">
        <v>2.82</v>
      </c>
      <c r="EX213">
        <v>0.02</v>
      </c>
      <c r="EY213">
        <v>0</v>
      </c>
      <c r="FQ213">
        <v>0</v>
      </c>
      <c r="FR213">
        <f t="shared" si="261"/>
        <v>0</v>
      </c>
      <c r="FS213">
        <v>0</v>
      </c>
      <c r="FX213">
        <v>95</v>
      </c>
      <c r="FY213">
        <v>65</v>
      </c>
      <c r="GA213" t="s">
        <v>6</v>
      </c>
      <c r="GD213">
        <v>0</v>
      </c>
      <c r="GF213">
        <v>-1041101008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62"/>
        <v>0</v>
      </c>
      <c r="GM213">
        <f t="shared" si="263"/>
        <v>1681.25</v>
      </c>
      <c r="GN213">
        <f t="shared" si="264"/>
        <v>0</v>
      </c>
      <c r="GO213">
        <f t="shared" si="265"/>
        <v>1681.25</v>
      </c>
      <c r="GP213">
        <f t="shared" si="266"/>
        <v>0</v>
      </c>
      <c r="GR213">
        <v>0</v>
      </c>
      <c r="GS213">
        <v>3</v>
      </c>
      <c r="GT213">
        <v>0</v>
      </c>
      <c r="GU213" t="s">
        <v>6</v>
      </c>
      <c r="GV213">
        <f t="shared" si="267"/>
        <v>0</v>
      </c>
      <c r="GW213">
        <v>1</v>
      </c>
      <c r="GX213">
        <f t="shared" si="268"/>
        <v>0</v>
      </c>
      <c r="HA213">
        <v>0</v>
      </c>
      <c r="HB213">
        <v>0</v>
      </c>
      <c r="IK213">
        <v>0</v>
      </c>
    </row>
    <row r="214" spans="1:245" x14ac:dyDescent="0.2">
      <c r="A214">
        <v>18</v>
      </c>
      <c r="B214">
        <v>1</v>
      </c>
      <c r="C214">
        <v>513</v>
      </c>
      <c r="E214" t="s">
        <v>721</v>
      </c>
      <c r="F214" t="s">
        <v>722</v>
      </c>
      <c r="G214" t="s">
        <v>723</v>
      </c>
      <c r="H214" t="s">
        <v>706</v>
      </c>
      <c r="I214">
        <f>I213*J214</f>
        <v>0.28449999999999998</v>
      </c>
      <c r="J214">
        <v>9.9999999999999978E-2</v>
      </c>
      <c r="O214">
        <f t="shared" si="236"/>
        <v>9678.16</v>
      </c>
      <c r="P214">
        <f t="shared" si="237"/>
        <v>9678.16</v>
      </c>
      <c r="Q214">
        <f t="shared" si="238"/>
        <v>0</v>
      </c>
      <c r="R214">
        <f t="shared" si="239"/>
        <v>0</v>
      </c>
      <c r="S214">
        <f t="shared" si="240"/>
        <v>0</v>
      </c>
      <c r="T214">
        <f t="shared" si="241"/>
        <v>0</v>
      </c>
      <c r="U214">
        <f t="shared" si="242"/>
        <v>0</v>
      </c>
      <c r="V214">
        <f t="shared" si="243"/>
        <v>0</v>
      </c>
      <c r="W214">
        <f t="shared" si="244"/>
        <v>0</v>
      </c>
      <c r="X214">
        <f t="shared" si="245"/>
        <v>0</v>
      </c>
      <c r="Y214">
        <f t="shared" si="246"/>
        <v>0</v>
      </c>
      <c r="AA214">
        <v>16612262</v>
      </c>
      <c r="AB214">
        <f t="shared" si="247"/>
        <v>4832.12</v>
      </c>
      <c r="AC214">
        <f t="shared" si="230"/>
        <v>4832.12</v>
      </c>
      <c r="AD214">
        <f t="shared" si="231"/>
        <v>0</v>
      </c>
      <c r="AE214">
        <f t="shared" si="232"/>
        <v>0</v>
      </c>
      <c r="AF214">
        <f t="shared" si="233"/>
        <v>0</v>
      </c>
      <c r="AG214">
        <f t="shared" si="248"/>
        <v>0</v>
      </c>
      <c r="AH214">
        <f t="shared" si="234"/>
        <v>0</v>
      </c>
      <c r="AI214">
        <f t="shared" si="235"/>
        <v>0</v>
      </c>
      <c r="AJ214">
        <f t="shared" si="249"/>
        <v>0</v>
      </c>
      <c r="AK214">
        <v>4832.12</v>
      </c>
      <c r="AL214">
        <v>4832.12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95</v>
      </c>
      <c r="AU214">
        <v>65</v>
      </c>
      <c r="AV214">
        <v>1</v>
      </c>
      <c r="AW214">
        <v>1</v>
      </c>
      <c r="AZ214">
        <v>7.04</v>
      </c>
      <c r="BA214">
        <v>1</v>
      </c>
      <c r="BB214">
        <v>1</v>
      </c>
      <c r="BC214">
        <v>7.04</v>
      </c>
      <c r="BD214" t="s">
        <v>6</v>
      </c>
      <c r="BE214" t="s">
        <v>6</v>
      </c>
      <c r="BF214" t="s">
        <v>6</v>
      </c>
      <c r="BG214" t="s">
        <v>6</v>
      </c>
      <c r="BH214">
        <v>3</v>
      </c>
      <c r="BI214">
        <v>2</v>
      </c>
      <c r="BJ214" t="s">
        <v>724</v>
      </c>
      <c r="BM214">
        <v>108001</v>
      </c>
      <c r="BN214">
        <v>0</v>
      </c>
      <c r="BO214" t="s">
        <v>6</v>
      </c>
      <c r="BP214">
        <v>0</v>
      </c>
      <c r="BQ214">
        <v>3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95</v>
      </c>
      <c r="CA214">
        <v>65</v>
      </c>
      <c r="CF214">
        <v>0</v>
      </c>
      <c r="CG214">
        <v>0</v>
      </c>
      <c r="CM214">
        <v>0</v>
      </c>
      <c r="CN214" t="s">
        <v>6</v>
      </c>
      <c r="CO214">
        <v>0</v>
      </c>
      <c r="CP214">
        <f t="shared" si="250"/>
        <v>9678.16</v>
      </c>
      <c r="CQ214">
        <f t="shared" si="251"/>
        <v>34018.124799999998</v>
      </c>
      <c r="CR214">
        <f t="shared" si="252"/>
        <v>0</v>
      </c>
      <c r="CS214">
        <f t="shared" si="253"/>
        <v>0</v>
      </c>
      <c r="CT214">
        <f t="shared" si="254"/>
        <v>0</v>
      </c>
      <c r="CU214">
        <f t="shared" si="255"/>
        <v>0</v>
      </c>
      <c r="CV214">
        <f t="shared" si="256"/>
        <v>0</v>
      </c>
      <c r="CW214">
        <f t="shared" si="257"/>
        <v>0</v>
      </c>
      <c r="CX214">
        <f t="shared" si="258"/>
        <v>0</v>
      </c>
      <c r="CY214">
        <f t="shared" si="259"/>
        <v>0</v>
      </c>
      <c r="CZ214">
        <f t="shared" si="260"/>
        <v>0</v>
      </c>
      <c r="DC214" t="s">
        <v>6</v>
      </c>
      <c r="DD214" t="s">
        <v>6</v>
      </c>
      <c r="DE214" t="s">
        <v>6</v>
      </c>
      <c r="DF214" t="s">
        <v>6</v>
      </c>
      <c r="DG214" t="s">
        <v>6</v>
      </c>
      <c r="DH214" t="s">
        <v>6</v>
      </c>
      <c r="DI214" t="s">
        <v>6</v>
      </c>
      <c r="DJ214" t="s">
        <v>6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1013</v>
      </c>
      <c r="DV214" t="s">
        <v>706</v>
      </c>
      <c r="DW214" t="s">
        <v>708</v>
      </c>
      <c r="DX214">
        <v>1</v>
      </c>
      <c r="EE214">
        <v>16609228</v>
      </c>
      <c r="EF214">
        <v>3</v>
      </c>
      <c r="EG214" t="s">
        <v>572</v>
      </c>
      <c r="EH214">
        <v>0</v>
      </c>
      <c r="EI214" t="s">
        <v>6</v>
      </c>
      <c r="EJ214">
        <v>2</v>
      </c>
      <c r="EK214">
        <v>108001</v>
      </c>
      <c r="EL214" t="s">
        <v>573</v>
      </c>
      <c r="EM214" t="s">
        <v>574</v>
      </c>
      <c r="EO214" t="s">
        <v>6</v>
      </c>
      <c r="EQ214">
        <v>0</v>
      </c>
      <c r="ER214">
        <v>4832.12</v>
      </c>
      <c r="ES214">
        <v>4832.12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261"/>
        <v>0</v>
      </c>
      <c r="FS214">
        <v>0</v>
      </c>
      <c r="FX214">
        <v>95</v>
      </c>
      <c r="FY214">
        <v>65</v>
      </c>
      <c r="GA214" t="s">
        <v>6</v>
      </c>
      <c r="GD214">
        <v>0</v>
      </c>
      <c r="GF214">
        <v>-1479501953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262"/>
        <v>0</v>
      </c>
      <c r="GM214">
        <f t="shared" si="263"/>
        <v>9678.16</v>
      </c>
      <c r="GN214">
        <f t="shared" si="264"/>
        <v>0</v>
      </c>
      <c r="GO214">
        <f t="shared" si="265"/>
        <v>9678.16</v>
      </c>
      <c r="GP214">
        <f t="shared" si="266"/>
        <v>0</v>
      </c>
      <c r="GR214">
        <v>0</v>
      </c>
      <c r="GS214">
        <v>3</v>
      </c>
      <c r="GT214">
        <v>0</v>
      </c>
      <c r="GU214" t="s">
        <v>6</v>
      </c>
      <c r="GV214">
        <f t="shared" si="267"/>
        <v>0</v>
      </c>
      <c r="GW214">
        <v>1</v>
      </c>
      <c r="GX214">
        <f t="shared" si="268"/>
        <v>0</v>
      </c>
      <c r="HA214">
        <v>0</v>
      </c>
      <c r="HB214">
        <v>0</v>
      </c>
      <c r="IK214">
        <v>0</v>
      </c>
    </row>
    <row r="215" spans="1:245" x14ac:dyDescent="0.2">
      <c r="A215">
        <v>17</v>
      </c>
      <c r="B215">
        <v>1</v>
      </c>
      <c r="C215">
        <f>ROW(SmtRes!A524)</f>
        <v>524</v>
      </c>
      <c r="D215">
        <f>ROW(EtalonRes!A516)</f>
        <v>516</v>
      </c>
      <c r="E215" t="s">
        <v>725</v>
      </c>
      <c r="F215" t="s">
        <v>726</v>
      </c>
      <c r="G215" t="s">
        <v>727</v>
      </c>
      <c r="H215" t="s">
        <v>39</v>
      </c>
      <c r="I215">
        <v>0.45</v>
      </c>
      <c r="J215">
        <v>0</v>
      </c>
      <c r="O215">
        <f t="shared" si="236"/>
        <v>1343.13</v>
      </c>
      <c r="P215">
        <f t="shared" si="237"/>
        <v>335.27</v>
      </c>
      <c r="Q215">
        <f t="shared" si="238"/>
        <v>14.79</v>
      </c>
      <c r="R215">
        <f t="shared" si="239"/>
        <v>2.0299999999999998</v>
      </c>
      <c r="S215">
        <f t="shared" si="240"/>
        <v>993.07</v>
      </c>
      <c r="T215">
        <f t="shared" si="241"/>
        <v>0</v>
      </c>
      <c r="U215">
        <f t="shared" si="242"/>
        <v>14.22</v>
      </c>
      <c r="V215">
        <f t="shared" si="243"/>
        <v>2.2500000000000003E-2</v>
      </c>
      <c r="W215">
        <f t="shared" si="244"/>
        <v>0</v>
      </c>
      <c r="X215">
        <f t="shared" si="245"/>
        <v>945.35</v>
      </c>
      <c r="Y215">
        <f t="shared" si="246"/>
        <v>646.82000000000005</v>
      </c>
      <c r="AA215">
        <v>16612262</v>
      </c>
      <c r="AB215">
        <f t="shared" si="247"/>
        <v>423.97</v>
      </c>
      <c r="AC215">
        <f t="shared" si="230"/>
        <v>105.83</v>
      </c>
      <c r="AD215">
        <f t="shared" si="231"/>
        <v>4.67</v>
      </c>
      <c r="AE215">
        <f t="shared" si="232"/>
        <v>0.64</v>
      </c>
      <c r="AF215">
        <f t="shared" si="233"/>
        <v>313.47000000000003</v>
      </c>
      <c r="AG215">
        <f t="shared" si="248"/>
        <v>0</v>
      </c>
      <c r="AH215">
        <f t="shared" si="234"/>
        <v>31.6</v>
      </c>
      <c r="AI215">
        <f t="shared" si="235"/>
        <v>0.05</v>
      </c>
      <c r="AJ215">
        <f t="shared" si="249"/>
        <v>0</v>
      </c>
      <c r="AK215">
        <v>423.97</v>
      </c>
      <c r="AL215">
        <v>105.83</v>
      </c>
      <c r="AM215">
        <v>4.67</v>
      </c>
      <c r="AN215">
        <v>0.64</v>
      </c>
      <c r="AO215">
        <v>313.47000000000003</v>
      </c>
      <c r="AP215">
        <v>0</v>
      </c>
      <c r="AQ215">
        <v>31.6</v>
      </c>
      <c r="AR215">
        <v>0.05</v>
      </c>
      <c r="AS215">
        <v>0</v>
      </c>
      <c r="AT215">
        <v>95</v>
      </c>
      <c r="AU215">
        <v>65</v>
      </c>
      <c r="AV215">
        <v>1</v>
      </c>
      <c r="AW215">
        <v>1</v>
      </c>
      <c r="AZ215">
        <v>7.04</v>
      </c>
      <c r="BA215">
        <v>7.04</v>
      </c>
      <c r="BB215">
        <v>7.04</v>
      </c>
      <c r="BC215">
        <v>7.04</v>
      </c>
      <c r="BD215" t="s">
        <v>6</v>
      </c>
      <c r="BE215" t="s">
        <v>6</v>
      </c>
      <c r="BF215" t="s">
        <v>6</v>
      </c>
      <c r="BG215" t="s">
        <v>6</v>
      </c>
      <c r="BH215">
        <v>0</v>
      </c>
      <c r="BI215">
        <v>2</v>
      </c>
      <c r="BJ215" t="s">
        <v>728</v>
      </c>
      <c r="BM215">
        <v>108001</v>
      </c>
      <c r="BN215">
        <v>0</v>
      </c>
      <c r="BO215" t="s">
        <v>6</v>
      </c>
      <c r="BP215">
        <v>0</v>
      </c>
      <c r="BQ215">
        <v>3</v>
      </c>
      <c r="BR215">
        <v>0</v>
      </c>
      <c r="BS215">
        <v>7.04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95</v>
      </c>
      <c r="CA215">
        <v>65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250"/>
        <v>1343.13</v>
      </c>
      <c r="CQ215">
        <f t="shared" si="251"/>
        <v>745.04319999999996</v>
      </c>
      <c r="CR215">
        <f t="shared" si="252"/>
        <v>32.876800000000003</v>
      </c>
      <c r="CS215">
        <f t="shared" si="253"/>
        <v>4.5056000000000003</v>
      </c>
      <c r="CT215">
        <f t="shared" si="254"/>
        <v>2206.8288000000002</v>
      </c>
      <c r="CU215">
        <f t="shared" si="255"/>
        <v>0</v>
      </c>
      <c r="CV215">
        <f t="shared" si="256"/>
        <v>31.6</v>
      </c>
      <c r="CW215">
        <f t="shared" si="257"/>
        <v>0.05</v>
      </c>
      <c r="CX215">
        <f t="shared" si="258"/>
        <v>0</v>
      </c>
      <c r="CY215">
        <f t="shared" si="259"/>
        <v>945.34500000000003</v>
      </c>
      <c r="CZ215">
        <f t="shared" si="260"/>
        <v>646.81500000000005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39</v>
      </c>
      <c r="DW215" t="s">
        <v>39</v>
      </c>
      <c r="DX215">
        <v>1</v>
      </c>
      <c r="EE215">
        <v>16609228</v>
      </c>
      <c r="EF215">
        <v>3</v>
      </c>
      <c r="EG215" t="s">
        <v>572</v>
      </c>
      <c r="EH215">
        <v>0</v>
      </c>
      <c r="EI215" t="s">
        <v>6</v>
      </c>
      <c r="EJ215">
        <v>2</v>
      </c>
      <c r="EK215">
        <v>108001</v>
      </c>
      <c r="EL215" t="s">
        <v>573</v>
      </c>
      <c r="EM215" t="s">
        <v>574</v>
      </c>
      <c r="EO215" t="s">
        <v>6</v>
      </c>
      <c r="EQ215">
        <v>131072</v>
      </c>
      <c r="ER215">
        <v>423.97</v>
      </c>
      <c r="ES215">
        <v>105.83</v>
      </c>
      <c r="ET215">
        <v>4.67</v>
      </c>
      <c r="EU215">
        <v>0.64</v>
      </c>
      <c r="EV215">
        <v>313.47000000000003</v>
      </c>
      <c r="EW215">
        <v>31.6</v>
      </c>
      <c r="EX215">
        <v>0.05</v>
      </c>
      <c r="EY215">
        <v>0</v>
      </c>
      <c r="FQ215">
        <v>0</v>
      </c>
      <c r="FR215">
        <f t="shared" si="261"/>
        <v>0</v>
      </c>
      <c r="FS215">
        <v>0</v>
      </c>
      <c r="FX215">
        <v>95</v>
      </c>
      <c r="FY215">
        <v>65</v>
      </c>
      <c r="GA215" t="s">
        <v>6</v>
      </c>
      <c r="GD215">
        <v>0</v>
      </c>
      <c r="GF215">
        <v>-339943543</v>
      </c>
      <c r="GG215">
        <v>1</v>
      </c>
      <c r="GH215">
        <v>1</v>
      </c>
      <c r="GI215">
        <v>4</v>
      </c>
      <c r="GJ215">
        <v>0</v>
      </c>
      <c r="GK215">
        <f>ROUND(R215*(R12)/100,2)</f>
        <v>0</v>
      </c>
      <c r="GL215">
        <f t="shared" si="262"/>
        <v>0</v>
      </c>
      <c r="GM215">
        <f t="shared" si="263"/>
        <v>2935.3</v>
      </c>
      <c r="GN215">
        <f t="shared" si="264"/>
        <v>0</v>
      </c>
      <c r="GO215">
        <f t="shared" si="265"/>
        <v>2935.3</v>
      </c>
      <c r="GP215">
        <f t="shared" si="266"/>
        <v>0</v>
      </c>
      <c r="GR215">
        <v>0</v>
      </c>
      <c r="GS215">
        <v>3</v>
      </c>
      <c r="GT215">
        <v>0</v>
      </c>
      <c r="GU215" t="s">
        <v>6</v>
      </c>
      <c r="GV215">
        <f t="shared" si="267"/>
        <v>0</v>
      </c>
      <c r="GW215">
        <v>1</v>
      </c>
      <c r="GX215">
        <f t="shared" si="268"/>
        <v>0</v>
      </c>
      <c r="HA215">
        <v>0</v>
      </c>
      <c r="HB215">
        <v>0</v>
      </c>
      <c r="IK215">
        <v>0</v>
      </c>
    </row>
    <row r="216" spans="1:245" x14ac:dyDescent="0.2">
      <c r="A216">
        <v>18</v>
      </c>
      <c r="B216">
        <v>1</v>
      </c>
      <c r="C216">
        <v>523</v>
      </c>
      <c r="E216" t="s">
        <v>729</v>
      </c>
      <c r="F216" t="s">
        <v>730</v>
      </c>
      <c r="G216" t="s">
        <v>731</v>
      </c>
      <c r="H216" t="s">
        <v>697</v>
      </c>
      <c r="I216">
        <f>I215*J216</f>
        <v>4.5</v>
      </c>
      <c r="J216">
        <v>10</v>
      </c>
      <c r="O216">
        <f t="shared" si="236"/>
        <v>3047.62</v>
      </c>
      <c r="P216">
        <f t="shared" si="237"/>
        <v>3047.62</v>
      </c>
      <c r="Q216">
        <f t="shared" si="238"/>
        <v>0</v>
      </c>
      <c r="R216">
        <f t="shared" si="239"/>
        <v>0</v>
      </c>
      <c r="S216">
        <f t="shared" si="240"/>
        <v>0</v>
      </c>
      <c r="T216">
        <f t="shared" si="241"/>
        <v>0</v>
      </c>
      <c r="U216">
        <f t="shared" si="242"/>
        <v>0</v>
      </c>
      <c r="V216">
        <f t="shared" si="243"/>
        <v>0</v>
      </c>
      <c r="W216">
        <f t="shared" si="244"/>
        <v>0</v>
      </c>
      <c r="X216">
        <f t="shared" si="245"/>
        <v>0</v>
      </c>
      <c r="Y216">
        <f t="shared" si="246"/>
        <v>0</v>
      </c>
      <c r="AA216">
        <v>16612262</v>
      </c>
      <c r="AB216">
        <f t="shared" si="247"/>
        <v>96.2</v>
      </c>
      <c r="AC216">
        <f t="shared" si="230"/>
        <v>96.2</v>
      </c>
      <c r="AD216">
        <f t="shared" si="231"/>
        <v>0</v>
      </c>
      <c r="AE216">
        <f t="shared" si="232"/>
        <v>0</v>
      </c>
      <c r="AF216">
        <f t="shared" si="233"/>
        <v>0</v>
      </c>
      <c r="AG216">
        <f t="shared" si="248"/>
        <v>0</v>
      </c>
      <c r="AH216">
        <f t="shared" si="234"/>
        <v>0</v>
      </c>
      <c r="AI216">
        <f t="shared" si="235"/>
        <v>0</v>
      </c>
      <c r="AJ216">
        <f t="shared" si="249"/>
        <v>0</v>
      </c>
      <c r="AK216">
        <v>96.2</v>
      </c>
      <c r="AL216">
        <v>96.2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95</v>
      </c>
      <c r="AU216">
        <v>65</v>
      </c>
      <c r="AV216">
        <v>1</v>
      </c>
      <c r="AW216">
        <v>1</v>
      </c>
      <c r="AZ216">
        <v>7.04</v>
      </c>
      <c r="BA216">
        <v>1</v>
      </c>
      <c r="BB216">
        <v>1</v>
      </c>
      <c r="BC216">
        <v>7.04</v>
      </c>
      <c r="BD216" t="s">
        <v>6</v>
      </c>
      <c r="BE216" t="s">
        <v>6</v>
      </c>
      <c r="BF216" t="s">
        <v>6</v>
      </c>
      <c r="BG216" t="s">
        <v>6</v>
      </c>
      <c r="BH216">
        <v>3</v>
      </c>
      <c r="BI216">
        <v>2</v>
      </c>
      <c r="BJ216" t="s">
        <v>732</v>
      </c>
      <c r="BM216">
        <v>108001</v>
      </c>
      <c r="BN216">
        <v>0</v>
      </c>
      <c r="BO216" t="s">
        <v>6</v>
      </c>
      <c r="BP216">
        <v>0</v>
      </c>
      <c r="BQ216">
        <v>3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95</v>
      </c>
      <c r="CA216">
        <v>65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 t="shared" si="250"/>
        <v>3047.62</v>
      </c>
      <c r="CQ216">
        <f t="shared" si="251"/>
        <v>677.24800000000005</v>
      </c>
      <c r="CR216">
        <f t="shared" si="252"/>
        <v>0</v>
      </c>
      <c r="CS216">
        <f t="shared" si="253"/>
        <v>0</v>
      </c>
      <c r="CT216">
        <f t="shared" si="254"/>
        <v>0</v>
      </c>
      <c r="CU216">
        <f t="shared" si="255"/>
        <v>0</v>
      </c>
      <c r="CV216">
        <f t="shared" si="256"/>
        <v>0</v>
      </c>
      <c r="CW216">
        <f t="shared" si="257"/>
        <v>0</v>
      </c>
      <c r="CX216">
        <f t="shared" si="258"/>
        <v>0</v>
      </c>
      <c r="CY216">
        <f t="shared" si="259"/>
        <v>0</v>
      </c>
      <c r="CZ216">
        <f t="shared" si="260"/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697</v>
      </c>
      <c r="DW216" t="s">
        <v>697</v>
      </c>
      <c r="DX216">
        <v>10</v>
      </c>
      <c r="EE216">
        <v>16609228</v>
      </c>
      <c r="EF216">
        <v>3</v>
      </c>
      <c r="EG216" t="s">
        <v>572</v>
      </c>
      <c r="EH216">
        <v>0</v>
      </c>
      <c r="EI216" t="s">
        <v>6</v>
      </c>
      <c r="EJ216">
        <v>2</v>
      </c>
      <c r="EK216">
        <v>108001</v>
      </c>
      <c r="EL216" t="s">
        <v>573</v>
      </c>
      <c r="EM216" t="s">
        <v>574</v>
      </c>
      <c r="EO216" t="s">
        <v>6</v>
      </c>
      <c r="EQ216">
        <v>0</v>
      </c>
      <c r="ER216">
        <v>96.2</v>
      </c>
      <c r="ES216">
        <v>96.2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61"/>
        <v>0</v>
      </c>
      <c r="FS216">
        <v>0</v>
      </c>
      <c r="FX216">
        <v>95</v>
      </c>
      <c r="FY216">
        <v>65</v>
      </c>
      <c r="GA216" t="s">
        <v>6</v>
      </c>
      <c r="GD216">
        <v>0</v>
      </c>
      <c r="GF216">
        <v>815488521</v>
      </c>
      <c r="GG216">
        <v>1</v>
      </c>
      <c r="GH216">
        <v>1</v>
      </c>
      <c r="GI216">
        <v>4</v>
      </c>
      <c r="GJ216">
        <v>0</v>
      </c>
      <c r="GK216">
        <f>ROUND(R216*(R12)/100,2)</f>
        <v>0</v>
      </c>
      <c r="GL216">
        <f t="shared" si="262"/>
        <v>0</v>
      </c>
      <c r="GM216">
        <f t="shared" si="263"/>
        <v>3047.62</v>
      </c>
      <c r="GN216">
        <f t="shared" si="264"/>
        <v>0</v>
      </c>
      <c r="GO216">
        <f t="shared" si="265"/>
        <v>3047.62</v>
      </c>
      <c r="GP216">
        <f t="shared" si="266"/>
        <v>0</v>
      </c>
      <c r="GR216">
        <v>0</v>
      </c>
      <c r="GS216">
        <v>3</v>
      </c>
      <c r="GT216">
        <v>0</v>
      </c>
      <c r="GU216" t="s">
        <v>6</v>
      </c>
      <c r="GV216">
        <f t="shared" si="267"/>
        <v>0</v>
      </c>
      <c r="GW216">
        <v>1</v>
      </c>
      <c r="GX216">
        <f t="shared" si="268"/>
        <v>0</v>
      </c>
      <c r="HA216">
        <v>0</v>
      </c>
      <c r="HB216">
        <v>0</v>
      </c>
      <c r="IK216">
        <v>0</v>
      </c>
    </row>
    <row r="217" spans="1:245" x14ac:dyDescent="0.2">
      <c r="A217">
        <v>17</v>
      </c>
      <c r="B217">
        <v>1</v>
      </c>
      <c r="C217">
        <f>ROW(SmtRes!A533)</f>
        <v>533</v>
      </c>
      <c r="D217">
        <f>ROW(EtalonRes!A524)</f>
        <v>524</v>
      </c>
      <c r="E217" t="s">
        <v>733</v>
      </c>
      <c r="F217" t="s">
        <v>568</v>
      </c>
      <c r="G217" t="s">
        <v>734</v>
      </c>
      <c r="H217" t="s">
        <v>208</v>
      </c>
      <c r="I217">
        <v>4</v>
      </c>
      <c r="J217">
        <v>0</v>
      </c>
      <c r="O217">
        <f t="shared" si="236"/>
        <v>941.1</v>
      </c>
      <c r="P217">
        <f t="shared" si="237"/>
        <v>174.59</v>
      </c>
      <c r="Q217">
        <f t="shared" si="238"/>
        <v>500.4</v>
      </c>
      <c r="R217">
        <f t="shared" si="239"/>
        <v>70.680000000000007</v>
      </c>
      <c r="S217">
        <f t="shared" si="240"/>
        <v>266.11</v>
      </c>
      <c r="T217">
        <f t="shared" si="241"/>
        <v>0</v>
      </c>
      <c r="U217">
        <f t="shared" si="242"/>
        <v>3.6</v>
      </c>
      <c r="V217">
        <f t="shared" si="243"/>
        <v>0.8</v>
      </c>
      <c r="W217">
        <f t="shared" si="244"/>
        <v>0</v>
      </c>
      <c r="X217">
        <f t="shared" si="245"/>
        <v>319.95</v>
      </c>
      <c r="Y217">
        <f t="shared" si="246"/>
        <v>218.91</v>
      </c>
      <c r="AA217">
        <v>16612262</v>
      </c>
      <c r="AB217">
        <f t="shared" si="247"/>
        <v>33.42</v>
      </c>
      <c r="AC217">
        <f t="shared" si="230"/>
        <v>6.2</v>
      </c>
      <c r="AD217">
        <f t="shared" si="231"/>
        <v>17.77</v>
      </c>
      <c r="AE217">
        <f t="shared" si="232"/>
        <v>2.5099999999999998</v>
      </c>
      <c r="AF217">
        <f t="shared" si="233"/>
        <v>9.4499999999999993</v>
      </c>
      <c r="AG217">
        <f t="shared" si="248"/>
        <v>0</v>
      </c>
      <c r="AH217">
        <f t="shared" si="234"/>
        <v>0.9</v>
      </c>
      <c r="AI217">
        <f t="shared" si="235"/>
        <v>0.2</v>
      </c>
      <c r="AJ217">
        <f t="shared" si="249"/>
        <v>0</v>
      </c>
      <c r="AK217">
        <v>33.42</v>
      </c>
      <c r="AL217">
        <v>6.2</v>
      </c>
      <c r="AM217">
        <v>17.77</v>
      </c>
      <c r="AN217">
        <v>2.5099999999999998</v>
      </c>
      <c r="AO217">
        <v>9.4499999999999993</v>
      </c>
      <c r="AP217">
        <v>0</v>
      </c>
      <c r="AQ217">
        <v>0.9</v>
      </c>
      <c r="AR217">
        <v>0.2</v>
      </c>
      <c r="AS217">
        <v>0</v>
      </c>
      <c r="AT217">
        <v>95</v>
      </c>
      <c r="AU217">
        <v>65</v>
      </c>
      <c r="AV217">
        <v>1</v>
      </c>
      <c r="AW217">
        <v>1</v>
      </c>
      <c r="AZ217">
        <v>7.04</v>
      </c>
      <c r="BA217">
        <v>7.04</v>
      </c>
      <c r="BB217">
        <v>7.04</v>
      </c>
      <c r="BC217">
        <v>7.04</v>
      </c>
      <c r="BD217" t="s">
        <v>6</v>
      </c>
      <c r="BE217" t="s">
        <v>6</v>
      </c>
      <c r="BF217" t="s">
        <v>6</v>
      </c>
      <c r="BG217" t="s">
        <v>6</v>
      </c>
      <c r="BH217">
        <v>0</v>
      </c>
      <c r="BI217">
        <v>2</v>
      </c>
      <c r="BJ217" t="s">
        <v>570</v>
      </c>
      <c r="BM217">
        <v>108001</v>
      </c>
      <c r="BN217">
        <v>0</v>
      </c>
      <c r="BO217" t="s">
        <v>6</v>
      </c>
      <c r="BP217">
        <v>0</v>
      </c>
      <c r="BQ217">
        <v>3</v>
      </c>
      <c r="BR217">
        <v>0</v>
      </c>
      <c r="BS217">
        <v>7.04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95</v>
      </c>
      <c r="CA217">
        <v>65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250"/>
        <v>941.1</v>
      </c>
      <c r="CQ217">
        <f t="shared" si="251"/>
        <v>43.648000000000003</v>
      </c>
      <c r="CR217">
        <f t="shared" si="252"/>
        <v>125.10079999999999</v>
      </c>
      <c r="CS217">
        <f t="shared" si="253"/>
        <v>17.670399999999997</v>
      </c>
      <c r="CT217">
        <f t="shared" si="254"/>
        <v>66.527999999999992</v>
      </c>
      <c r="CU217">
        <f t="shared" si="255"/>
        <v>0</v>
      </c>
      <c r="CV217">
        <f t="shared" si="256"/>
        <v>0.9</v>
      </c>
      <c r="CW217">
        <f t="shared" si="257"/>
        <v>0.2</v>
      </c>
      <c r="CX217">
        <f t="shared" si="258"/>
        <v>0</v>
      </c>
      <c r="CY217">
        <f t="shared" si="259"/>
        <v>319.95050000000003</v>
      </c>
      <c r="CZ217">
        <f t="shared" si="260"/>
        <v>218.91350000000003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1013</v>
      </c>
      <c r="DV217" t="s">
        <v>208</v>
      </c>
      <c r="DW217" t="s">
        <v>208</v>
      </c>
      <c r="DX217">
        <v>1</v>
      </c>
      <c r="EE217">
        <v>16609228</v>
      </c>
      <c r="EF217">
        <v>3</v>
      </c>
      <c r="EG217" t="s">
        <v>572</v>
      </c>
      <c r="EH217">
        <v>0</v>
      </c>
      <c r="EI217" t="s">
        <v>6</v>
      </c>
      <c r="EJ217">
        <v>2</v>
      </c>
      <c r="EK217">
        <v>108001</v>
      </c>
      <c r="EL217" t="s">
        <v>573</v>
      </c>
      <c r="EM217" t="s">
        <v>574</v>
      </c>
      <c r="EO217" t="s">
        <v>6</v>
      </c>
      <c r="EQ217">
        <v>131072</v>
      </c>
      <c r="ER217">
        <v>33.42</v>
      </c>
      <c r="ES217">
        <v>6.2</v>
      </c>
      <c r="ET217">
        <v>17.77</v>
      </c>
      <c r="EU217">
        <v>2.5099999999999998</v>
      </c>
      <c r="EV217">
        <v>9.4499999999999993</v>
      </c>
      <c r="EW217">
        <v>0.9</v>
      </c>
      <c r="EX217">
        <v>0.2</v>
      </c>
      <c r="EY217">
        <v>0</v>
      </c>
      <c r="FQ217">
        <v>0</v>
      </c>
      <c r="FR217">
        <f t="shared" si="261"/>
        <v>0</v>
      </c>
      <c r="FS217">
        <v>0</v>
      </c>
      <c r="FX217">
        <v>95</v>
      </c>
      <c r="FY217">
        <v>65</v>
      </c>
      <c r="GA217" t="s">
        <v>6</v>
      </c>
      <c r="GD217">
        <v>0</v>
      </c>
      <c r="GF217">
        <v>932748081</v>
      </c>
      <c r="GG217">
        <v>1</v>
      </c>
      <c r="GH217">
        <v>1</v>
      </c>
      <c r="GI217">
        <v>4</v>
      </c>
      <c r="GJ217">
        <v>0</v>
      </c>
      <c r="GK217">
        <f>ROUND(R217*(R12)/100,2)</f>
        <v>0</v>
      </c>
      <c r="GL217">
        <f t="shared" si="262"/>
        <v>0</v>
      </c>
      <c r="GM217">
        <f t="shared" si="263"/>
        <v>1479.96</v>
      </c>
      <c r="GN217">
        <f t="shared" si="264"/>
        <v>0</v>
      </c>
      <c r="GO217">
        <f t="shared" si="265"/>
        <v>1479.96</v>
      </c>
      <c r="GP217">
        <f t="shared" si="266"/>
        <v>0</v>
      </c>
      <c r="GR217">
        <v>0</v>
      </c>
      <c r="GS217">
        <v>3</v>
      </c>
      <c r="GT217">
        <v>0</v>
      </c>
      <c r="GU217" t="s">
        <v>6</v>
      </c>
      <c r="GV217">
        <f t="shared" si="267"/>
        <v>0</v>
      </c>
      <c r="GW217">
        <v>1</v>
      </c>
      <c r="GX217">
        <f t="shared" si="268"/>
        <v>0</v>
      </c>
      <c r="HA217">
        <v>0</v>
      </c>
      <c r="HB217">
        <v>0</v>
      </c>
      <c r="IK217">
        <v>0</v>
      </c>
    </row>
    <row r="218" spans="1:245" x14ac:dyDescent="0.2">
      <c r="A218">
        <v>18</v>
      </c>
      <c r="B218">
        <v>1</v>
      </c>
      <c r="C218">
        <v>532</v>
      </c>
      <c r="E218" t="s">
        <v>735</v>
      </c>
      <c r="F218" t="s">
        <v>736</v>
      </c>
      <c r="G218" t="s">
        <v>1965</v>
      </c>
      <c r="H218" t="s">
        <v>110</v>
      </c>
      <c r="I218">
        <f>I217*J218</f>
        <v>4</v>
      </c>
      <c r="J218">
        <v>1</v>
      </c>
      <c r="O218">
        <f t="shared" si="236"/>
        <v>4609.79</v>
      </c>
      <c r="P218">
        <f t="shared" si="237"/>
        <v>4609.79</v>
      </c>
      <c r="Q218">
        <f t="shared" si="238"/>
        <v>0</v>
      </c>
      <c r="R218">
        <f t="shared" si="239"/>
        <v>0</v>
      </c>
      <c r="S218">
        <f t="shared" si="240"/>
        <v>0</v>
      </c>
      <c r="T218">
        <f t="shared" si="241"/>
        <v>0</v>
      </c>
      <c r="U218">
        <f t="shared" si="242"/>
        <v>0</v>
      </c>
      <c r="V218">
        <f t="shared" si="243"/>
        <v>0</v>
      </c>
      <c r="W218">
        <f t="shared" si="244"/>
        <v>0</v>
      </c>
      <c r="X218">
        <f t="shared" si="245"/>
        <v>0</v>
      </c>
      <c r="Y218">
        <f t="shared" si="246"/>
        <v>0</v>
      </c>
      <c r="AA218">
        <v>16612262</v>
      </c>
      <c r="AB218">
        <f t="shared" si="247"/>
        <v>163.69999999999999</v>
      </c>
      <c r="AC218">
        <f t="shared" si="230"/>
        <v>163.69999999999999</v>
      </c>
      <c r="AD218">
        <f t="shared" si="231"/>
        <v>0</v>
      </c>
      <c r="AE218">
        <f t="shared" si="232"/>
        <v>0</v>
      </c>
      <c r="AF218">
        <f t="shared" si="233"/>
        <v>0</v>
      </c>
      <c r="AG218">
        <f t="shared" si="248"/>
        <v>0</v>
      </c>
      <c r="AH218">
        <f t="shared" si="234"/>
        <v>0</v>
      </c>
      <c r="AI218">
        <f t="shared" si="235"/>
        <v>0</v>
      </c>
      <c r="AJ218">
        <f t="shared" si="249"/>
        <v>0</v>
      </c>
      <c r="AK218">
        <v>163.69999999999999</v>
      </c>
      <c r="AL218">
        <v>163.69999999999999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80</v>
      </c>
      <c r="AU218">
        <v>60</v>
      </c>
      <c r="AV218">
        <v>1</v>
      </c>
      <c r="AW218">
        <v>1</v>
      </c>
      <c r="AZ218">
        <v>7.04</v>
      </c>
      <c r="BA218">
        <v>1</v>
      </c>
      <c r="BB218">
        <v>1</v>
      </c>
      <c r="BC218">
        <v>7.04</v>
      </c>
      <c r="BD218" t="s">
        <v>6</v>
      </c>
      <c r="BE218" t="s">
        <v>6</v>
      </c>
      <c r="BF218" t="s">
        <v>6</v>
      </c>
      <c r="BG218" t="s">
        <v>6</v>
      </c>
      <c r="BH218">
        <v>3</v>
      </c>
      <c r="BI218">
        <v>2</v>
      </c>
      <c r="BJ218" t="s">
        <v>738</v>
      </c>
      <c r="BM218">
        <v>110011</v>
      </c>
      <c r="BN218">
        <v>0</v>
      </c>
      <c r="BO218" t="s">
        <v>6</v>
      </c>
      <c r="BP218">
        <v>0</v>
      </c>
      <c r="BQ218">
        <v>3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6</v>
      </c>
      <c r="BZ218">
        <v>80</v>
      </c>
      <c r="CA218">
        <v>60</v>
      </c>
      <c r="CF218">
        <v>0</v>
      </c>
      <c r="CG218">
        <v>0</v>
      </c>
      <c r="CM218">
        <v>0</v>
      </c>
      <c r="CN218" t="s">
        <v>6</v>
      </c>
      <c r="CO218">
        <v>0</v>
      </c>
      <c r="CP218">
        <f t="shared" si="250"/>
        <v>4609.79</v>
      </c>
      <c r="CQ218">
        <f t="shared" si="251"/>
        <v>1152.4479999999999</v>
      </c>
      <c r="CR218">
        <f t="shared" si="252"/>
        <v>0</v>
      </c>
      <c r="CS218">
        <f t="shared" si="253"/>
        <v>0</v>
      </c>
      <c r="CT218">
        <f t="shared" si="254"/>
        <v>0</v>
      </c>
      <c r="CU218">
        <f t="shared" si="255"/>
        <v>0</v>
      </c>
      <c r="CV218">
        <f t="shared" si="256"/>
        <v>0</v>
      </c>
      <c r="CW218">
        <f t="shared" si="257"/>
        <v>0</v>
      </c>
      <c r="CX218">
        <f t="shared" si="258"/>
        <v>0</v>
      </c>
      <c r="CY218">
        <f t="shared" si="259"/>
        <v>0</v>
      </c>
      <c r="CZ218">
        <f t="shared" si="260"/>
        <v>0</v>
      </c>
      <c r="DC218" t="s">
        <v>6</v>
      </c>
      <c r="DD218" t="s">
        <v>6</v>
      </c>
      <c r="DE218" t="s">
        <v>6</v>
      </c>
      <c r="DF218" t="s">
        <v>6</v>
      </c>
      <c r="DG218" t="s">
        <v>6</v>
      </c>
      <c r="DH218" t="s">
        <v>6</v>
      </c>
      <c r="DI218" t="s">
        <v>6</v>
      </c>
      <c r="DJ218" t="s">
        <v>6</v>
      </c>
      <c r="DK218" t="s">
        <v>6</v>
      </c>
      <c r="DL218" t="s">
        <v>6</v>
      </c>
      <c r="DM218" t="s">
        <v>6</v>
      </c>
      <c r="DN218">
        <v>0</v>
      </c>
      <c r="DO218">
        <v>0</v>
      </c>
      <c r="DP218">
        <v>1</v>
      </c>
      <c r="DQ218">
        <v>1</v>
      </c>
      <c r="DU218">
        <v>1010</v>
      </c>
      <c r="DV218" t="s">
        <v>110</v>
      </c>
      <c r="DW218" t="s">
        <v>110</v>
      </c>
      <c r="DX218">
        <v>1</v>
      </c>
      <c r="EE218">
        <v>16609240</v>
      </c>
      <c r="EF218">
        <v>3</v>
      </c>
      <c r="EG218" t="s">
        <v>572</v>
      </c>
      <c r="EH218">
        <v>0</v>
      </c>
      <c r="EI218" t="s">
        <v>6</v>
      </c>
      <c r="EJ218">
        <v>2</v>
      </c>
      <c r="EK218">
        <v>110011</v>
      </c>
      <c r="EL218" t="s">
        <v>693</v>
      </c>
      <c r="EM218" t="s">
        <v>595</v>
      </c>
      <c r="EO218" t="s">
        <v>6</v>
      </c>
      <c r="EQ218">
        <v>0</v>
      </c>
      <c r="ER218">
        <v>163.69999999999999</v>
      </c>
      <c r="ES218">
        <v>163.69999999999999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61"/>
        <v>0</v>
      </c>
      <c r="FS218">
        <v>0</v>
      </c>
      <c r="FX218">
        <v>80</v>
      </c>
      <c r="FY218">
        <v>60</v>
      </c>
      <c r="GA218" t="s">
        <v>6</v>
      </c>
      <c r="GD218">
        <v>0</v>
      </c>
      <c r="GF218">
        <v>19955358</v>
      </c>
      <c r="GG218">
        <v>1</v>
      </c>
      <c r="GH218">
        <v>1</v>
      </c>
      <c r="GI218">
        <v>4</v>
      </c>
      <c r="GJ218">
        <v>0</v>
      </c>
      <c r="GK218">
        <f>ROUND(R218*(R12)/100,2)</f>
        <v>0</v>
      </c>
      <c r="GL218">
        <f t="shared" si="262"/>
        <v>0</v>
      </c>
      <c r="GM218">
        <f t="shared" si="263"/>
        <v>4609.79</v>
      </c>
      <c r="GN218">
        <f t="shared" si="264"/>
        <v>0</v>
      </c>
      <c r="GO218">
        <f t="shared" si="265"/>
        <v>4609.79</v>
      </c>
      <c r="GP218">
        <f t="shared" si="266"/>
        <v>0</v>
      </c>
      <c r="GR218">
        <v>0</v>
      </c>
      <c r="GS218">
        <v>3</v>
      </c>
      <c r="GT218">
        <v>0</v>
      </c>
      <c r="GU218" t="s">
        <v>6</v>
      </c>
      <c r="GV218">
        <f t="shared" si="267"/>
        <v>0</v>
      </c>
      <c r="GW218">
        <v>1</v>
      </c>
      <c r="GX218">
        <f t="shared" si="268"/>
        <v>0</v>
      </c>
      <c r="HA218">
        <v>0</v>
      </c>
      <c r="HB218">
        <v>0</v>
      </c>
      <c r="IK218">
        <v>0</v>
      </c>
    </row>
    <row r="219" spans="1:245" x14ac:dyDescent="0.2">
      <c r="A219">
        <v>17</v>
      </c>
      <c r="B219">
        <v>1</v>
      </c>
      <c r="C219">
        <f>ROW(SmtRes!A550)</f>
        <v>550</v>
      </c>
      <c r="D219">
        <f>ROW(EtalonRes!A538)</f>
        <v>538</v>
      </c>
      <c r="E219" t="s">
        <v>739</v>
      </c>
      <c r="F219" t="s">
        <v>587</v>
      </c>
      <c r="G219" t="s">
        <v>740</v>
      </c>
      <c r="H219" t="s">
        <v>208</v>
      </c>
      <c r="I219">
        <v>36</v>
      </c>
      <c r="J219">
        <v>0</v>
      </c>
      <c r="O219">
        <f t="shared" si="236"/>
        <v>9118.77</v>
      </c>
      <c r="P219">
        <f t="shared" si="237"/>
        <v>5091.6099999999997</v>
      </c>
      <c r="Q219">
        <f t="shared" si="238"/>
        <v>266.11</v>
      </c>
      <c r="R219">
        <f t="shared" si="239"/>
        <v>0</v>
      </c>
      <c r="S219">
        <f t="shared" si="240"/>
        <v>3761.05</v>
      </c>
      <c r="T219">
        <f t="shared" si="241"/>
        <v>0</v>
      </c>
      <c r="U219">
        <f t="shared" si="242"/>
        <v>56.160000000000004</v>
      </c>
      <c r="V219">
        <f t="shared" si="243"/>
        <v>0</v>
      </c>
      <c r="W219">
        <f t="shared" si="244"/>
        <v>0</v>
      </c>
      <c r="X219">
        <f t="shared" si="245"/>
        <v>3573</v>
      </c>
      <c r="Y219">
        <f t="shared" si="246"/>
        <v>2444.6799999999998</v>
      </c>
      <c r="AA219">
        <v>16612262</v>
      </c>
      <c r="AB219">
        <f t="shared" si="247"/>
        <v>35.979999999999997</v>
      </c>
      <c r="AC219">
        <f t="shared" si="230"/>
        <v>20.09</v>
      </c>
      <c r="AD219">
        <f t="shared" si="231"/>
        <v>1.05</v>
      </c>
      <c r="AE219">
        <f t="shared" si="232"/>
        <v>0</v>
      </c>
      <c r="AF219">
        <f t="shared" si="233"/>
        <v>14.84</v>
      </c>
      <c r="AG219">
        <f t="shared" si="248"/>
        <v>0</v>
      </c>
      <c r="AH219">
        <f t="shared" si="234"/>
        <v>1.56</v>
      </c>
      <c r="AI219">
        <f t="shared" si="235"/>
        <v>0</v>
      </c>
      <c r="AJ219">
        <f t="shared" si="249"/>
        <v>0</v>
      </c>
      <c r="AK219">
        <v>35.979999999999997</v>
      </c>
      <c r="AL219">
        <v>20.09</v>
      </c>
      <c r="AM219">
        <v>1.05</v>
      </c>
      <c r="AN219">
        <v>0</v>
      </c>
      <c r="AO219">
        <v>14.84</v>
      </c>
      <c r="AP219">
        <v>0</v>
      </c>
      <c r="AQ219">
        <v>1.56</v>
      </c>
      <c r="AR219">
        <v>0</v>
      </c>
      <c r="AS219">
        <v>0</v>
      </c>
      <c r="AT219">
        <v>95</v>
      </c>
      <c r="AU219">
        <v>65</v>
      </c>
      <c r="AV219">
        <v>1</v>
      </c>
      <c r="AW219">
        <v>1</v>
      </c>
      <c r="AZ219">
        <v>7.04</v>
      </c>
      <c r="BA219">
        <v>7.04</v>
      </c>
      <c r="BB219">
        <v>7.04</v>
      </c>
      <c r="BC219">
        <v>7.04</v>
      </c>
      <c r="BD219" t="s">
        <v>6</v>
      </c>
      <c r="BE219" t="s">
        <v>6</v>
      </c>
      <c r="BF219" t="s">
        <v>6</v>
      </c>
      <c r="BG219" t="s">
        <v>6</v>
      </c>
      <c r="BH219">
        <v>0</v>
      </c>
      <c r="BI219">
        <v>2</v>
      </c>
      <c r="BJ219" t="s">
        <v>589</v>
      </c>
      <c r="BM219">
        <v>108001</v>
      </c>
      <c r="BN219">
        <v>0</v>
      </c>
      <c r="BO219" t="s">
        <v>6</v>
      </c>
      <c r="BP219">
        <v>0</v>
      </c>
      <c r="BQ219">
        <v>3</v>
      </c>
      <c r="BR219">
        <v>0</v>
      </c>
      <c r="BS219">
        <v>7.04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95</v>
      </c>
      <c r="CA219">
        <v>65</v>
      </c>
      <c r="CF219">
        <v>0</v>
      </c>
      <c r="CG219">
        <v>0</v>
      </c>
      <c r="CM219">
        <v>0</v>
      </c>
      <c r="CN219" t="s">
        <v>6</v>
      </c>
      <c r="CO219">
        <v>0</v>
      </c>
      <c r="CP219">
        <f t="shared" si="250"/>
        <v>9118.77</v>
      </c>
      <c r="CQ219">
        <f t="shared" si="251"/>
        <v>141.43360000000001</v>
      </c>
      <c r="CR219">
        <f t="shared" si="252"/>
        <v>7.3920000000000003</v>
      </c>
      <c r="CS219">
        <f t="shared" si="253"/>
        <v>0</v>
      </c>
      <c r="CT219">
        <f t="shared" si="254"/>
        <v>104.4736</v>
      </c>
      <c r="CU219">
        <f t="shared" si="255"/>
        <v>0</v>
      </c>
      <c r="CV219">
        <f t="shared" si="256"/>
        <v>1.56</v>
      </c>
      <c r="CW219">
        <f t="shared" si="257"/>
        <v>0</v>
      </c>
      <c r="CX219">
        <f t="shared" si="258"/>
        <v>0</v>
      </c>
      <c r="CY219">
        <f t="shared" si="259"/>
        <v>3572.9974999999999</v>
      </c>
      <c r="CZ219">
        <f t="shared" si="260"/>
        <v>2444.6824999999999</v>
      </c>
      <c r="DC219" t="s">
        <v>6</v>
      </c>
      <c r="DD219" t="s">
        <v>6</v>
      </c>
      <c r="DE219" t="s">
        <v>6</v>
      </c>
      <c r="DF219" t="s">
        <v>6</v>
      </c>
      <c r="DG219" t="s">
        <v>6</v>
      </c>
      <c r="DH219" t="s">
        <v>6</v>
      </c>
      <c r="DI219" t="s">
        <v>6</v>
      </c>
      <c r="DJ219" t="s">
        <v>6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1013</v>
      </c>
      <c r="DV219" t="s">
        <v>208</v>
      </c>
      <c r="DW219" t="s">
        <v>208</v>
      </c>
      <c r="DX219">
        <v>1</v>
      </c>
      <c r="EE219">
        <v>16609228</v>
      </c>
      <c r="EF219">
        <v>3</v>
      </c>
      <c r="EG219" t="s">
        <v>572</v>
      </c>
      <c r="EH219">
        <v>0</v>
      </c>
      <c r="EI219" t="s">
        <v>6</v>
      </c>
      <c r="EJ219">
        <v>2</v>
      </c>
      <c r="EK219">
        <v>108001</v>
      </c>
      <c r="EL219" t="s">
        <v>573</v>
      </c>
      <c r="EM219" t="s">
        <v>574</v>
      </c>
      <c r="EO219" t="s">
        <v>6</v>
      </c>
      <c r="EQ219">
        <v>131072</v>
      </c>
      <c r="ER219">
        <v>35.979999999999997</v>
      </c>
      <c r="ES219">
        <v>20.09</v>
      </c>
      <c r="ET219">
        <v>1.05</v>
      </c>
      <c r="EU219">
        <v>0</v>
      </c>
      <c r="EV219">
        <v>14.84</v>
      </c>
      <c r="EW219">
        <v>1.56</v>
      </c>
      <c r="EX219">
        <v>0</v>
      </c>
      <c r="EY219">
        <v>0</v>
      </c>
      <c r="FQ219">
        <v>0</v>
      </c>
      <c r="FR219">
        <f t="shared" si="261"/>
        <v>0</v>
      </c>
      <c r="FS219">
        <v>0</v>
      </c>
      <c r="FX219">
        <v>95</v>
      </c>
      <c r="FY219">
        <v>65</v>
      </c>
      <c r="GA219" t="s">
        <v>6</v>
      </c>
      <c r="GD219">
        <v>0</v>
      </c>
      <c r="GF219">
        <v>1616097985</v>
      </c>
      <c r="GG219">
        <v>1</v>
      </c>
      <c r="GH219">
        <v>1</v>
      </c>
      <c r="GI219">
        <v>4</v>
      </c>
      <c r="GJ219">
        <v>0</v>
      </c>
      <c r="GK219">
        <f>ROUND(R219*(R12)/100,2)</f>
        <v>0</v>
      </c>
      <c r="GL219">
        <f t="shared" si="262"/>
        <v>0</v>
      </c>
      <c r="GM219">
        <f t="shared" si="263"/>
        <v>15136.45</v>
      </c>
      <c r="GN219">
        <f t="shared" si="264"/>
        <v>0</v>
      </c>
      <c r="GO219">
        <f t="shared" si="265"/>
        <v>15136.45</v>
      </c>
      <c r="GP219">
        <f t="shared" si="266"/>
        <v>0</v>
      </c>
      <c r="GR219">
        <v>0</v>
      </c>
      <c r="GS219">
        <v>3</v>
      </c>
      <c r="GT219">
        <v>0</v>
      </c>
      <c r="GU219" t="s">
        <v>6</v>
      </c>
      <c r="GV219">
        <f t="shared" si="267"/>
        <v>0</v>
      </c>
      <c r="GW219">
        <v>1</v>
      </c>
      <c r="GX219">
        <f t="shared" si="268"/>
        <v>0</v>
      </c>
      <c r="HA219">
        <v>0</v>
      </c>
      <c r="HB219">
        <v>0</v>
      </c>
      <c r="IK219">
        <v>0</v>
      </c>
    </row>
    <row r="220" spans="1:245" x14ac:dyDescent="0.2">
      <c r="A220">
        <v>18</v>
      </c>
      <c r="B220">
        <v>1</v>
      </c>
      <c r="C220">
        <v>549</v>
      </c>
      <c r="E220" t="s">
        <v>741</v>
      </c>
      <c r="F220" t="s">
        <v>742</v>
      </c>
      <c r="G220" t="s">
        <v>743</v>
      </c>
      <c r="H220" t="s">
        <v>110</v>
      </c>
      <c r="I220">
        <f>I219*J220</f>
        <v>28</v>
      </c>
      <c r="J220">
        <v>0.77777777777777779</v>
      </c>
      <c r="O220">
        <f t="shared" si="236"/>
        <v>13104.54</v>
      </c>
      <c r="P220">
        <f t="shared" si="237"/>
        <v>13104.54</v>
      </c>
      <c r="Q220">
        <f t="shared" si="238"/>
        <v>0</v>
      </c>
      <c r="R220">
        <f t="shared" si="239"/>
        <v>0</v>
      </c>
      <c r="S220">
        <f t="shared" si="240"/>
        <v>0</v>
      </c>
      <c r="T220">
        <f t="shared" si="241"/>
        <v>0</v>
      </c>
      <c r="U220">
        <f t="shared" si="242"/>
        <v>0</v>
      </c>
      <c r="V220">
        <f t="shared" si="243"/>
        <v>0</v>
      </c>
      <c r="W220">
        <f t="shared" si="244"/>
        <v>0</v>
      </c>
      <c r="X220">
        <f t="shared" si="245"/>
        <v>0</v>
      </c>
      <c r="Y220">
        <f t="shared" si="246"/>
        <v>0</v>
      </c>
      <c r="AA220">
        <v>16612262</v>
      </c>
      <c r="AB220">
        <f t="shared" si="247"/>
        <v>66.48</v>
      </c>
      <c r="AC220">
        <f t="shared" si="230"/>
        <v>66.48</v>
      </c>
      <c r="AD220">
        <f t="shared" si="231"/>
        <v>0</v>
      </c>
      <c r="AE220">
        <f t="shared" si="232"/>
        <v>0</v>
      </c>
      <c r="AF220">
        <f t="shared" si="233"/>
        <v>0</v>
      </c>
      <c r="AG220">
        <f t="shared" si="248"/>
        <v>0</v>
      </c>
      <c r="AH220">
        <f t="shared" si="234"/>
        <v>0</v>
      </c>
      <c r="AI220">
        <f t="shared" si="235"/>
        <v>0</v>
      </c>
      <c r="AJ220">
        <f t="shared" si="249"/>
        <v>0</v>
      </c>
      <c r="AK220">
        <v>66.48</v>
      </c>
      <c r="AL220">
        <v>66.48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95</v>
      </c>
      <c r="AU220">
        <v>65</v>
      </c>
      <c r="AV220">
        <v>1</v>
      </c>
      <c r="AW220">
        <v>1</v>
      </c>
      <c r="AZ220">
        <v>7.04</v>
      </c>
      <c r="BA220">
        <v>1</v>
      </c>
      <c r="BB220">
        <v>1</v>
      </c>
      <c r="BC220">
        <v>7.04</v>
      </c>
      <c r="BD220" t="s">
        <v>6</v>
      </c>
      <c r="BE220" t="s">
        <v>6</v>
      </c>
      <c r="BF220" t="s">
        <v>6</v>
      </c>
      <c r="BG220" t="s">
        <v>6</v>
      </c>
      <c r="BH220">
        <v>3</v>
      </c>
      <c r="BI220">
        <v>2</v>
      </c>
      <c r="BJ220" t="s">
        <v>744</v>
      </c>
      <c r="BM220">
        <v>108001</v>
      </c>
      <c r="BN220">
        <v>0</v>
      </c>
      <c r="BO220" t="s">
        <v>6</v>
      </c>
      <c r="BP220">
        <v>0</v>
      </c>
      <c r="BQ220">
        <v>3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6</v>
      </c>
      <c r="BZ220">
        <v>95</v>
      </c>
      <c r="CA220">
        <v>65</v>
      </c>
      <c r="CF220">
        <v>0</v>
      </c>
      <c r="CG220">
        <v>0</v>
      </c>
      <c r="CM220">
        <v>0</v>
      </c>
      <c r="CN220" t="s">
        <v>6</v>
      </c>
      <c r="CO220">
        <v>0</v>
      </c>
      <c r="CP220">
        <f t="shared" si="250"/>
        <v>13104.54</v>
      </c>
      <c r="CQ220">
        <f t="shared" si="251"/>
        <v>468.01920000000001</v>
      </c>
      <c r="CR220">
        <f t="shared" si="252"/>
        <v>0</v>
      </c>
      <c r="CS220">
        <f t="shared" si="253"/>
        <v>0</v>
      </c>
      <c r="CT220">
        <f t="shared" si="254"/>
        <v>0</v>
      </c>
      <c r="CU220">
        <f t="shared" si="255"/>
        <v>0</v>
      </c>
      <c r="CV220">
        <f t="shared" si="256"/>
        <v>0</v>
      </c>
      <c r="CW220">
        <f t="shared" si="257"/>
        <v>0</v>
      </c>
      <c r="CX220">
        <f t="shared" si="258"/>
        <v>0</v>
      </c>
      <c r="CY220">
        <f t="shared" si="259"/>
        <v>0</v>
      </c>
      <c r="CZ220">
        <f t="shared" si="260"/>
        <v>0</v>
      </c>
      <c r="DC220" t="s">
        <v>6</v>
      </c>
      <c r="DD220" t="s">
        <v>6</v>
      </c>
      <c r="DE220" t="s">
        <v>6</v>
      </c>
      <c r="DF220" t="s">
        <v>6</v>
      </c>
      <c r="DG220" t="s">
        <v>6</v>
      </c>
      <c r="DH220" t="s">
        <v>6</v>
      </c>
      <c r="DI220" t="s">
        <v>6</v>
      </c>
      <c r="DJ220" t="s">
        <v>6</v>
      </c>
      <c r="DK220" t="s">
        <v>6</v>
      </c>
      <c r="DL220" t="s">
        <v>6</v>
      </c>
      <c r="DM220" t="s">
        <v>6</v>
      </c>
      <c r="DN220">
        <v>0</v>
      </c>
      <c r="DO220">
        <v>0</v>
      </c>
      <c r="DP220">
        <v>1</v>
      </c>
      <c r="DQ220">
        <v>1</v>
      </c>
      <c r="DU220">
        <v>1010</v>
      </c>
      <c r="DV220" t="s">
        <v>110</v>
      </c>
      <c r="DW220" t="s">
        <v>110</v>
      </c>
      <c r="DX220">
        <v>1</v>
      </c>
      <c r="EE220">
        <v>16609228</v>
      </c>
      <c r="EF220">
        <v>3</v>
      </c>
      <c r="EG220" t="s">
        <v>572</v>
      </c>
      <c r="EH220">
        <v>0</v>
      </c>
      <c r="EI220" t="s">
        <v>6</v>
      </c>
      <c r="EJ220">
        <v>2</v>
      </c>
      <c r="EK220">
        <v>108001</v>
      </c>
      <c r="EL220" t="s">
        <v>573</v>
      </c>
      <c r="EM220" t="s">
        <v>574</v>
      </c>
      <c r="EO220" t="s">
        <v>6</v>
      </c>
      <c r="EQ220">
        <v>0</v>
      </c>
      <c r="ER220">
        <v>66.48</v>
      </c>
      <c r="ES220">
        <v>66.48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61"/>
        <v>0</v>
      </c>
      <c r="FS220">
        <v>0</v>
      </c>
      <c r="FX220">
        <v>95</v>
      </c>
      <c r="FY220">
        <v>65</v>
      </c>
      <c r="GA220" t="s">
        <v>6</v>
      </c>
      <c r="GD220">
        <v>0</v>
      </c>
      <c r="GF220">
        <v>1922285457</v>
      </c>
      <c r="GG220">
        <v>1</v>
      </c>
      <c r="GH220">
        <v>1</v>
      </c>
      <c r="GI220">
        <v>4</v>
      </c>
      <c r="GJ220">
        <v>0</v>
      </c>
      <c r="GK220">
        <f>ROUND(R220*(R12)/100,2)</f>
        <v>0</v>
      </c>
      <c r="GL220">
        <f t="shared" si="262"/>
        <v>0</v>
      </c>
      <c r="GM220">
        <f t="shared" si="263"/>
        <v>13104.54</v>
      </c>
      <c r="GN220">
        <f t="shared" si="264"/>
        <v>0</v>
      </c>
      <c r="GO220">
        <f t="shared" si="265"/>
        <v>13104.54</v>
      </c>
      <c r="GP220">
        <f t="shared" si="266"/>
        <v>0</v>
      </c>
      <c r="GR220">
        <v>0</v>
      </c>
      <c r="GS220">
        <v>3</v>
      </c>
      <c r="GT220">
        <v>0</v>
      </c>
      <c r="GU220" t="s">
        <v>6</v>
      </c>
      <c r="GV220">
        <f t="shared" si="267"/>
        <v>0</v>
      </c>
      <c r="GW220">
        <v>1</v>
      </c>
      <c r="GX220">
        <f t="shared" si="268"/>
        <v>0</v>
      </c>
      <c r="HA220">
        <v>0</v>
      </c>
      <c r="HB220">
        <v>0</v>
      </c>
      <c r="IK220">
        <v>0</v>
      </c>
    </row>
    <row r="221" spans="1:245" x14ac:dyDescent="0.2">
      <c r="A221">
        <v>18</v>
      </c>
      <c r="B221">
        <v>1</v>
      </c>
      <c r="C221">
        <v>548</v>
      </c>
      <c r="E221" t="s">
        <v>745</v>
      </c>
      <c r="F221" t="s">
        <v>746</v>
      </c>
      <c r="G221" t="s">
        <v>747</v>
      </c>
      <c r="H221" t="s">
        <v>110</v>
      </c>
      <c r="I221">
        <f>I219*J221</f>
        <v>4</v>
      </c>
      <c r="J221">
        <v>0.1111111111111111</v>
      </c>
      <c r="O221">
        <f t="shared" si="236"/>
        <v>2073.42</v>
      </c>
      <c r="P221">
        <f t="shared" si="237"/>
        <v>2073.42</v>
      </c>
      <c r="Q221">
        <f t="shared" si="238"/>
        <v>0</v>
      </c>
      <c r="R221">
        <f t="shared" si="239"/>
        <v>0</v>
      </c>
      <c r="S221">
        <f t="shared" si="240"/>
        <v>0</v>
      </c>
      <c r="T221">
        <f t="shared" si="241"/>
        <v>0</v>
      </c>
      <c r="U221">
        <f t="shared" si="242"/>
        <v>0</v>
      </c>
      <c r="V221">
        <f t="shared" si="243"/>
        <v>0</v>
      </c>
      <c r="W221">
        <f t="shared" si="244"/>
        <v>0</v>
      </c>
      <c r="X221">
        <f t="shared" si="245"/>
        <v>0</v>
      </c>
      <c r="Y221">
        <f t="shared" si="246"/>
        <v>0</v>
      </c>
      <c r="AA221">
        <v>16612262</v>
      </c>
      <c r="AB221">
        <f t="shared" si="247"/>
        <v>73.63</v>
      </c>
      <c r="AC221">
        <f t="shared" si="230"/>
        <v>73.63</v>
      </c>
      <c r="AD221">
        <f t="shared" si="231"/>
        <v>0</v>
      </c>
      <c r="AE221">
        <f t="shared" si="232"/>
        <v>0</v>
      </c>
      <c r="AF221">
        <f t="shared" si="233"/>
        <v>0</v>
      </c>
      <c r="AG221">
        <f t="shared" si="248"/>
        <v>0</v>
      </c>
      <c r="AH221">
        <f t="shared" si="234"/>
        <v>0</v>
      </c>
      <c r="AI221">
        <f t="shared" si="235"/>
        <v>0</v>
      </c>
      <c r="AJ221">
        <f t="shared" si="249"/>
        <v>0</v>
      </c>
      <c r="AK221">
        <v>73.63</v>
      </c>
      <c r="AL221">
        <v>73.63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95</v>
      </c>
      <c r="AU221">
        <v>65</v>
      </c>
      <c r="AV221">
        <v>1</v>
      </c>
      <c r="AW221">
        <v>1</v>
      </c>
      <c r="AZ221">
        <v>7.04</v>
      </c>
      <c r="BA221">
        <v>1</v>
      </c>
      <c r="BB221">
        <v>1</v>
      </c>
      <c r="BC221">
        <v>7.04</v>
      </c>
      <c r="BD221" t="s">
        <v>6</v>
      </c>
      <c r="BE221" t="s">
        <v>6</v>
      </c>
      <c r="BF221" t="s">
        <v>6</v>
      </c>
      <c r="BG221" t="s">
        <v>6</v>
      </c>
      <c r="BH221">
        <v>3</v>
      </c>
      <c r="BI221">
        <v>2</v>
      </c>
      <c r="BJ221" t="s">
        <v>748</v>
      </c>
      <c r="BM221">
        <v>108001</v>
      </c>
      <c r="BN221">
        <v>0</v>
      </c>
      <c r="BO221" t="s">
        <v>6</v>
      </c>
      <c r="BP221">
        <v>0</v>
      </c>
      <c r="BQ221">
        <v>3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95</v>
      </c>
      <c r="CA221">
        <v>65</v>
      </c>
      <c r="CF221">
        <v>0</v>
      </c>
      <c r="CG221">
        <v>0</v>
      </c>
      <c r="CM221">
        <v>0</v>
      </c>
      <c r="CN221" t="s">
        <v>6</v>
      </c>
      <c r="CO221">
        <v>0</v>
      </c>
      <c r="CP221">
        <f t="shared" si="250"/>
        <v>2073.42</v>
      </c>
      <c r="CQ221">
        <f t="shared" si="251"/>
        <v>518.35519999999997</v>
      </c>
      <c r="CR221">
        <f t="shared" si="252"/>
        <v>0</v>
      </c>
      <c r="CS221">
        <f t="shared" si="253"/>
        <v>0</v>
      </c>
      <c r="CT221">
        <f t="shared" si="254"/>
        <v>0</v>
      </c>
      <c r="CU221">
        <f t="shared" si="255"/>
        <v>0</v>
      </c>
      <c r="CV221">
        <f t="shared" si="256"/>
        <v>0</v>
      </c>
      <c r="CW221">
        <f t="shared" si="257"/>
        <v>0</v>
      </c>
      <c r="CX221">
        <f t="shared" si="258"/>
        <v>0</v>
      </c>
      <c r="CY221">
        <f t="shared" si="259"/>
        <v>0</v>
      </c>
      <c r="CZ221">
        <f t="shared" si="260"/>
        <v>0</v>
      </c>
      <c r="DC221" t="s">
        <v>6</v>
      </c>
      <c r="DD221" t="s">
        <v>6</v>
      </c>
      <c r="DE221" t="s">
        <v>6</v>
      </c>
      <c r="DF221" t="s">
        <v>6</v>
      </c>
      <c r="DG221" t="s">
        <v>6</v>
      </c>
      <c r="DH221" t="s">
        <v>6</v>
      </c>
      <c r="DI221" t="s">
        <v>6</v>
      </c>
      <c r="DJ221" t="s">
        <v>6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1010</v>
      </c>
      <c r="DV221" t="s">
        <v>110</v>
      </c>
      <c r="DW221" t="s">
        <v>110</v>
      </c>
      <c r="DX221">
        <v>1</v>
      </c>
      <c r="EE221">
        <v>16609228</v>
      </c>
      <c r="EF221">
        <v>3</v>
      </c>
      <c r="EG221" t="s">
        <v>572</v>
      </c>
      <c r="EH221">
        <v>0</v>
      </c>
      <c r="EI221" t="s">
        <v>6</v>
      </c>
      <c r="EJ221">
        <v>2</v>
      </c>
      <c r="EK221">
        <v>108001</v>
      </c>
      <c r="EL221" t="s">
        <v>573</v>
      </c>
      <c r="EM221" t="s">
        <v>574</v>
      </c>
      <c r="EO221" t="s">
        <v>6</v>
      </c>
      <c r="EQ221">
        <v>0</v>
      </c>
      <c r="ER221">
        <v>73.63</v>
      </c>
      <c r="ES221">
        <v>73.63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261"/>
        <v>0</v>
      </c>
      <c r="FS221">
        <v>0</v>
      </c>
      <c r="FX221">
        <v>95</v>
      </c>
      <c r="FY221">
        <v>65</v>
      </c>
      <c r="GA221" t="s">
        <v>6</v>
      </c>
      <c r="GD221">
        <v>0</v>
      </c>
      <c r="GF221">
        <v>-400125341</v>
      </c>
      <c r="GG221">
        <v>1</v>
      </c>
      <c r="GH221">
        <v>1</v>
      </c>
      <c r="GI221">
        <v>4</v>
      </c>
      <c r="GJ221">
        <v>0</v>
      </c>
      <c r="GK221">
        <f>ROUND(R221*(R12)/100,2)</f>
        <v>0</v>
      </c>
      <c r="GL221">
        <f t="shared" si="262"/>
        <v>0</v>
      </c>
      <c r="GM221">
        <f t="shared" si="263"/>
        <v>2073.42</v>
      </c>
      <c r="GN221">
        <f t="shared" si="264"/>
        <v>0</v>
      </c>
      <c r="GO221">
        <f t="shared" si="265"/>
        <v>2073.42</v>
      </c>
      <c r="GP221">
        <f t="shared" si="266"/>
        <v>0</v>
      </c>
      <c r="GR221">
        <v>0</v>
      </c>
      <c r="GS221">
        <v>3</v>
      </c>
      <c r="GT221">
        <v>0</v>
      </c>
      <c r="GU221" t="s">
        <v>6</v>
      </c>
      <c r="GV221">
        <f t="shared" si="267"/>
        <v>0</v>
      </c>
      <c r="GW221">
        <v>1</v>
      </c>
      <c r="GX221">
        <f t="shared" si="268"/>
        <v>0</v>
      </c>
      <c r="HA221">
        <v>0</v>
      </c>
      <c r="HB221">
        <v>0</v>
      </c>
      <c r="IK221">
        <v>0</v>
      </c>
    </row>
    <row r="222" spans="1:245" x14ac:dyDescent="0.2">
      <c r="A222">
        <v>18</v>
      </c>
      <c r="B222">
        <v>1</v>
      </c>
      <c r="C222">
        <v>547</v>
      </c>
      <c r="E222" t="s">
        <v>749</v>
      </c>
      <c r="F222" t="s">
        <v>750</v>
      </c>
      <c r="G222" t="s">
        <v>751</v>
      </c>
      <c r="H222" t="s">
        <v>110</v>
      </c>
      <c r="I222">
        <f>I219*J222</f>
        <v>4</v>
      </c>
      <c r="J222">
        <v>0.1111111111111111</v>
      </c>
      <c r="O222">
        <f t="shared" si="236"/>
        <v>4016.74</v>
      </c>
      <c r="P222">
        <f t="shared" si="237"/>
        <v>4016.74</v>
      </c>
      <c r="Q222">
        <f t="shared" si="238"/>
        <v>0</v>
      </c>
      <c r="R222">
        <f t="shared" si="239"/>
        <v>0</v>
      </c>
      <c r="S222">
        <f t="shared" si="240"/>
        <v>0</v>
      </c>
      <c r="T222">
        <f t="shared" si="241"/>
        <v>0</v>
      </c>
      <c r="U222">
        <f t="shared" si="242"/>
        <v>0</v>
      </c>
      <c r="V222">
        <f t="shared" si="243"/>
        <v>0</v>
      </c>
      <c r="W222">
        <f t="shared" si="244"/>
        <v>0</v>
      </c>
      <c r="X222">
        <f t="shared" si="245"/>
        <v>0</v>
      </c>
      <c r="Y222">
        <f t="shared" si="246"/>
        <v>0</v>
      </c>
      <c r="AA222">
        <v>16612262</v>
      </c>
      <c r="AB222">
        <f t="shared" si="247"/>
        <v>142.63999999999999</v>
      </c>
      <c r="AC222">
        <f t="shared" si="230"/>
        <v>142.63999999999999</v>
      </c>
      <c r="AD222">
        <f t="shared" si="231"/>
        <v>0</v>
      </c>
      <c r="AE222">
        <f t="shared" si="232"/>
        <v>0</v>
      </c>
      <c r="AF222">
        <f t="shared" si="233"/>
        <v>0</v>
      </c>
      <c r="AG222">
        <f t="shared" si="248"/>
        <v>0</v>
      </c>
      <c r="AH222">
        <f t="shared" si="234"/>
        <v>0</v>
      </c>
      <c r="AI222">
        <f t="shared" si="235"/>
        <v>0</v>
      </c>
      <c r="AJ222">
        <f t="shared" si="249"/>
        <v>0</v>
      </c>
      <c r="AK222">
        <v>142.63999999999999</v>
      </c>
      <c r="AL222">
        <v>142.63999999999999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95</v>
      </c>
      <c r="AU222">
        <v>65</v>
      </c>
      <c r="AV222">
        <v>1</v>
      </c>
      <c r="AW222">
        <v>1</v>
      </c>
      <c r="AZ222">
        <v>7.04</v>
      </c>
      <c r="BA222">
        <v>1</v>
      </c>
      <c r="BB222">
        <v>1</v>
      </c>
      <c r="BC222">
        <v>7.04</v>
      </c>
      <c r="BD222" t="s">
        <v>6</v>
      </c>
      <c r="BE222" t="s">
        <v>6</v>
      </c>
      <c r="BF222" t="s">
        <v>6</v>
      </c>
      <c r="BG222" t="s">
        <v>6</v>
      </c>
      <c r="BH222">
        <v>3</v>
      </c>
      <c r="BI222">
        <v>2</v>
      </c>
      <c r="BJ222" t="s">
        <v>752</v>
      </c>
      <c r="BM222">
        <v>108001</v>
      </c>
      <c r="BN222">
        <v>0</v>
      </c>
      <c r="BO222" t="s">
        <v>6</v>
      </c>
      <c r="BP222">
        <v>0</v>
      </c>
      <c r="BQ222">
        <v>3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6</v>
      </c>
      <c r="BZ222">
        <v>95</v>
      </c>
      <c r="CA222">
        <v>65</v>
      </c>
      <c r="CF222">
        <v>0</v>
      </c>
      <c r="CG222">
        <v>0</v>
      </c>
      <c r="CM222">
        <v>0</v>
      </c>
      <c r="CN222" t="s">
        <v>6</v>
      </c>
      <c r="CO222">
        <v>0</v>
      </c>
      <c r="CP222">
        <f t="shared" si="250"/>
        <v>4016.74</v>
      </c>
      <c r="CQ222">
        <f t="shared" si="251"/>
        <v>1004.1855999999999</v>
      </c>
      <c r="CR222">
        <f t="shared" si="252"/>
        <v>0</v>
      </c>
      <c r="CS222">
        <f t="shared" si="253"/>
        <v>0</v>
      </c>
      <c r="CT222">
        <f t="shared" si="254"/>
        <v>0</v>
      </c>
      <c r="CU222">
        <f t="shared" si="255"/>
        <v>0</v>
      </c>
      <c r="CV222">
        <f t="shared" si="256"/>
        <v>0</v>
      </c>
      <c r="CW222">
        <f t="shared" si="257"/>
        <v>0</v>
      </c>
      <c r="CX222">
        <f t="shared" si="258"/>
        <v>0</v>
      </c>
      <c r="CY222">
        <f t="shared" si="259"/>
        <v>0</v>
      </c>
      <c r="CZ222">
        <f t="shared" si="260"/>
        <v>0</v>
      </c>
      <c r="DC222" t="s">
        <v>6</v>
      </c>
      <c r="DD222" t="s">
        <v>6</v>
      </c>
      <c r="DE222" t="s">
        <v>6</v>
      </c>
      <c r="DF222" t="s">
        <v>6</v>
      </c>
      <c r="DG222" t="s">
        <v>6</v>
      </c>
      <c r="DH222" t="s">
        <v>6</v>
      </c>
      <c r="DI222" t="s">
        <v>6</v>
      </c>
      <c r="DJ222" t="s">
        <v>6</v>
      </c>
      <c r="DK222" t="s">
        <v>6</v>
      </c>
      <c r="DL222" t="s">
        <v>6</v>
      </c>
      <c r="DM222" t="s">
        <v>6</v>
      </c>
      <c r="DN222">
        <v>0</v>
      </c>
      <c r="DO222">
        <v>0</v>
      </c>
      <c r="DP222">
        <v>1</v>
      </c>
      <c r="DQ222">
        <v>1</v>
      </c>
      <c r="DU222">
        <v>1010</v>
      </c>
      <c r="DV222" t="s">
        <v>110</v>
      </c>
      <c r="DW222" t="s">
        <v>110</v>
      </c>
      <c r="DX222">
        <v>1</v>
      </c>
      <c r="EE222">
        <v>16609228</v>
      </c>
      <c r="EF222">
        <v>3</v>
      </c>
      <c r="EG222" t="s">
        <v>572</v>
      </c>
      <c r="EH222">
        <v>0</v>
      </c>
      <c r="EI222" t="s">
        <v>6</v>
      </c>
      <c r="EJ222">
        <v>2</v>
      </c>
      <c r="EK222">
        <v>108001</v>
      </c>
      <c r="EL222" t="s">
        <v>573</v>
      </c>
      <c r="EM222" t="s">
        <v>574</v>
      </c>
      <c r="EO222" t="s">
        <v>6</v>
      </c>
      <c r="EQ222">
        <v>0</v>
      </c>
      <c r="ER222">
        <v>142.63999999999999</v>
      </c>
      <c r="ES222">
        <v>142.63999999999999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261"/>
        <v>0</v>
      </c>
      <c r="FS222">
        <v>0</v>
      </c>
      <c r="FX222">
        <v>95</v>
      </c>
      <c r="FY222">
        <v>65</v>
      </c>
      <c r="GA222" t="s">
        <v>6</v>
      </c>
      <c r="GD222">
        <v>0</v>
      </c>
      <c r="GF222">
        <v>-1557122540</v>
      </c>
      <c r="GG222">
        <v>1</v>
      </c>
      <c r="GH222">
        <v>1</v>
      </c>
      <c r="GI222">
        <v>4</v>
      </c>
      <c r="GJ222">
        <v>0</v>
      </c>
      <c r="GK222">
        <f>ROUND(R222*(R12)/100,2)</f>
        <v>0</v>
      </c>
      <c r="GL222">
        <f t="shared" si="262"/>
        <v>0</v>
      </c>
      <c r="GM222">
        <f t="shared" si="263"/>
        <v>4016.74</v>
      </c>
      <c r="GN222">
        <f t="shared" si="264"/>
        <v>0</v>
      </c>
      <c r="GO222">
        <f t="shared" si="265"/>
        <v>4016.74</v>
      </c>
      <c r="GP222">
        <f t="shared" si="266"/>
        <v>0</v>
      </c>
      <c r="GR222">
        <v>0</v>
      </c>
      <c r="GS222">
        <v>3</v>
      </c>
      <c r="GT222">
        <v>0</v>
      </c>
      <c r="GU222" t="s">
        <v>6</v>
      </c>
      <c r="GV222">
        <f t="shared" si="267"/>
        <v>0</v>
      </c>
      <c r="GW222">
        <v>1</v>
      </c>
      <c r="GX222">
        <f t="shared" si="268"/>
        <v>0</v>
      </c>
      <c r="HA222">
        <v>0</v>
      </c>
      <c r="HB222">
        <v>0</v>
      </c>
      <c r="IK222">
        <v>0</v>
      </c>
    </row>
    <row r="223" spans="1:245" x14ac:dyDescent="0.2">
      <c r="A223">
        <v>17</v>
      </c>
      <c r="B223">
        <v>1</v>
      </c>
      <c r="C223">
        <f>ROW(SmtRes!A569)</f>
        <v>569</v>
      </c>
      <c r="D223">
        <f>ROW(EtalonRes!A556)</f>
        <v>556</v>
      </c>
      <c r="E223" t="s">
        <v>753</v>
      </c>
      <c r="F223" t="s">
        <v>754</v>
      </c>
      <c r="G223" t="s">
        <v>755</v>
      </c>
      <c r="H223" t="s">
        <v>208</v>
      </c>
      <c r="I223">
        <v>8</v>
      </c>
      <c r="J223">
        <v>0</v>
      </c>
      <c r="O223">
        <f t="shared" si="236"/>
        <v>3462.56</v>
      </c>
      <c r="P223">
        <f t="shared" si="237"/>
        <v>2048.36</v>
      </c>
      <c r="Q223">
        <f t="shared" si="238"/>
        <v>171.78</v>
      </c>
      <c r="R223">
        <f t="shared" si="239"/>
        <v>14.64</v>
      </c>
      <c r="S223">
        <f t="shared" si="240"/>
        <v>1242.42</v>
      </c>
      <c r="T223">
        <f t="shared" si="241"/>
        <v>0</v>
      </c>
      <c r="U223">
        <f t="shared" si="242"/>
        <v>18.559999999999999</v>
      </c>
      <c r="V223">
        <f t="shared" si="243"/>
        <v>0.16</v>
      </c>
      <c r="W223">
        <f t="shared" si="244"/>
        <v>0</v>
      </c>
      <c r="X223">
        <f t="shared" si="245"/>
        <v>1194.21</v>
      </c>
      <c r="Y223">
        <f t="shared" si="246"/>
        <v>817.09</v>
      </c>
      <c r="AA223">
        <v>16612262</v>
      </c>
      <c r="AB223">
        <f t="shared" si="247"/>
        <v>61.48</v>
      </c>
      <c r="AC223">
        <f t="shared" si="230"/>
        <v>36.369999999999997</v>
      </c>
      <c r="AD223">
        <f t="shared" si="231"/>
        <v>3.05</v>
      </c>
      <c r="AE223">
        <f t="shared" si="232"/>
        <v>0.26</v>
      </c>
      <c r="AF223">
        <f t="shared" si="233"/>
        <v>22.06</v>
      </c>
      <c r="AG223">
        <f t="shared" si="248"/>
        <v>0</v>
      </c>
      <c r="AH223">
        <f t="shared" si="234"/>
        <v>2.3199999999999998</v>
      </c>
      <c r="AI223">
        <f t="shared" si="235"/>
        <v>0.02</v>
      </c>
      <c r="AJ223">
        <f t="shared" si="249"/>
        <v>0</v>
      </c>
      <c r="AK223">
        <v>61.48</v>
      </c>
      <c r="AL223">
        <v>36.369999999999997</v>
      </c>
      <c r="AM223">
        <v>3.05</v>
      </c>
      <c r="AN223">
        <v>0.26</v>
      </c>
      <c r="AO223">
        <v>22.06</v>
      </c>
      <c r="AP223">
        <v>0</v>
      </c>
      <c r="AQ223">
        <v>2.3199999999999998</v>
      </c>
      <c r="AR223">
        <v>0.02</v>
      </c>
      <c r="AS223">
        <v>0</v>
      </c>
      <c r="AT223">
        <v>95</v>
      </c>
      <c r="AU223">
        <v>65</v>
      </c>
      <c r="AV223">
        <v>1</v>
      </c>
      <c r="AW223">
        <v>1</v>
      </c>
      <c r="AZ223">
        <v>7.04</v>
      </c>
      <c r="BA223">
        <v>7.04</v>
      </c>
      <c r="BB223">
        <v>7.04</v>
      </c>
      <c r="BC223">
        <v>7.04</v>
      </c>
      <c r="BD223" t="s">
        <v>6</v>
      </c>
      <c r="BE223" t="s">
        <v>6</v>
      </c>
      <c r="BF223" t="s">
        <v>6</v>
      </c>
      <c r="BG223" t="s">
        <v>6</v>
      </c>
      <c r="BH223">
        <v>0</v>
      </c>
      <c r="BI223">
        <v>2</v>
      </c>
      <c r="BJ223" t="s">
        <v>756</v>
      </c>
      <c r="BM223">
        <v>108001</v>
      </c>
      <c r="BN223">
        <v>0</v>
      </c>
      <c r="BO223" t="s">
        <v>6</v>
      </c>
      <c r="BP223">
        <v>0</v>
      </c>
      <c r="BQ223">
        <v>3</v>
      </c>
      <c r="BR223">
        <v>0</v>
      </c>
      <c r="BS223">
        <v>7.04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95</v>
      </c>
      <c r="CA223">
        <v>65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250"/>
        <v>3462.5600000000004</v>
      </c>
      <c r="CQ223">
        <f t="shared" si="251"/>
        <v>256.04480000000001</v>
      </c>
      <c r="CR223">
        <f t="shared" si="252"/>
        <v>21.471999999999998</v>
      </c>
      <c r="CS223">
        <f t="shared" si="253"/>
        <v>1.8304</v>
      </c>
      <c r="CT223">
        <f t="shared" si="254"/>
        <v>155.30240000000001</v>
      </c>
      <c r="CU223">
        <f t="shared" si="255"/>
        <v>0</v>
      </c>
      <c r="CV223">
        <f t="shared" si="256"/>
        <v>2.3199999999999998</v>
      </c>
      <c r="CW223">
        <f t="shared" si="257"/>
        <v>0.02</v>
      </c>
      <c r="CX223">
        <f t="shared" si="258"/>
        <v>0</v>
      </c>
      <c r="CY223">
        <f t="shared" si="259"/>
        <v>1194.2070000000001</v>
      </c>
      <c r="CZ223">
        <f t="shared" si="260"/>
        <v>817.08900000000006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208</v>
      </c>
      <c r="DW223" t="s">
        <v>208</v>
      </c>
      <c r="DX223">
        <v>1</v>
      </c>
      <c r="EE223">
        <v>16609228</v>
      </c>
      <c r="EF223">
        <v>3</v>
      </c>
      <c r="EG223" t="s">
        <v>572</v>
      </c>
      <c r="EH223">
        <v>0</v>
      </c>
      <c r="EI223" t="s">
        <v>6</v>
      </c>
      <c r="EJ223">
        <v>2</v>
      </c>
      <c r="EK223">
        <v>108001</v>
      </c>
      <c r="EL223" t="s">
        <v>573</v>
      </c>
      <c r="EM223" t="s">
        <v>574</v>
      </c>
      <c r="EO223" t="s">
        <v>6</v>
      </c>
      <c r="EQ223">
        <v>131072</v>
      </c>
      <c r="ER223">
        <v>61.48</v>
      </c>
      <c r="ES223">
        <v>36.369999999999997</v>
      </c>
      <c r="ET223">
        <v>3.05</v>
      </c>
      <c r="EU223">
        <v>0.26</v>
      </c>
      <c r="EV223">
        <v>22.06</v>
      </c>
      <c r="EW223">
        <v>2.3199999999999998</v>
      </c>
      <c r="EX223">
        <v>0.02</v>
      </c>
      <c r="EY223">
        <v>0</v>
      </c>
      <c r="FQ223">
        <v>0</v>
      </c>
      <c r="FR223">
        <f t="shared" si="261"/>
        <v>0</v>
      </c>
      <c r="FS223">
        <v>0</v>
      </c>
      <c r="FX223">
        <v>95</v>
      </c>
      <c r="FY223">
        <v>65</v>
      </c>
      <c r="GA223" t="s">
        <v>6</v>
      </c>
      <c r="GD223">
        <v>0</v>
      </c>
      <c r="GF223">
        <v>484308007</v>
      </c>
      <c r="GG223">
        <v>1</v>
      </c>
      <c r="GH223">
        <v>1</v>
      </c>
      <c r="GI223">
        <v>4</v>
      </c>
      <c r="GJ223">
        <v>0</v>
      </c>
      <c r="GK223">
        <f>ROUND(R223*(R12)/100,2)</f>
        <v>0</v>
      </c>
      <c r="GL223">
        <f t="shared" si="262"/>
        <v>0</v>
      </c>
      <c r="GM223">
        <f t="shared" si="263"/>
        <v>5473.86</v>
      </c>
      <c r="GN223">
        <f t="shared" si="264"/>
        <v>0</v>
      </c>
      <c r="GO223">
        <f t="shared" si="265"/>
        <v>5473.86</v>
      </c>
      <c r="GP223">
        <f t="shared" si="266"/>
        <v>0</v>
      </c>
      <c r="GR223">
        <v>0</v>
      </c>
      <c r="GS223">
        <v>3</v>
      </c>
      <c r="GT223">
        <v>0</v>
      </c>
      <c r="GU223" t="s">
        <v>6</v>
      </c>
      <c r="GV223">
        <f t="shared" si="267"/>
        <v>0</v>
      </c>
      <c r="GW223">
        <v>1</v>
      </c>
      <c r="GX223">
        <f t="shared" si="268"/>
        <v>0</v>
      </c>
      <c r="HA223">
        <v>0</v>
      </c>
      <c r="HB223">
        <v>0</v>
      </c>
      <c r="IK223">
        <v>0</v>
      </c>
    </row>
    <row r="224" spans="1:245" x14ac:dyDescent="0.2">
      <c r="A224">
        <v>18</v>
      </c>
      <c r="B224">
        <v>1</v>
      </c>
      <c r="C224">
        <v>568</v>
      </c>
      <c r="E224" t="s">
        <v>757</v>
      </c>
      <c r="F224" t="s">
        <v>758</v>
      </c>
      <c r="G224" t="s">
        <v>759</v>
      </c>
      <c r="H224" t="s">
        <v>110</v>
      </c>
      <c r="I224">
        <f>I223*J224</f>
        <v>8</v>
      </c>
      <c r="J224">
        <v>1</v>
      </c>
      <c r="O224">
        <f t="shared" si="236"/>
        <v>4330.4399999999996</v>
      </c>
      <c r="P224">
        <f t="shared" si="237"/>
        <v>4330.4399999999996</v>
      </c>
      <c r="Q224">
        <f t="shared" si="238"/>
        <v>0</v>
      </c>
      <c r="R224">
        <f t="shared" si="239"/>
        <v>0</v>
      </c>
      <c r="S224">
        <f t="shared" si="240"/>
        <v>0</v>
      </c>
      <c r="T224">
        <f t="shared" si="241"/>
        <v>0</v>
      </c>
      <c r="U224">
        <f t="shared" si="242"/>
        <v>0</v>
      </c>
      <c r="V224">
        <f t="shared" si="243"/>
        <v>0</v>
      </c>
      <c r="W224">
        <f t="shared" si="244"/>
        <v>0</v>
      </c>
      <c r="X224">
        <f t="shared" si="245"/>
        <v>0</v>
      </c>
      <c r="Y224">
        <f t="shared" si="246"/>
        <v>0</v>
      </c>
      <c r="AA224">
        <v>16612262</v>
      </c>
      <c r="AB224">
        <f t="shared" si="247"/>
        <v>76.89</v>
      </c>
      <c r="AC224">
        <f t="shared" si="230"/>
        <v>76.89</v>
      </c>
      <c r="AD224">
        <f t="shared" si="231"/>
        <v>0</v>
      </c>
      <c r="AE224">
        <f t="shared" si="232"/>
        <v>0</v>
      </c>
      <c r="AF224">
        <f t="shared" si="233"/>
        <v>0</v>
      </c>
      <c r="AG224">
        <f t="shared" si="248"/>
        <v>0</v>
      </c>
      <c r="AH224">
        <f t="shared" si="234"/>
        <v>0</v>
      </c>
      <c r="AI224">
        <f t="shared" si="235"/>
        <v>0</v>
      </c>
      <c r="AJ224">
        <f t="shared" si="249"/>
        <v>0</v>
      </c>
      <c r="AK224">
        <v>76.89</v>
      </c>
      <c r="AL224">
        <v>76.89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95</v>
      </c>
      <c r="AU224">
        <v>65</v>
      </c>
      <c r="AV224">
        <v>1</v>
      </c>
      <c r="AW224">
        <v>1</v>
      </c>
      <c r="AZ224">
        <v>7.04</v>
      </c>
      <c r="BA224">
        <v>1</v>
      </c>
      <c r="BB224">
        <v>1</v>
      </c>
      <c r="BC224">
        <v>7.04</v>
      </c>
      <c r="BD224" t="s">
        <v>6</v>
      </c>
      <c r="BE224" t="s">
        <v>6</v>
      </c>
      <c r="BF224" t="s">
        <v>6</v>
      </c>
      <c r="BG224" t="s">
        <v>6</v>
      </c>
      <c r="BH224">
        <v>3</v>
      </c>
      <c r="BI224">
        <v>2</v>
      </c>
      <c r="BJ224" t="s">
        <v>760</v>
      </c>
      <c r="BM224">
        <v>108001</v>
      </c>
      <c r="BN224">
        <v>0</v>
      </c>
      <c r="BO224" t="s">
        <v>6</v>
      </c>
      <c r="BP224">
        <v>0</v>
      </c>
      <c r="BQ224">
        <v>3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95</v>
      </c>
      <c r="CA224">
        <v>65</v>
      </c>
      <c r="CF224">
        <v>0</v>
      </c>
      <c r="CG224">
        <v>0</v>
      </c>
      <c r="CM224">
        <v>0</v>
      </c>
      <c r="CN224" t="s">
        <v>6</v>
      </c>
      <c r="CO224">
        <v>0</v>
      </c>
      <c r="CP224">
        <f t="shared" si="250"/>
        <v>4330.4399999999996</v>
      </c>
      <c r="CQ224">
        <f t="shared" si="251"/>
        <v>541.30560000000003</v>
      </c>
      <c r="CR224">
        <f t="shared" si="252"/>
        <v>0</v>
      </c>
      <c r="CS224">
        <f t="shared" si="253"/>
        <v>0</v>
      </c>
      <c r="CT224">
        <f t="shared" si="254"/>
        <v>0</v>
      </c>
      <c r="CU224">
        <f t="shared" si="255"/>
        <v>0</v>
      </c>
      <c r="CV224">
        <f t="shared" si="256"/>
        <v>0</v>
      </c>
      <c r="CW224">
        <f t="shared" si="257"/>
        <v>0</v>
      </c>
      <c r="CX224">
        <f t="shared" si="258"/>
        <v>0</v>
      </c>
      <c r="CY224">
        <f t="shared" si="259"/>
        <v>0</v>
      </c>
      <c r="CZ224">
        <f t="shared" si="260"/>
        <v>0</v>
      </c>
      <c r="DC224" t="s">
        <v>6</v>
      </c>
      <c r="DD224" t="s">
        <v>6</v>
      </c>
      <c r="DE224" t="s">
        <v>6</v>
      </c>
      <c r="DF224" t="s">
        <v>6</v>
      </c>
      <c r="DG224" t="s">
        <v>6</v>
      </c>
      <c r="DH224" t="s">
        <v>6</v>
      </c>
      <c r="DI224" t="s">
        <v>6</v>
      </c>
      <c r="DJ224" t="s">
        <v>6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1010</v>
      </c>
      <c r="DV224" t="s">
        <v>110</v>
      </c>
      <c r="DW224" t="s">
        <v>110</v>
      </c>
      <c r="DX224">
        <v>1</v>
      </c>
      <c r="EE224">
        <v>16609228</v>
      </c>
      <c r="EF224">
        <v>3</v>
      </c>
      <c r="EG224" t="s">
        <v>572</v>
      </c>
      <c r="EH224">
        <v>0</v>
      </c>
      <c r="EI224" t="s">
        <v>6</v>
      </c>
      <c r="EJ224">
        <v>2</v>
      </c>
      <c r="EK224">
        <v>108001</v>
      </c>
      <c r="EL224" t="s">
        <v>573</v>
      </c>
      <c r="EM224" t="s">
        <v>574</v>
      </c>
      <c r="EO224" t="s">
        <v>6</v>
      </c>
      <c r="EQ224">
        <v>0</v>
      </c>
      <c r="ER224">
        <v>76.89</v>
      </c>
      <c r="ES224">
        <v>76.89</v>
      </c>
      <c r="ET224">
        <v>0</v>
      </c>
      <c r="EU224">
        <v>0</v>
      </c>
      <c r="EV224">
        <v>0</v>
      </c>
      <c r="EW224">
        <v>0</v>
      </c>
      <c r="EX224">
        <v>0</v>
      </c>
      <c r="FQ224">
        <v>0</v>
      </c>
      <c r="FR224">
        <f t="shared" si="261"/>
        <v>0</v>
      </c>
      <c r="FS224">
        <v>0</v>
      </c>
      <c r="FX224">
        <v>95</v>
      </c>
      <c r="FY224">
        <v>65</v>
      </c>
      <c r="GA224" t="s">
        <v>6</v>
      </c>
      <c r="GD224">
        <v>0</v>
      </c>
      <c r="GF224">
        <v>2013622572</v>
      </c>
      <c r="GG224">
        <v>1</v>
      </c>
      <c r="GH224">
        <v>1</v>
      </c>
      <c r="GI224">
        <v>4</v>
      </c>
      <c r="GJ224">
        <v>0</v>
      </c>
      <c r="GK224">
        <f>ROUND(R224*(R12)/100,2)</f>
        <v>0</v>
      </c>
      <c r="GL224">
        <f t="shared" si="262"/>
        <v>0</v>
      </c>
      <c r="GM224">
        <f t="shared" si="263"/>
        <v>4330.4399999999996</v>
      </c>
      <c r="GN224">
        <f t="shared" si="264"/>
        <v>0</v>
      </c>
      <c r="GO224">
        <f t="shared" si="265"/>
        <v>4330.4399999999996</v>
      </c>
      <c r="GP224">
        <f t="shared" si="266"/>
        <v>0</v>
      </c>
      <c r="GR224">
        <v>0</v>
      </c>
      <c r="GS224">
        <v>3</v>
      </c>
      <c r="GT224">
        <v>0</v>
      </c>
      <c r="GU224" t="s">
        <v>6</v>
      </c>
      <c r="GV224">
        <f t="shared" si="267"/>
        <v>0</v>
      </c>
      <c r="GW224">
        <v>1</v>
      </c>
      <c r="GX224">
        <f t="shared" si="268"/>
        <v>0</v>
      </c>
      <c r="HA224">
        <v>0</v>
      </c>
      <c r="HB224">
        <v>0</v>
      </c>
      <c r="IK224">
        <v>0</v>
      </c>
    </row>
    <row r="225" spans="1:245" x14ac:dyDescent="0.2">
      <c r="A225">
        <v>17</v>
      </c>
      <c r="B225">
        <v>1</v>
      </c>
      <c r="C225">
        <f>ROW(SmtRes!A571)</f>
        <v>571</v>
      </c>
      <c r="D225">
        <f>ROW(EtalonRes!A558)</f>
        <v>558</v>
      </c>
      <c r="E225" t="s">
        <v>761</v>
      </c>
      <c r="F225" t="s">
        <v>762</v>
      </c>
      <c r="G225" t="s">
        <v>763</v>
      </c>
      <c r="H225" t="s">
        <v>208</v>
      </c>
      <c r="I225">
        <v>44</v>
      </c>
      <c r="J225">
        <v>0</v>
      </c>
      <c r="O225">
        <f t="shared" si="236"/>
        <v>2235.16</v>
      </c>
      <c r="P225">
        <f t="shared" si="237"/>
        <v>0</v>
      </c>
      <c r="Q225">
        <f t="shared" si="238"/>
        <v>0</v>
      </c>
      <c r="R225">
        <f t="shared" si="239"/>
        <v>0</v>
      </c>
      <c r="S225">
        <f t="shared" si="240"/>
        <v>2235.16</v>
      </c>
      <c r="T225">
        <f t="shared" si="241"/>
        <v>0</v>
      </c>
      <c r="U225">
        <f t="shared" si="242"/>
        <v>14.08</v>
      </c>
      <c r="V225">
        <f t="shared" si="243"/>
        <v>0</v>
      </c>
      <c r="W225">
        <f t="shared" si="244"/>
        <v>0</v>
      </c>
      <c r="X225">
        <f t="shared" si="245"/>
        <v>1452.85</v>
      </c>
      <c r="Y225">
        <f t="shared" si="246"/>
        <v>894.06</v>
      </c>
      <c r="AA225">
        <v>16612262</v>
      </c>
      <c r="AB225">
        <f t="shared" si="247"/>
        <v>4.0999999999999996</v>
      </c>
      <c r="AC225">
        <f t="shared" si="230"/>
        <v>0</v>
      </c>
      <c r="AD225">
        <f t="shared" si="231"/>
        <v>0</v>
      </c>
      <c r="AE225">
        <f t="shared" si="232"/>
        <v>0</v>
      </c>
      <c r="AF225">
        <f t="shared" si="233"/>
        <v>4.0999999999999996</v>
      </c>
      <c r="AG225">
        <f t="shared" si="248"/>
        <v>0</v>
      </c>
      <c r="AH225">
        <f t="shared" si="234"/>
        <v>0.32</v>
      </c>
      <c r="AI225">
        <f t="shared" si="235"/>
        <v>0</v>
      </c>
      <c r="AJ225">
        <f t="shared" si="249"/>
        <v>0</v>
      </c>
      <c r="AK225">
        <v>4.0999999999999996</v>
      </c>
      <c r="AL225">
        <v>0</v>
      </c>
      <c r="AM225">
        <v>0</v>
      </c>
      <c r="AN225">
        <v>0</v>
      </c>
      <c r="AO225">
        <v>4.0999999999999996</v>
      </c>
      <c r="AP225">
        <v>0</v>
      </c>
      <c r="AQ225">
        <v>0.32</v>
      </c>
      <c r="AR225">
        <v>0</v>
      </c>
      <c r="AS225">
        <v>0</v>
      </c>
      <c r="AT225">
        <v>65</v>
      </c>
      <c r="AU225">
        <v>40</v>
      </c>
      <c r="AV225">
        <v>1</v>
      </c>
      <c r="AW225">
        <v>1</v>
      </c>
      <c r="AZ225">
        <v>12.39</v>
      </c>
      <c r="BA225">
        <v>12.39</v>
      </c>
      <c r="BB225">
        <v>1</v>
      </c>
      <c r="BC225">
        <v>1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4</v>
      </c>
      <c r="BJ225" t="s">
        <v>764</v>
      </c>
      <c r="BM225">
        <v>200001</v>
      </c>
      <c r="BN225">
        <v>0</v>
      </c>
      <c r="BO225" t="s">
        <v>6</v>
      </c>
      <c r="BP225">
        <v>0</v>
      </c>
      <c r="BQ225">
        <v>4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65</v>
      </c>
      <c r="CA225">
        <v>40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50"/>
        <v>2235.16</v>
      </c>
      <c r="CQ225">
        <f t="shared" si="251"/>
        <v>0</v>
      </c>
      <c r="CR225">
        <f t="shared" si="252"/>
        <v>0</v>
      </c>
      <c r="CS225">
        <f t="shared" si="253"/>
        <v>0</v>
      </c>
      <c r="CT225">
        <f t="shared" si="254"/>
        <v>50.798999999999999</v>
      </c>
      <c r="CU225">
        <f t="shared" si="255"/>
        <v>0</v>
      </c>
      <c r="CV225">
        <f t="shared" si="256"/>
        <v>0.32</v>
      </c>
      <c r="CW225">
        <f t="shared" si="257"/>
        <v>0</v>
      </c>
      <c r="CX225">
        <f t="shared" si="258"/>
        <v>0</v>
      </c>
      <c r="CY225">
        <f t="shared" si="259"/>
        <v>1452.854</v>
      </c>
      <c r="CZ225">
        <f t="shared" si="260"/>
        <v>894.06399999999996</v>
      </c>
      <c r="DC225" t="s">
        <v>6</v>
      </c>
      <c r="DD225" t="s">
        <v>6</v>
      </c>
      <c r="DE225" t="s">
        <v>6</v>
      </c>
      <c r="DF225" t="s">
        <v>6</v>
      </c>
      <c r="DG225" t="s">
        <v>6</v>
      </c>
      <c r="DH225" t="s">
        <v>6</v>
      </c>
      <c r="DI225" t="s">
        <v>6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208</v>
      </c>
      <c r="DW225" t="s">
        <v>208</v>
      </c>
      <c r="DX225">
        <v>1</v>
      </c>
      <c r="EE225">
        <v>16609280</v>
      </c>
      <c r="EF225">
        <v>4</v>
      </c>
      <c r="EG225" t="s">
        <v>765</v>
      </c>
      <c r="EH225">
        <v>0</v>
      </c>
      <c r="EI225" t="s">
        <v>6</v>
      </c>
      <c r="EJ225">
        <v>4</v>
      </c>
      <c r="EK225">
        <v>200001</v>
      </c>
      <c r="EL225" t="s">
        <v>766</v>
      </c>
      <c r="EM225" t="s">
        <v>767</v>
      </c>
      <c r="EO225" t="s">
        <v>6</v>
      </c>
      <c r="EQ225">
        <v>131072</v>
      </c>
      <c r="ER225">
        <v>4.0999999999999996</v>
      </c>
      <c r="ES225">
        <v>0</v>
      </c>
      <c r="ET225">
        <v>0</v>
      </c>
      <c r="EU225">
        <v>0</v>
      </c>
      <c r="EV225">
        <v>4.0999999999999996</v>
      </c>
      <c r="EW225">
        <v>0.32</v>
      </c>
      <c r="EX225">
        <v>0</v>
      </c>
      <c r="EY225">
        <v>0</v>
      </c>
      <c r="FQ225">
        <v>0</v>
      </c>
      <c r="FR225">
        <f t="shared" si="261"/>
        <v>0</v>
      </c>
      <c r="FS225">
        <v>0</v>
      </c>
      <c r="FX225">
        <v>65</v>
      </c>
      <c r="FY225">
        <v>40</v>
      </c>
      <c r="GA225" t="s">
        <v>6</v>
      </c>
      <c r="GD225">
        <v>0</v>
      </c>
      <c r="GF225">
        <v>-1617765494</v>
      </c>
      <c r="GG225">
        <v>1</v>
      </c>
      <c r="GH225">
        <v>1</v>
      </c>
      <c r="GI225">
        <v>4</v>
      </c>
      <c r="GJ225">
        <v>0</v>
      </c>
      <c r="GK225">
        <f>ROUND(R225*(R12)/100,2)</f>
        <v>0</v>
      </c>
      <c r="GL225">
        <f t="shared" si="262"/>
        <v>0</v>
      </c>
      <c r="GM225">
        <f t="shared" si="263"/>
        <v>4582.07</v>
      </c>
      <c r="GN225">
        <f t="shared" si="264"/>
        <v>0</v>
      </c>
      <c r="GO225">
        <f t="shared" si="265"/>
        <v>0</v>
      </c>
      <c r="GP225">
        <f t="shared" si="266"/>
        <v>4582.07</v>
      </c>
      <c r="GR225">
        <v>0</v>
      </c>
      <c r="GS225">
        <v>3</v>
      </c>
      <c r="GT225">
        <v>0</v>
      </c>
      <c r="GU225" t="s">
        <v>6</v>
      </c>
      <c r="GV225">
        <f t="shared" si="267"/>
        <v>0</v>
      </c>
      <c r="GW225">
        <v>1</v>
      </c>
      <c r="GX225">
        <f t="shared" si="268"/>
        <v>0</v>
      </c>
      <c r="HA225">
        <v>0</v>
      </c>
      <c r="HB225">
        <v>0</v>
      </c>
      <c r="IK225">
        <v>0</v>
      </c>
    </row>
    <row r="226" spans="1:245" x14ac:dyDescent="0.2">
      <c r="A226">
        <v>17</v>
      </c>
      <c r="B226">
        <v>1</v>
      </c>
      <c r="C226">
        <f>ROW(SmtRes!A573)</f>
        <v>573</v>
      </c>
      <c r="D226">
        <f>ROW(EtalonRes!A560)</f>
        <v>560</v>
      </c>
      <c r="E226" t="s">
        <v>768</v>
      </c>
      <c r="F226" t="s">
        <v>769</v>
      </c>
      <c r="G226" t="s">
        <v>770</v>
      </c>
      <c r="H226" t="s">
        <v>771</v>
      </c>
      <c r="I226">
        <v>0.54</v>
      </c>
      <c r="J226">
        <v>0</v>
      </c>
      <c r="O226">
        <f t="shared" si="236"/>
        <v>1110.31</v>
      </c>
      <c r="P226">
        <f t="shared" si="237"/>
        <v>0</v>
      </c>
      <c r="Q226">
        <f t="shared" si="238"/>
        <v>0</v>
      </c>
      <c r="R226">
        <f t="shared" si="239"/>
        <v>0</v>
      </c>
      <c r="S226">
        <f t="shared" si="240"/>
        <v>1110.31</v>
      </c>
      <c r="T226">
        <f t="shared" si="241"/>
        <v>0</v>
      </c>
      <c r="U226">
        <f t="shared" si="242"/>
        <v>6.9984000000000011</v>
      </c>
      <c r="V226">
        <f t="shared" si="243"/>
        <v>0</v>
      </c>
      <c r="W226">
        <f t="shared" si="244"/>
        <v>0</v>
      </c>
      <c r="X226">
        <f t="shared" si="245"/>
        <v>721.7</v>
      </c>
      <c r="Y226">
        <f t="shared" si="246"/>
        <v>444.12</v>
      </c>
      <c r="AA226">
        <v>16612262</v>
      </c>
      <c r="AB226">
        <f t="shared" si="247"/>
        <v>165.95</v>
      </c>
      <c r="AC226">
        <f t="shared" si="230"/>
        <v>0</v>
      </c>
      <c r="AD226">
        <f t="shared" si="231"/>
        <v>0</v>
      </c>
      <c r="AE226">
        <f t="shared" si="232"/>
        <v>0</v>
      </c>
      <c r="AF226">
        <f t="shared" si="233"/>
        <v>165.95</v>
      </c>
      <c r="AG226">
        <f t="shared" si="248"/>
        <v>0</v>
      </c>
      <c r="AH226">
        <f t="shared" si="234"/>
        <v>12.96</v>
      </c>
      <c r="AI226">
        <f t="shared" si="235"/>
        <v>0</v>
      </c>
      <c r="AJ226">
        <f t="shared" si="249"/>
        <v>0</v>
      </c>
      <c r="AK226">
        <v>165.95</v>
      </c>
      <c r="AL226">
        <v>0</v>
      </c>
      <c r="AM226">
        <v>0</v>
      </c>
      <c r="AN226">
        <v>0</v>
      </c>
      <c r="AO226">
        <v>165.95</v>
      </c>
      <c r="AP226">
        <v>0</v>
      </c>
      <c r="AQ226">
        <v>12.96</v>
      </c>
      <c r="AR226">
        <v>0</v>
      </c>
      <c r="AS226">
        <v>0</v>
      </c>
      <c r="AT226">
        <v>65</v>
      </c>
      <c r="AU226">
        <v>40</v>
      </c>
      <c r="AV226">
        <v>1</v>
      </c>
      <c r="AW226">
        <v>1</v>
      </c>
      <c r="AZ226">
        <v>12.39</v>
      </c>
      <c r="BA226">
        <v>12.39</v>
      </c>
      <c r="BB226">
        <v>1</v>
      </c>
      <c r="BC226">
        <v>1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4</v>
      </c>
      <c r="BJ226" t="s">
        <v>772</v>
      </c>
      <c r="BM226">
        <v>200001</v>
      </c>
      <c r="BN226">
        <v>0</v>
      </c>
      <c r="BO226" t="s">
        <v>6</v>
      </c>
      <c r="BP226">
        <v>0</v>
      </c>
      <c r="BQ226">
        <v>4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65</v>
      </c>
      <c r="CA226">
        <v>40</v>
      </c>
      <c r="CF226">
        <v>0</v>
      </c>
      <c r="CG226">
        <v>0</v>
      </c>
      <c r="CM226">
        <v>0</v>
      </c>
      <c r="CN226" t="s">
        <v>6</v>
      </c>
      <c r="CO226">
        <v>0</v>
      </c>
      <c r="CP226">
        <f t="shared" si="250"/>
        <v>1110.31</v>
      </c>
      <c r="CQ226">
        <f t="shared" si="251"/>
        <v>0</v>
      </c>
      <c r="CR226">
        <f t="shared" si="252"/>
        <v>0</v>
      </c>
      <c r="CS226">
        <f t="shared" si="253"/>
        <v>0</v>
      </c>
      <c r="CT226">
        <f t="shared" si="254"/>
        <v>2056.1205</v>
      </c>
      <c r="CU226">
        <f t="shared" si="255"/>
        <v>0</v>
      </c>
      <c r="CV226">
        <f t="shared" si="256"/>
        <v>12.96</v>
      </c>
      <c r="CW226">
        <f t="shared" si="257"/>
        <v>0</v>
      </c>
      <c r="CX226">
        <f t="shared" si="258"/>
        <v>0</v>
      </c>
      <c r="CY226">
        <f t="shared" si="259"/>
        <v>721.7014999999999</v>
      </c>
      <c r="CZ226">
        <f t="shared" si="260"/>
        <v>444.12399999999997</v>
      </c>
      <c r="DC226" t="s">
        <v>6</v>
      </c>
      <c r="DD226" t="s">
        <v>6</v>
      </c>
      <c r="DE226" t="s">
        <v>6</v>
      </c>
      <c r="DF226" t="s">
        <v>6</v>
      </c>
      <c r="DG226" t="s">
        <v>6</v>
      </c>
      <c r="DH226" t="s">
        <v>6</v>
      </c>
      <c r="DI226" t="s">
        <v>6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771</v>
      </c>
      <c r="DW226" t="s">
        <v>771</v>
      </c>
      <c r="DX226">
        <v>1</v>
      </c>
      <c r="EE226">
        <v>16609280</v>
      </c>
      <c r="EF226">
        <v>4</v>
      </c>
      <c r="EG226" t="s">
        <v>765</v>
      </c>
      <c r="EH226">
        <v>0</v>
      </c>
      <c r="EI226" t="s">
        <v>6</v>
      </c>
      <c r="EJ226">
        <v>4</v>
      </c>
      <c r="EK226">
        <v>200001</v>
      </c>
      <c r="EL226" t="s">
        <v>766</v>
      </c>
      <c r="EM226" t="s">
        <v>767</v>
      </c>
      <c r="EO226" t="s">
        <v>6</v>
      </c>
      <c r="EQ226">
        <v>131072</v>
      </c>
      <c r="ER226">
        <v>165.95</v>
      </c>
      <c r="ES226">
        <v>0</v>
      </c>
      <c r="ET226">
        <v>0</v>
      </c>
      <c r="EU226">
        <v>0</v>
      </c>
      <c r="EV226">
        <v>165.95</v>
      </c>
      <c r="EW226">
        <v>12.96</v>
      </c>
      <c r="EX226">
        <v>0</v>
      </c>
      <c r="EY226">
        <v>0</v>
      </c>
      <c r="FQ226">
        <v>0</v>
      </c>
      <c r="FR226">
        <f t="shared" si="261"/>
        <v>0</v>
      </c>
      <c r="FS226">
        <v>0</v>
      </c>
      <c r="FX226">
        <v>65</v>
      </c>
      <c r="FY226">
        <v>40</v>
      </c>
      <c r="GA226" t="s">
        <v>6</v>
      </c>
      <c r="GD226">
        <v>0</v>
      </c>
      <c r="GF226">
        <v>-931447527</v>
      </c>
      <c r="GG226">
        <v>1</v>
      </c>
      <c r="GH226">
        <v>1</v>
      </c>
      <c r="GI226">
        <v>4</v>
      </c>
      <c r="GJ226">
        <v>0</v>
      </c>
      <c r="GK226">
        <f>ROUND(R226*(R12)/100,2)</f>
        <v>0</v>
      </c>
      <c r="GL226">
        <f t="shared" si="262"/>
        <v>0</v>
      </c>
      <c r="GM226">
        <f t="shared" si="263"/>
        <v>2276.13</v>
      </c>
      <c r="GN226">
        <f t="shared" si="264"/>
        <v>0</v>
      </c>
      <c r="GO226">
        <f t="shared" si="265"/>
        <v>0</v>
      </c>
      <c r="GP226">
        <f t="shared" si="266"/>
        <v>2276.13</v>
      </c>
      <c r="GR226">
        <v>0</v>
      </c>
      <c r="GS226">
        <v>3</v>
      </c>
      <c r="GT226">
        <v>0</v>
      </c>
      <c r="GU226" t="s">
        <v>6</v>
      </c>
      <c r="GV226">
        <f t="shared" si="267"/>
        <v>0</v>
      </c>
      <c r="GW226">
        <v>1</v>
      </c>
      <c r="GX226">
        <f t="shared" si="268"/>
        <v>0</v>
      </c>
      <c r="HA226">
        <v>0</v>
      </c>
      <c r="HB226">
        <v>0</v>
      </c>
      <c r="IK226">
        <v>0</v>
      </c>
    </row>
    <row r="227" spans="1:245" x14ac:dyDescent="0.2">
      <c r="A227">
        <v>17</v>
      </c>
      <c r="B227">
        <v>1</v>
      </c>
      <c r="C227">
        <f>ROW(SmtRes!A575)</f>
        <v>575</v>
      </c>
      <c r="D227">
        <f>ROW(EtalonRes!A562)</f>
        <v>562</v>
      </c>
      <c r="E227" t="s">
        <v>773</v>
      </c>
      <c r="F227" t="s">
        <v>774</v>
      </c>
      <c r="G227" t="s">
        <v>775</v>
      </c>
      <c r="H227" t="s">
        <v>208</v>
      </c>
      <c r="I227">
        <v>4</v>
      </c>
      <c r="J227">
        <v>0</v>
      </c>
      <c r="O227">
        <f t="shared" si="236"/>
        <v>774.13</v>
      </c>
      <c r="P227">
        <f t="shared" si="237"/>
        <v>0</v>
      </c>
      <c r="Q227">
        <f t="shared" si="238"/>
        <v>0</v>
      </c>
      <c r="R227">
        <f t="shared" si="239"/>
        <v>0</v>
      </c>
      <c r="S227">
        <f t="shared" si="240"/>
        <v>774.13</v>
      </c>
      <c r="T227">
        <f t="shared" si="241"/>
        <v>0</v>
      </c>
      <c r="U227">
        <f t="shared" si="242"/>
        <v>4.88</v>
      </c>
      <c r="V227">
        <f t="shared" si="243"/>
        <v>0</v>
      </c>
      <c r="W227">
        <f t="shared" si="244"/>
        <v>0</v>
      </c>
      <c r="X227">
        <f t="shared" si="245"/>
        <v>503.18</v>
      </c>
      <c r="Y227">
        <f t="shared" si="246"/>
        <v>309.64999999999998</v>
      </c>
      <c r="AA227">
        <v>16612262</v>
      </c>
      <c r="AB227">
        <f t="shared" si="247"/>
        <v>15.62</v>
      </c>
      <c r="AC227">
        <f t="shared" si="230"/>
        <v>0</v>
      </c>
      <c r="AD227">
        <f t="shared" si="231"/>
        <v>0</v>
      </c>
      <c r="AE227">
        <f t="shared" si="232"/>
        <v>0</v>
      </c>
      <c r="AF227">
        <f t="shared" si="233"/>
        <v>15.62</v>
      </c>
      <c r="AG227">
        <f t="shared" si="248"/>
        <v>0</v>
      </c>
      <c r="AH227">
        <f t="shared" si="234"/>
        <v>1.22</v>
      </c>
      <c r="AI227">
        <f t="shared" si="235"/>
        <v>0</v>
      </c>
      <c r="AJ227">
        <f t="shared" si="249"/>
        <v>0</v>
      </c>
      <c r="AK227">
        <v>15.62</v>
      </c>
      <c r="AL227">
        <v>0</v>
      </c>
      <c r="AM227">
        <v>0</v>
      </c>
      <c r="AN227">
        <v>0</v>
      </c>
      <c r="AO227">
        <v>15.62</v>
      </c>
      <c r="AP227">
        <v>0</v>
      </c>
      <c r="AQ227">
        <v>1.22</v>
      </c>
      <c r="AR227">
        <v>0</v>
      </c>
      <c r="AS227">
        <v>0</v>
      </c>
      <c r="AT227">
        <v>65</v>
      </c>
      <c r="AU227">
        <v>40</v>
      </c>
      <c r="AV227">
        <v>1</v>
      </c>
      <c r="AW227">
        <v>1</v>
      </c>
      <c r="AZ227">
        <v>12.39</v>
      </c>
      <c r="BA227">
        <v>12.39</v>
      </c>
      <c r="BB227">
        <v>1</v>
      </c>
      <c r="BC227">
        <v>1</v>
      </c>
      <c r="BD227" t="s">
        <v>6</v>
      </c>
      <c r="BE227" t="s">
        <v>6</v>
      </c>
      <c r="BF227" t="s">
        <v>6</v>
      </c>
      <c r="BG227" t="s">
        <v>6</v>
      </c>
      <c r="BH227">
        <v>0</v>
      </c>
      <c r="BI227">
        <v>4</v>
      </c>
      <c r="BJ227" t="s">
        <v>776</v>
      </c>
      <c r="BM227">
        <v>200001</v>
      </c>
      <c r="BN227">
        <v>0</v>
      </c>
      <c r="BO227" t="s">
        <v>6</v>
      </c>
      <c r="BP227">
        <v>0</v>
      </c>
      <c r="BQ227">
        <v>4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65</v>
      </c>
      <c r="CA227">
        <v>40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250"/>
        <v>774.13</v>
      </c>
      <c r="CQ227">
        <f t="shared" si="251"/>
        <v>0</v>
      </c>
      <c r="CR227">
        <f t="shared" si="252"/>
        <v>0</v>
      </c>
      <c r="CS227">
        <f t="shared" si="253"/>
        <v>0</v>
      </c>
      <c r="CT227">
        <f t="shared" si="254"/>
        <v>193.5318</v>
      </c>
      <c r="CU227">
        <f t="shared" si="255"/>
        <v>0</v>
      </c>
      <c r="CV227">
        <f t="shared" si="256"/>
        <v>1.22</v>
      </c>
      <c r="CW227">
        <f t="shared" si="257"/>
        <v>0</v>
      </c>
      <c r="CX227">
        <f t="shared" si="258"/>
        <v>0</v>
      </c>
      <c r="CY227">
        <f t="shared" si="259"/>
        <v>503.18449999999996</v>
      </c>
      <c r="CZ227">
        <f t="shared" si="260"/>
        <v>309.65199999999999</v>
      </c>
      <c r="DC227" t="s">
        <v>6</v>
      </c>
      <c r="DD227" t="s">
        <v>6</v>
      </c>
      <c r="DE227" t="s">
        <v>6</v>
      </c>
      <c r="DF227" t="s">
        <v>6</v>
      </c>
      <c r="DG227" t="s">
        <v>6</v>
      </c>
      <c r="DH227" t="s">
        <v>6</v>
      </c>
      <c r="DI227" t="s">
        <v>6</v>
      </c>
      <c r="DJ227" t="s">
        <v>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1013</v>
      </c>
      <c r="DV227" t="s">
        <v>208</v>
      </c>
      <c r="DW227" t="s">
        <v>208</v>
      </c>
      <c r="DX227">
        <v>1</v>
      </c>
      <c r="EE227">
        <v>16609280</v>
      </c>
      <c r="EF227">
        <v>4</v>
      </c>
      <c r="EG227" t="s">
        <v>765</v>
      </c>
      <c r="EH227">
        <v>0</v>
      </c>
      <c r="EI227" t="s">
        <v>6</v>
      </c>
      <c r="EJ227">
        <v>4</v>
      </c>
      <c r="EK227">
        <v>200001</v>
      </c>
      <c r="EL227" t="s">
        <v>766</v>
      </c>
      <c r="EM227" t="s">
        <v>767</v>
      </c>
      <c r="EO227" t="s">
        <v>6</v>
      </c>
      <c r="EQ227">
        <v>131072</v>
      </c>
      <c r="ER227">
        <v>15.62</v>
      </c>
      <c r="ES227">
        <v>0</v>
      </c>
      <c r="ET227">
        <v>0</v>
      </c>
      <c r="EU227">
        <v>0</v>
      </c>
      <c r="EV227">
        <v>15.62</v>
      </c>
      <c r="EW227">
        <v>1.22</v>
      </c>
      <c r="EX227">
        <v>0</v>
      </c>
      <c r="EY227">
        <v>0</v>
      </c>
      <c r="FQ227">
        <v>0</v>
      </c>
      <c r="FR227">
        <f t="shared" si="261"/>
        <v>0</v>
      </c>
      <c r="FS227">
        <v>0</v>
      </c>
      <c r="FX227">
        <v>65</v>
      </c>
      <c r="FY227">
        <v>40</v>
      </c>
      <c r="GA227" t="s">
        <v>6</v>
      </c>
      <c r="GD227">
        <v>0</v>
      </c>
      <c r="GF227">
        <v>-829332442</v>
      </c>
      <c r="GG227">
        <v>1</v>
      </c>
      <c r="GH227">
        <v>1</v>
      </c>
      <c r="GI227">
        <v>4</v>
      </c>
      <c r="GJ227">
        <v>0</v>
      </c>
      <c r="GK227">
        <f>ROUND(R227*(R12)/100,2)</f>
        <v>0</v>
      </c>
      <c r="GL227">
        <f t="shared" si="262"/>
        <v>0</v>
      </c>
      <c r="GM227">
        <f t="shared" si="263"/>
        <v>1586.96</v>
      </c>
      <c r="GN227">
        <f t="shared" si="264"/>
        <v>0</v>
      </c>
      <c r="GO227">
        <f t="shared" si="265"/>
        <v>0</v>
      </c>
      <c r="GP227">
        <f t="shared" si="266"/>
        <v>1586.96</v>
      </c>
      <c r="GR227">
        <v>0</v>
      </c>
      <c r="GS227">
        <v>3</v>
      </c>
      <c r="GT227">
        <v>0</v>
      </c>
      <c r="GU227" t="s">
        <v>6</v>
      </c>
      <c r="GV227">
        <f t="shared" si="267"/>
        <v>0</v>
      </c>
      <c r="GW227">
        <v>1</v>
      </c>
      <c r="GX227">
        <f t="shared" si="268"/>
        <v>0</v>
      </c>
      <c r="HA227">
        <v>0</v>
      </c>
      <c r="HB227">
        <v>0</v>
      </c>
      <c r="IK227">
        <v>0</v>
      </c>
    </row>
    <row r="228" spans="1:245" x14ac:dyDescent="0.2">
      <c r="A228">
        <v>17</v>
      </c>
      <c r="B228">
        <v>1</v>
      </c>
      <c r="C228">
        <f>ROW(SmtRes!A577)</f>
        <v>577</v>
      </c>
      <c r="D228">
        <f>ROW(EtalonRes!A564)</f>
        <v>564</v>
      </c>
      <c r="E228" t="s">
        <v>777</v>
      </c>
      <c r="F228" t="s">
        <v>778</v>
      </c>
      <c r="G228" t="s">
        <v>779</v>
      </c>
      <c r="H228" t="s">
        <v>208</v>
      </c>
      <c r="I228">
        <v>44</v>
      </c>
      <c r="J228">
        <v>0</v>
      </c>
      <c r="O228">
        <f t="shared" si="236"/>
        <v>6967.14</v>
      </c>
      <c r="P228">
        <f t="shared" si="237"/>
        <v>0</v>
      </c>
      <c r="Q228">
        <f t="shared" si="238"/>
        <v>0</v>
      </c>
      <c r="R228">
        <f t="shared" si="239"/>
        <v>0</v>
      </c>
      <c r="S228">
        <f t="shared" si="240"/>
        <v>6967.14</v>
      </c>
      <c r="T228">
        <f t="shared" si="241"/>
        <v>0</v>
      </c>
      <c r="U228">
        <f t="shared" si="242"/>
        <v>59.84</v>
      </c>
      <c r="V228">
        <f t="shared" si="243"/>
        <v>0</v>
      </c>
      <c r="W228">
        <f t="shared" si="244"/>
        <v>0</v>
      </c>
      <c r="X228">
        <f t="shared" si="245"/>
        <v>4528.6400000000003</v>
      </c>
      <c r="Y228">
        <f t="shared" si="246"/>
        <v>2786.86</v>
      </c>
      <c r="AA228">
        <v>16612262</v>
      </c>
      <c r="AB228">
        <f t="shared" si="247"/>
        <v>12.78</v>
      </c>
      <c r="AC228">
        <f t="shared" si="230"/>
        <v>0</v>
      </c>
      <c r="AD228">
        <f t="shared" si="231"/>
        <v>0</v>
      </c>
      <c r="AE228">
        <f t="shared" si="232"/>
        <v>0</v>
      </c>
      <c r="AF228">
        <f t="shared" si="233"/>
        <v>12.78</v>
      </c>
      <c r="AG228">
        <f t="shared" si="248"/>
        <v>0</v>
      </c>
      <c r="AH228">
        <f t="shared" si="234"/>
        <v>1.36</v>
      </c>
      <c r="AI228">
        <f t="shared" si="235"/>
        <v>0</v>
      </c>
      <c r="AJ228">
        <f t="shared" si="249"/>
        <v>0</v>
      </c>
      <c r="AK228">
        <v>12.78</v>
      </c>
      <c r="AL228">
        <v>0</v>
      </c>
      <c r="AM228">
        <v>0</v>
      </c>
      <c r="AN228">
        <v>0</v>
      </c>
      <c r="AO228">
        <v>12.78</v>
      </c>
      <c r="AP228">
        <v>0</v>
      </c>
      <c r="AQ228">
        <v>1.36</v>
      </c>
      <c r="AR228">
        <v>0</v>
      </c>
      <c r="AS228">
        <v>0</v>
      </c>
      <c r="AT228">
        <v>65</v>
      </c>
      <c r="AU228">
        <v>40</v>
      </c>
      <c r="AV228">
        <v>1</v>
      </c>
      <c r="AW228">
        <v>1</v>
      </c>
      <c r="AZ228">
        <v>12.39</v>
      </c>
      <c r="BA228">
        <v>12.39</v>
      </c>
      <c r="BB228">
        <v>1</v>
      </c>
      <c r="BC228">
        <v>1</v>
      </c>
      <c r="BD228" t="s">
        <v>6</v>
      </c>
      <c r="BE228" t="s">
        <v>6</v>
      </c>
      <c r="BF228" t="s">
        <v>6</v>
      </c>
      <c r="BG228" t="s">
        <v>6</v>
      </c>
      <c r="BH228">
        <v>0</v>
      </c>
      <c r="BI228">
        <v>4</v>
      </c>
      <c r="BJ228" t="s">
        <v>780</v>
      </c>
      <c r="BM228">
        <v>200001</v>
      </c>
      <c r="BN228">
        <v>0</v>
      </c>
      <c r="BO228" t="s">
        <v>6</v>
      </c>
      <c r="BP228">
        <v>0</v>
      </c>
      <c r="BQ228">
        <v>4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6</v>
      </c>
      <c r="BZ228">
        <v>65</v>
      </c>
      <c r="CA228">
        <v>40</v>
      </c>
      <c r="CF228">
        <v>0</v>
      </c>
      <c r="CG228">
        <v>0</v>
      </c>
      <c r="CM228">
        <v>0</v>
      </c>
      <c r="CN228" t="s">
        <v>6</v>
      </c>
      <c r="CO228">
        <v>0</v>
      </c>
      <c r="CP228">
        <f t="shared" si="250"/>
        <v>6967.14</v>
      </c>
      <c r="CQ228">
        <f t="shared" si="251"/>
        <v>0</v>
      </c>
      <c r="CR228">
        <f t="shared" si="252"/>
        <v>0</v>
      </c>
      <c r="CS228">
        <f t="shared" si="253"/>
        <v>0</v>
      </c>
      <c r="CT228">
        <f t="shared" si="254"/>
        <v>158.3442</v>
      </c>
      <c r="CU228">
        <f t="shared" si="255"/>
        <v>0</v>
      </c>
      <c r="CV228">
        <f t="shared" si="256"/>
        <v>1.36</v>
      </c>
      <c r="CW228">
        <f t="shared" si="257"/>
        <v>0</v>
      </c>
      <c r="CX228">
        <f t="shared" si="258"/>
        <v>0</v>
      </c>
      <c r="CY228">
        <f t="shared" si="259"/>
        <v>4528.6410000000005</v>
      </c>
      <c r="CZ228">
        <f t="shared" si="260"/>
        <v>2786.8560000000002</v>
      </c>
      <c r="DC228" t="s">
        <v>6</v>
      </c>
      <c r="DD228" t="s">
        <v>6</v>
      </c>
      <c r="DE228" t="s">
        <v>6</v>
      </c>
      <c r="DF228" t="s">
        <v>6</v>
      </c>
      <c r="DG228" t="s">
        <v>6</v>
      </c>
      <c r="DH228" t="s">
        <v>6</v>
      </c>
      <c r="DI228" t="s">
        <v>6</v>
      </c>
      <c r="DJ228" t="s">
        <v>6</v>
      </c>
      <c r="DK228" t="s">
        <v>6</v>
      </c>
      <c r="DL228" t="s">
        <v>6</v>
      </c>
      <c r="DM228" t="s">
        <v>6</v>
      </c>
      <c r="DN228">
        <v>0</v>
      </c>
      <c r="DO228">
        <v>0</v>
      </c>
      <c r="DP228">
        <v>1</v>
      </c>
      <c r="DQ228">
        <v>1</v>
      </c>
      <c r="DU228">
        <v>1013</v>
      </c>
      <c r="DV228" t="s">
        <v>208</v>
      </c>
      <c r="DW228" t="s">
        <v>208</v>
      </c>
      <c r="DX228">
        <v>1</v>
      </c>
      <c r="EE228">
        <v>16609280</v>
      </c>
      <c r="EF228">
        <v>4</v>
      </c>
      <c r="EG228" t="s">
        <v>765</v>
      </c>
      <c r="EH228">
        <v>0</v>
      </c>
      <c r="EI228" t="s">
        <v>6</v>
      </c>
      <c r="EJ228">
        <v>4</v>
      </c>
      <c r="EK228">
        <v>200001</v>
      </c>
      <c r="EL228" t="s">
        <v>766</v>
      </c>
      <c r="EM228" t="s">
        <v>767</v>
      </c>
      <c r="EO228" t="s">
        <v>6</v>
      </c>
      <c r="EQ228">
        <v>0</v>
      </c>
      <c r="ER228">
        <v>12.78</v>
      </c>
      <c r="ES228">
        <v>0</v>
      </c>
      <c r="ET228">
        <v>0</v>
      </c>
      <c r="EU228">
        <v>0</v>
      </c>
      <c r="EV228">
        <v>12.78</v>
      </c>
      <c r="EW228">
        <v>1.36</v>
      </c>
      <c r="EX228">
        <v>0</v>
      </c>
      <c r="EY228">
        <v>0</v>
      </c>
      <c r="FQ228">
        <v>0</v>
      </c>
      <c r="FR228">
        <f t="shared" si="261"/>
        <v>0</v>
      </c>
      <c r="FS228">
        <v>0</v>
      </c>
      <c r="FX228">
        <v>65</v>
      </c>
      <c r="FY228">
        <v>40</v>
      </c>
      <c r="GA228" t="s">
        <v>6</v>
      </c>
      <c r="GD228">
        <v>0</v>
      </c>
      <c r="GF228">
        <v>-1893602147</v>
      </c>
      <c r="GG228">
        <v>1</v>
      </c>
      <c r="GH228">
        <v>1</v>
      </c>
      <c r="GI228">
        <v>4</v>
      </c>
      <c r="GJ228">
        <v>0</v>
      </c>
      <c r="GK228">
        <f>ROUND(R228*(R12)/100,2)</f>
        <v>0</v>
      </c>
      <c r="GL228">
        <f t="shared" si="262"/>
        <v>0</v>
      </c>
      <c r="GM228">
        <f t="shared" si="263"/>
        <v>14282.64</v>
      </c>
      <c r="GN228">
        <f t="shared" si="264"/>
        <v>0</v>
      </c>
      <c r="GO228">
        <f t="shared" si="265"/>
        <v>0</v>
      </c>
      <c r="GP228">
        <f t="shared" si="266"/>
        <v>14282.64</v>
      </c>
      <c r="GR228">
        <v>0</v>
      </c>
      <c r="GS228">
        <v>3</v>
      </c>
      <c r="GT228">
        <v>0</v>
      </c>
      <c r="GU228" t="s">
        <v>6</v>
      </c>
      <c r="GV228">
        <f t="shared" si="267"/>
        <v>0</v>
      </c>
      <c r="GW228">
        <v>1</v>
      </c>
      <c r="GX228">
        <f t="shared" si="268"/>
        <v>0</v>
      </c>
      <c r="HA228">
        <v>0</v>
      </c>
      <c r="HB228">
        <v>0</v>
      </c>
      <c r="IK228">
        <v>0</v>
      </c>
    </row>
    <row r="230" spans="1:245" x14ac:dyDescent="0.2">
      <c r="A230" s="2">
        <v>51</v>
      </c>
      <c r="B230" s="2">
        <f>B175</f>
        <v>1</v>
      </c>
      <c r="C230" s="2">
        <f>A175</f>
        <v>4</v>
      </c>
      <c r="D230" s="2">
        <f>ROW(A175)</f>
        <v>175</v>
      </c>
      <c r="E230" s="2"/>
      <c r="F230" s="2" t="str">
        <f>IF(F175&lt;&gt;"",F175,"")</f>
        <v>Новый раздел</v>
      </c>
      <c r="G230" s="2" t="str">
        <f>IF(G175&lt;&gt;"",G175,"")</f>
        <v>Система электроснабжения</v>
      </c>
      <c r="H230" s="2">
        <v>0</v>
      </c>
      <c r="I230" s="2"/>
      <c r="J230" s="2"/>
      <c r="K230" s="2"/>
      <c r="L230" s="2"/>
      <c r="M230" s="2"/>
      <c r="N230" s="2"/>
      <c r="O230" s="2">
        <f t="shared" ref="O230:T230" si="269">ROUND(AB230,2)</f>
        <v>337782.58</v>
      </c>
      <c r="P230" s="2">
        <f t="shared" si="269"/>
        <v>290121.94</v>
      </c>
      <c r="Q230" s="2">
        <f t="shared" si="269"/>
        <v>1634.11</v>
      </c>
      <c r="R230" s="2">
        <f t="shared" si="269"/>
        <v>209.28</v>
      </c>
      <c r="S230" s="2">
        <f t="shared" si="269"/>
        <v>46026.53</v>
      </c>
      <c r="T230" s="2">
        <f t="shared" si="269"/>
        <v>0</v>
      </c>
      <c r="U230" s="2">
        <f>AH230</f>
        <v>615.7752200000001</v>
      </c>
      <c r="V230" s="2">
        <f>AI230</f>
        <v>2.3235599999999996</v>
      </c>
      <c r="W230" s="2">
        <f>ROUND(AJ230,2)</f>
        <v>0</v>
      </c>
      <c r="X230" s="2">
        <f>ROUND(AK230,2)</f>
        <v>39571.79</v>
      </c>
      <c r="Y230" s="2">
        <f>ROUND(AL230,2)</f>
        <v>27184.48</v>
      </c>
      <c r="Z230" s="2"/>
      <c r="AA230" s="2"/>
      <c r="AB230" s="2">
        <f>ROUND(SUMIF(AA179:AA228,"=16612262",O179:O228),2)</f>
        <v>337782.58</v>
      </c>
      <c r="AC230" s="2">
        <f>ROUND(SUMIF(AA179:AA228,"=16612262",P179:P228),2)</f>
        <v>290121.94</v>
      </c>
      <c r="AD230" s="2">
        <f>ROUND(SUMIF(AA179:AA228,"=16612262",Q179:Q228),2)</f>
        <v>1634.11</v>
      </c>
      <c r="AE230" s="2">
        <f>ROUND(SUMIF(AA179:AA228,"=16612262",R179:R228),2)</f>
        <v>209.28</v>
      </c>
      <c r="AF230" s="2">
        <f>ROUND(SUMIF(AA179:AA228,"=16612262",S179:S228),2)</f>
        <v>46026.53</v>
      </c>
      <c r="AG230" s="2">
        <f>ROUND(SUMIF(AA179:AA228,"=16612262",T179:T228),2)</f>
        <v>0</v>
      </c>
      <c r="AH230" s="2">
        <f>SUMIF(AA179:AA228,"=16612262",U179:U228)</f>
        <v>615.7752200000001</v>
      </c>
      <c r="AI230" s="2">
        <f>SUMIF(AA179:AA228,"=16612262",V179:V228)</f>
        <v>2.3235599999999996</v>
      </c>
      <c r="AJ230" s="2">
        <f>ROUND(SUMIF(AA179:AA228,"=16612262",W179:W228),2)</f>
        <v>0</v>
      </c>
      <c r="AK230" s="2">
        <f>ROUND(SUMIF(AA179:AA228,"=16612262",X179:X228),2)</f>
        <v>39571.79</v>
      </c>
      <c r="AL230" s="2">
        <f>ROUND(SUMIF(AA179:AA228,"=16612262",Y179:Y228),2)</f>
        <v>27184.48</v>
      </c>
      <c r="AM230" s="2"/>
      <c r="AN230" s="2"/>
      <c r="AO230" s="2">
        <f t="shared" ref="AO230:BC230" si="270">ROUND(BX230,2)</f>
        <v>0</v>
      </c>
      <c r="AP230" s="2">
        <f t="shared" si="270"/>
        <v>0</v>
      </c>
      <c r="AQ230" s="2">
        <f t="shared" si="270"/>
        <v>0</v>
      </c>
      <c r="AR230" s="2">
        <f t="shared" si="270"/>
        <v>404538.85</v>
      </c>
      <c r="AS230" s="2">
        <f t="shared" si="270"/>
        <v>19348.84</v>
      </c>
      <c r="AT230" s="2">
        <f t="shared" si="270"/>
        <v>362462.21</v>
      </c>
      <c r="AU230" s="2">
        <f t="shared" si="270"/>
        <v>22727.8</v>
      </c>
      <c r="AV230" s="2">
        <f t="shared" si="270"/>
        <v>290121.94</v>
      </c>
      <c r="AW230" s="2">
        <f t="shared" si="270"/>
        <v>290121.94</v>
      </c>
      <c r="AX230" s="2">
        <f t="shared" si="270"/>
        <v>0</v>
      </c>
      <c r="AY230" s="2">
        <f t="shared" si="270"/>
        <v>290121.94</v>
      </c>
      <c r="AZ230" s="2">
        <f t="shared" si="270"/>
        <v>0</v>
      </c>
      <c r="BA230" s="2">
        <f t="shared" si="270"/>
        <v>0</v>
      </c>
      <c r="BB230" s="2">
        <f t="shared" si="270"/>
        <v>0</v>
      </c>
      <c r="BC230" s="2">
        <f t="shared" si="270"/>
        <v>0</v>
      </c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>
        <f>ROUND(SUMIF(AA179:AA228,"=16612262",FQ179:FQ228),2)</f>
        <v>0</v>
      </c>
      <c r="BY230" s="2">
        <f>ROUND(SUMIF(AA179:AA228,"=16612262",FR179:FR228),2)</f>
        <v>0</v>
      </c>
      <c r="BZ230" s="2">
        <f>ROUND(SUMIF(AA179:AA228,"=16612262",GL179:GL228),2)</f>
        <v>0</v>
      </c>
      <c r="CA230" s="2">
        <f>ROUND(SUMIF(AA179:AA228,"=16612262",GM179:GM228),2)</f>
        <v>404538.85</v>
      </c>
      <c r="CB230" s="2">
        <f>ROUND(SUMIF(AA179:AA228,"=16612262",GN179:GN228),2)</f>
        <v>19348.84</v>
      </c>
      <c r="CC230" s="2">
        <f>ROUND(SUMIF(AA179:AA228,"=16612262",GO179:GO228),2)</f>
        <v>362462.21</v>
      </c>
      <c r="CD230" s="2">
        <f>ROUND(SUMIF(AA179:AA228,"=16612262",GP179:GP228),2)</f>
        <v>22727.8</v>
      </c>
      <c r="CE230" s="2">
        <f>AC230-BX230</f>
        <v>290121.94</v>
      </c>
      <c r="CF230" s="2">
        <f>AC230-BY230</f>
        <v>290121.94</v>
      </c>
      <c r="CG230" s="2">
        <f>BX230-BZ230</f>
        <v>0</v>
      </c>
      <c r="CH230" s="2">
        <f>AC230-BX230-BY230+BZ230</f>
        <v>290121.94</v>
      </c>
      <c r="CI230" s="2">
        <f>BY230-BZ230</f>
        <v>0</v>
      </c>
      <c r="CJ230" s="2">
        <f>ROUND(SUMIF(AA179:AA228,"=16612262",GX179:GX228),2)</f>
        <v>0</v>
      </c>
      <c r="CK230" s="2">
        <f>ROUND(SUMIF(AA179:AA228,"=16612262",GY179:GY228),2)</f>
        <v>0</v>
      </c>
      <c r="CL230" s="2">
        <f>ROUND(SUMIF(AA179:AA228,"=16612262",GZ179:GZ228),2)</f>
        <v>0</v>
      </c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>
        <v>0</v>
      </c>
    </row>
    <row r="232" spans="1:245" x14ac:dyDescent="0.2">
      <c r="A232" s="4">
        <v>50</v>
      </c>
      <c r="B232" s="4">
        <v>0</v>
      </c>
      <c r="C232" s="4">
        <v>0</v>
      </c>
      <c r="D232" s="4">
        <v>1</v>
      </c>
      <c r="E232" s="4">
        <v>201</v>
      </c>
      <c r="F232" s="4">
        <f>ROUND(Source!O230,O232)</f>
        <v>337782.58</v>
      </c>
      <c r="G232" s="4" t="s">
        <v>509</v>
      </c>
      <c r="H232" s="4" t="s">
        <v>510</v>
      </c>
      <c r="I232" s="4"/>
      <c r="J232" s="4"/>
      <c r="K232" s="4">
        <v>201</v>
      </c>
      <c r="L232" s="4">
        <v>1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45" x14ac:dyDescent="0.2">
      <c r="A233" s="4">
        <v>50</v>
      </c>
      <c r="B233" s="4">
        <v>0</v>
      </c>
      <c r="C233" s="4">
        <v>0</v>
      </c>
      <c r="D233" s="4">
        <v>1</v>
      </c>
      <c r="E233" s="4">
        <v>202</v>
      </c>
      <c r="F233" s="4">
        <f>ROUND(Source!P230,O233)</f>
        <v>290121.94</v>
      </c>
      <c r="G233" s="4" t="s">
        <v>511</v>
      </c>
      <c r="H233" s="4" t="s">
        <v>512</v>
      </c>
      <c r="I233" s="4"/>
      <c r="J233" s="4"/>
      <c r="K233" s="4">
        <v>202</v>
      </c>
      <c r="L233" s="4">
        <v>2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45" x14ac:dyDescent="0.2">
      <c r="A234" s="4">
        <v>50</v>
      </c>
      <c r="B234" s="4">
        <v>0</v>
      </c>
      <c r="C234" s="4">
        <v>0</v>
      </c>
      <c r="D234" s="4">
        <v>1</v>
      </c>
      <c r="E234" s="4">
        <v>222</v>
      </c>
      <c r="F234" s="4">
        <f>ROUND(Source!AO230,O234)</f>
        <v>0</v>
      </c>
      <c r="G234" s="4" t="s">
        <v>513</v>
      </c>
      <c r="H234" s="4" t="s">
        <v>514</v>
      </c>
      <c r="I234" s="4"/>
      <c r="J234" s="4"/>
      <c r="K234" s="4">
        <v>222</v>
      </c>
      <c r="L234" s="4">
        <v>3</v>
      </c>
      <c r="M234" s="4">
        <v>3</v>
      </c>
      <c r="N234" s="4" t="s">
        <v>6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45" x14ac:dyDescent="0.2">
      <c r="A235" s="4">
        <v>50</v>
      </c>
      <c r="B235" s="4">
        <v>0</v>
      </c>
      <c r="C235" s="4">
        <v>0</v>
      </c>
      <c r="D235" s="4">
        <v>1</v>
      </c>
      <c r="E235" s="4">
        <v>225</v>
      </c>
      <c r="F235" s="4">
        <f>ROUND(Source!AV230,O235)</f>
        <v>290121.94</v>
      </c>
      <c r="G235" s="4" t="s">
        <v>515</v>
      </c>
      <c r="H235" s="4" t="s">
        <v>516</v>
      </c>
      <c r="I235" s="4"/>
      <c r="J235" s="4"/>
      <c r="K235" s="4">
        <v>225</v>
      </c>
      <c r="L235" s="4">
        <v>4</v>
      </c>
      <c r="M235" s="4">
        <v>3</v>
      </c>
      <c r="N235" s="4" t="s">
        <v>6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45" x14ac:dyDescent="0.2">
      <c r="A236" s="4">
        <v>50</v>
      </c>
      <c r="B236" s="4">
        <v>0</v>
      </c>
      <c r="C236" s="4">
        <v>0</v>
      </c>
      <c r="D236" s="4">
        <v>1</v>
      </c>
      <c r="E236" s="4">
        <v>226</v>
      </c>
      <c r="F236" s="4">
        <f>ROUND(Source!AW230,O236)</f>
        <v>290121.94</v>
      </c>
      <c r="G236" s="4" t="s">
        <v>517</v>
      </c>
      <c r="H236" s="4" t="s">
        <v>518</v>
      </c>
      <c r="I236" s="4"/>
      <c r="J236" s="4"/>
      <c r="K236" s="4">
        <v>226</v>
      </c>
      <c r="L236" s="4">
        <v>5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45" x14ac:dyDescent="0.2">
      <c r="A237" s="4">
        <v>50</v>
      </c>
      <c r="B237" s="4">
        <v>0</v>
      </c>
      <c r="C237" s="4">
        <v>0</v>
      </c>
      <c r="D237" s="4">
        <v>1</v>
      </c>
      <c r="E237" s="4">
        <v>227</v>
      </c>
      <c r="F237" s="4">
        <f>ROUND(Source!AX230,O237)</f>
        <v>0</v>
      </c>
      <c r="G237" s="4" t="s">
        <v>519</v>
      </c>
      <c r="H237" s="4" t="s">
        <v>520</v>
      </c>
      <c r="I237" s="4"/>
      <c r="J237" s="4"/>
      <c r="K237" s="4">
        <v>227</v>
      </c>
      <c r="L237" s="4">
        <v>6</v>
      </c>
      <c r="M237" s="4">
        <v>3</v>
      </c>
      <c r="N237" s="4" t="s">
        <v>6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45" x14ac:dyDescent="0.2">
      <c r="A238" s="4">
        <v>50</v>
      </c>
      <c r="B238" s="4">
        <v>0</v>
      </c>
      <c r="C238" s="4">
        <v>0</v>
      </c>
      <c r="D238" s="4">
        <v>1</v>
      </c>
      <c r="E238" s="4">
        <v>228</v>
      </c>
      <c r="F238" s="4">
        <f>ROUND(Source!AY230,O238)</f>
        <v>290121.94</v>
      </c>
      <c r="G238" s="4" t="s">
        <v>521</v>
      </c>
      <c r="H238" s="4" t="s">
        <v>522</v>
      </c>
      <c r="I238" s="4"/>
      <c r="J238" s="4"/>
      <c r="K238" s="4">
        <v>228</v>
      </c>
      <c r="L238" s="4">
        <v>7</v>
      </c>
      <c r="M238" s="4">
        <v>3</v>
      </c>
      <c r="N238" s="4" t="s">
        <v>6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45" x14ac:dyDescent="0.2">
      <c r="A239" s="4">
        <v>50</v>
      </c>
      <c r="B239" s="4">
        <v>0</v>
      </c>
      <c r="C239" s="4">
        <v>0</v>
      </c>
      <c r="D239" s="4">
        <v>1</v>
      </c>
      <c r="E239" s="4">
        <v>216</v>
      </c>
      <c r="F239" s="4">
        <f>ROUND(Source!AP230,O239)</f>
        <v>0</v>
      </c>
      <c r="G239" s="4" t="s">
        <v>523</v>
      </c>
      <c r="H239" s="4" t="s">
        <v>524</v>
      </c>
      <c r="I239" s="4"/>
      <c r="J239" s="4"/>
      <c r="K239" s="4">
        <v>216</v>
      </c>
      <c r="L239" s="4">
        <v>8</v>
      </c>
      <c r="M239" s="4">
        <v>3</v>
      </c>
      <c r="N239" s="4" t="s">
        <v>6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45" x14ac:dyDescent="0.2">
      <c r="A240" s="4">
        <v>50</v>
      </c>
      <c r="B240" s="4">
        <v>0</v>
      </c>
      <c r="C240" s="4">
        <v>0</v>
      </c>
      <c r="D240" s="4">
        <v>1</v>
      </c>
      <c r="E240" s="4">
        <v>223</v>
      </c>
      <c r="F240" s="4">
        <f>ROUND(Source!AQ230,O240)</f>
        <v>0</v>
      </c>
      <c r="G240" s="4" t="s">
        <v>525</v>
      </c>
      <c r="H240" s="4" t="s">
        <v>526</v>
      </c>
      <c r="I240" s="4"/>
      <c r="J240" s="4"/>
      <c r="K240" s="4">
        <v>223</v>
      </c>
      <c r="L240" s="4">
        <v>9</v>
      </c>
      <c r="M240" s="4">
        <v>3</v>
      </c>
      <c r="N240" s="4" t="s">
        <v>6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 x14ac:dyDescent="0.2">
      <c r="A241" s="4">
        <v>50</v>
      </c>
      <c r="B241" s="4">
        <v>0</v>
      </c>
      <c r="C241" s="4">
        <v>0</v>
      </c>
      <c r="D241" s="4">
        <v>1</v>
      </c>
      <c r="E241" s="4">
        <v>229</v>
      </c>
      <c r="F241" s="4">
        <f>ROUND(Source!AZ230,O241)</f>
        <v>0</v>
      </c>
      <c r="G241" s="4" t="s">
        <v>527</v>
      </c>
      <c r="H241" s="4" t="s">
        <v>528</v>
      </c>
      <c r="I241" s="4"/>
      <c r="J241" s="4"/>
      <c r="K241" s="4">
        <v>229</v>
      </c>
      <c r="L241" s="4">
        <v>10</v>
      </c>
      <c r="M241" s="4">
        <v>3</v>
      </c>
      <c r="N241" s="4" t="s">
        <v>6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 x14ac:dyDescent="0.2">
      <c r="A242" s="4">
        <v>50</v>
      </c>
      <c r="B242" s="4">
        <v>0</v>
      </c>
      <c r="C242" s="4">
        <v>0</v>
      </c>
      <c r="D242" s="4">
        <v>1</v>
      </c>
      <c r="E242" s="4">
        <v>203</v>
      </c>
      <c r="F242" s="4">
        <f>ROUND(Source!Q230,O242)</f>
        <v>1634.11</v>
      </c>
      <c r="G242" s="4" t="s">
        <v>529</v>
      </c>
      <c r="H242" s="4" t="s">
        <v>530</v>
      </c>
      <c r="I242" s="4"/>
      <c r="J242" s="4"/>
      <c r="K242" s="4">
        <v>203</v>
      </c>
      <c r="L242" s="4">
        <v>11</v>
      </c>
      <c r="M242" s="4">
        <v>3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 x14ac:dyDescent="0.2">
      <c r="A243" s="4">
        <v>50</v>
      </c>
      <c r="B243" s="4">
        <v>0</v>
      </c>
      <c r="C243" s="4">
        <v>0</v>
      </c>
      <c r="D243" s="4">
        <v>1</v>
      </c>
      <c r="E243" s="4">
        <v>231</v>
      </c>
      <c r="F243" s="4">
        <f>ROUND(Source!BB230,O243)</f>
        <v>0</v>
      </c>
      <c r="G243" s="4" t="s">
        <v>531</v>
      </c>
      <c r="H243" s="4" t="s">
        <v>532</v>
      </c>
      <c r="I243" s="4"/>
      <c r="J243" s="4"/>
      <c r="K243" s="4">
        <v>231</v>
      </c>
      <c r="L243" s="4">
        <v>12</v>
      </c>
      <c r="M243" s="4">
        <v>3</v>
      </c>
      <c r="N243" s="4" t="s">
        <v>6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 x14ac:dyDescent="0.2">
      <c r="A244" s="4">
        <v>50</v>
      </c>
      <c r="B244" s="4">
        <v>0</v>
      </c>
      <c r="C244" s="4">
        <v>0</v>
      </c>
      <c r="D244" s="4">
        <v>1</v>
      </c>
      <c r="E244" s="4">
        <v>204</v>
      </c>
      <c r="F244" s="4">
        <f>ROUND(Source!R230,O244)</f>
        <v>209.28</v>
      </c>
      <c r="G244" s="4" t="s">
        <v>533</v>
      </c>
      <c r="H244" s="4" t="s">
        <v>534</v>
      </c>
      <c r="I244" s="4"/>
      <c r="J244" s="4"/>
      <c r="K244" s="4">
        <v>204</v>
      </c>
      <c r="L244" s="4">
        <v>13</v>
      </c>
      <c r="M244" s="4">
        <v>3</v>
      </c>
      <c r="N244" s="4" t="s">
        <v>6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 x14ac:dyDescent="0.2">
      <c r="A245" s="4">
        <v>50</v>
      </c>
      <c r="B245" s="4">
        <v>0</v>
      </c>
      <c r="C245" s="4">
        <v>0</v>
      </c>
      <c r="D245" s="4">
        <v>1</v>
      </c>
      <c r="E245" s="4">
        <v>205</v>
      </c>
      <c r="F245" s="4">
        <f>ROUND(Source!S230,O245)</f>
        <v>46026.53</v>
      </c>
      <c r="G245" s="4" t="s">
        <v>535</v>
      </c>
      <c r="H245" s="4" t="s">
        <v>536</v>
      </c>
      <c r="I245" s="4"/>
      <c r="J245" s="4"/>
      <c r="K245" s="4">
        <v>205</v>
      </c>
      <c r="L245" s="4">
        <v>14</v>
      </c>
      <c r="M245" s="4">
        <v>3</v>
      </c>
      <c r="N245" s="4" t="s">
        <v>6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 x14ac:dyDescent="0.2">
      <c r="A246" s="4">
        <v>50</v>
      </c>
      <c r="B246" s="4">
        <v>0</v>
      </c>
      <c r="C246" s="4">
        <v>0</v>
      </c>
      <c r="D246" s="4">
        <v>1</v>
      </c>
      <c r="E246" s="4">
        <v>232</v>
      </c>
      <c r="F246" s="4">
        <f>ROUND(Source!BC230,O246)</f>
        <v>0</v>
      </c>
      <c r="G246" s="4" t="s">
        <v>537</v>
      </c>
      <c r="H246" s="4" t="s">
        <v>538</v>
      </c>
      <c r="I246" s="4"/>
      <c r="J246" s="4"/>
      <c r="K246" s="4">
        <v>232</v>
      </c>
      <c r="L246" s="4">
        <v>15</v>
      </c>
      <c r="M246" s="4">
        <v>3</v>
      </c>
      <c r="N246" s="4" t="s">
        <v>6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 x14ac:dyDescent="0.2">
      <c r="A247" s="4">
        <v>50</v>
      </c>
      <c r="B247" s="4">
        <v>0</v>
      </c>
      <c r="C247" s="4">
        <v>0</v>
      </c>
      <c r="D247" s="4">
        <v>1</v>
      </c>
      <c r="E247" s="4">
        <v>214</v>
      </c>
      <c r="F247" s="4">
        <f>ROUND(Source!AS230,O247)</f>
        <v>19348.84</v>
      </c>
      <c r="G247" s="4" t="s">
        <v>539</v>
      </c>
      <c r="H247" s="4" t="s">
        <v>540</v>
      </c>
      <c r="I247" s="4"/>
      <c r="J247" s="4"/>
      <c r="K247" s="4">
        <v>214</v>
      </c>
      <c r="L247" s="4">
        <v>16</v>
      </c>
      <c r="M247" s="4">
        <v>3</v>
      </c>
      <c r="N247" s="4" t="s">
        <v>6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 x14ac:dyDescent="0.2">
      <c r="A248" s="4">
        <v>50</v>
      </c>
      <c r="B248" s="4">
        <v>0</v>
      </c>
      <c r="C248" s="4">
        <v>0</v>
      </c>
      <c r="D248" s="4">
        <v>1</v>
      </c>
      <c r="E248" s="4">
        <v>215</v>
      </c>
      <c r="F248" s="4">
        <f>ROUND(Source!AT230,O248)</f>
        <v>362462.21</v>
      </c>
      <c r="G248" s="4" t="s">
        <v>541</v>
      </c>
      <c r="H248" s="4" t="s">
        <v>542</v>
      </c>
      <c r="I248" s="4"/>
      <c r="J248" s="4"/>
      <c r="K248" s="4">
        <v>215</v>
      </c>
      <c r="L248" s="4">
        <v>17</v>
      </c>
      <c r="M248" s="4">
        <v>3</v>
      </c>
      <c r="N248" s="4" t="s">
        <v>6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 x14ac:dyDescent="0.2">
      <c r="A249" s="4">
        <v>50</v>
      </c>
      <c r="B249" s="4">
        <v>0</v>
      </c>
      <c r="C249" s="4">
        <v>0</v>
      </c>
      <c r="D249" s="4">
        <v>1</v>
      </c>
      <c r="E249" s="4">
        <v>217</v>
      </c>
      <c r="F249" s="4">
        <f>ROUND(Source!AU230,O249)</f>
        <v>22727.8</v>
      </c>
      <c r="G249" s="4" t="s">
        <v>543</v>
      </c>
      <c r="H249" s="4" t="s">
        <v>544</v>
      </c>
      <c r="I249" s="4"/>
      <c r="J249" s="4"/>
      <c r="K249" s="4">
        <v>217</v>
      </c>
      <c r="L249" s="4">
        <v>18</v>
      </c>
      <c r="M249" s="4">
        <v>3</v>
      </c>
      <c r="N249" s="4" t="s">
        <v>6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3" x14ac:dyDescent="0.2">
      <c r="A250" s="4">
        <v>50</v>
      </c>
      <c r="B250" s="4">
        <v>0</v>
      </c>
      <c r="C250" s="4">
        <v>0</v>
      </c>
      <c r="D250" s="4">
        <v>1</v>
      </c>
      <c r="E250" s="4">
        <v>230</v>
      </c>
      <c r="F250" s="4">
        <f>ROUND(Source!BA230,O250)</f>
        <v>0</v>
      </c>
      <c r="G250" s="4" t="s">
        <v>545</v>
      </c>
      <c r="H250" s="4" t="s">
        <v>546</v>
      </c>
      <c r="I250" s="4"/>
      <c r="J250" s="4"/>
      <c r="K250" s="4">
        <v>230</v>
      </c>
      <c r="L250" s="4">
        <v>19</v>
      </c>
      <c r="M250" s="4">
        <v>3</v>
      </c>
      <c r="N250" s="4" t="s">
        <v>6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3" x14ac:dyDescent="0.2">
      <c r="A251" s="4">
        <v>50</v>
      </c>
      <c r="B251" s="4">
        <v>0</v>
      </c>
      <c r="C251" s="4">
        <v>0</v>
      </c>
      <c r="D251" s="4">
        <v>1</v>
      </c>
      <c r="E251" s="4">
        <v>206</v>
      </c>
      <c r="F251" s="4">
        <f>ROUND(Source!T230,O251)</f>
        <v>0</v>
      </c>
      <c r="G251" s="4" t="s">
        <v>547</v>
      </c>
      <c r="H251" s="4" t="s">
        <v>548</v>
      </c>
      <c r="I251" s="4"/>
      <c r="J251" s="4"/>
      <c r="K251" s="4">
        <v>206</v>
      </c>
      <c r="L251" s="4">
        <v>20</v>
      </c>
      <c r="M251" s="4">
        <v>3</v>
      </c>
      <c r="N251" s="4" t="s">
        <v>6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3" x14ac:dyDescent="0.2">
      <c r="A252" s="4">
        <v>50</v>
      </c>
      <c r="B252" s="4">
        <v>0</v>
      </c>
      <c r="C252" s="4">
        <v>0</v>
      </c>
      <c r="D252" s="4">
        <v>1</v>
      </c>
      <c r="E252" s="4">
        <v>207</v>
      </c>
      <c r="F252" s="4">
        <f>Source!U230</f>
        <v>615.7752200000001</v>
      </c>
      <c r="G252" s="4" t="s">
        <v>549</v>
      </c>
      <c r="H252" s="4" t="s">
        <v>550</v>
      </c>
      <c r="I252" s="4"/>
      <c r="J252" s="4"/>
      <c r="K252" s="4">
        <v>207</v>
      </c>
      <c r="L252" s="4">
        <v>21</v>
      </c>
      <c r="M252" s="4">
        <v>3</v>
      </c>
      <c r="N252" s="4" t="s">
        <v>6</v>
      </c>
      <c r="O252" s="4">
        <v>-1</v>
      </c>
      <c r="P252" s="4"/>
      <c r="Q252" s="4"/>
      <c r="R252" s="4"/>
      <c r="S252" s="4"/>
      <c r="T252" s="4"/>
      <c r="U252" s="4"/>
      <c r="V252" s="4"/>
      <c r="W252" s="4"/>
    </row>
    <row r="253" spans="1:23" x14ac:dyDescent="0.2">
      <c r="A253" s="4">
        <v>50</v>
      </c>
      <c r="B253" s="4">
        <v>0</v>
      </c>
      <c r="C253" s="4">
        <v>0</v>
      </c>
      <c r="D253" s="4">
        <v>1</v>
      </c>
      <c r="E253" s="4">
        <v>208</v>
      </c>
      <c r="F253" s="4">
        <f>Source!V230</f>
        <v>2.3235599999999996</v>
      </c>
      <c r="G253" s="4" t="s">
        <v>551</v>
      </c>
      <c r="H253" s="4" t="s">
        <v>552</v>
      </c>
      <c r="I253" s="4"/>
      <c r="J253" s="4"/>
      <c r="K253" s="4">
        <v>208</v>
      </c>
      <c r="L253" s="4">
        <v>22</v>
      </c>
      <c r="M253" s="4">
        <v>3</v>
      </c>
      <c r="N253" s="4" t="s">
        <v>6</v>
      </c>
      <c r="O253" s="4">
        <v>-1</v>
      </c>
      <c r="P253" s="4"/>
      <c r="Q253" s="4"/>
      <c r="R253" s="4"/>
      <c r="S253" s="4"/>
      <c r="T253" s="4"/>
      <c r="U253" s="4"/>
      <c r="V253" s="4"/>
      <c r="W253" s="4"/>
    </row>
    <row r="254" spans="1:23" x14ac:dyDescent="0.2">
      <c r="A254" s="4">
        <v>50</v>
      </c>
      <c r="B254" s="4">
        <v>0</v>
      </c>
      <c r="C254" s="4">
        <v>0</v>
      </c>
      <c r="D254" s="4">
        <v>1</v>
      </c>
      <c r="E254" s="4">
        <v>209</v>
      </c>
      <c r="F254" s="4">
        <f>ROUND(Source!W230,O254)</f>
        <v>0</v>
      </c>
      <c r="G254" s="4" t="s">
        <v>553</v>
      </c>
      <c r="H254" s="4" t="s">
        <v>554</v>
      </c>
      <c r="I254" s="4"/>
      <c r="J254" s="4"/>
      <c r="K254" s="4">
        <v>209</v>
      </c>
      <c r="L254" s="4">
        <v>23</v>
      </c>
      <c r="M254" s="4">
        <v>3</v>
      </c>
      <c r="N254" s="4" t="s">
        <v>6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 x14ac:dyDescent="0.2">
      <c r="A255" s="4">
        <v>50</v>
      </c>
      <c r="B255" s="4">
        <v>0</v>
      </c>
      <c r="C255" s="4">
        <v>0</v>
      </c>
      <c r="D255" s="4">
        <v>1</v>
      </c>
      <c r="E255" s="4">
        <v>210</v>
      </c>
      <c r="F255" s="4">
        <f>ROUND(Source!X230,O255)</f>
        <v>39571.79</v>
      </c>
      <c r="G255" s="4" t="s">
        <v>555</v>
      </c>
      <c r="H255" s="4" t="s">
        <v>556</v>
      </c>
      <c r="I255" s="4"/>
      <c r="J255" s="4"/>
      <c r="K255" s="4">
        <v>210</v>
      </c>
      <c r="L255" s="4">
        <v>24</v>
      </c>
      <c r="M255" s="4">
        <v>3</v>
      </c>
      <c r="N255" s="4" t="s">
        <v>6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3" x14ac:dyDescent="0.2">
      <c r="A256" s="4">
        <v>50</v>
      </c>
      <c r="B256" s="4">
        <v>0</v>
      </c>
      <c r="C256" s="4">
        <v>0</v>
      </c>
      <c r="D256" s="4">
        <v>1</v>
      </c>
      <c r="E256" s="4">
        <v>211</v>
      </c>
      <c r="F256" s="4">
        <f>ROUND(Source!Y230,O256)</f>
        <v>27184.48</v>
      </c>
      <c r="G256" s="4" t="s">
        <v>557</v>
      </c>
      <c r="H256" s="4" t="s">
        <v>558</v>
      </c>
      <c r="I256" s="4"/>
      <c r="J256" s="4"/>
      <c r="K256" s="4">
        <v>211</v>
      </c>
      <c r="L256" s="4">
        <v>25</v>
      </c>
      <c r="M256" s="4">
        <v>3</v>
      </c>
      <c r="N256" s="4" t="s">
        <v>6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45" x14ac:dyDescent="0.2">
      <c r="A257" s="4">
        <v>50</v>
      </c>
      <c r="B257" s="4">
        <v>0</v>
      </c>
      <c r="C257" s="4">
        <v>0</v>
      </c>
      <c r="D257" s="4">
        <v>1</v>
      </c>
      <c r="E257" s="4">
        <v>0</v>
      </c>
      <c r="F257" s="4">
        <f>ROUND(Source!AR230,O257)</f>
        <v>404538.85</v>
      </c>
      <c r="G257" s="4" t="s">
        <v>559</v>
      </c>
      <c r="H257" s="4" t="s">
        <v>560</v>
      </c>
      <c r="I257" s="4"/>
      <c r="J257" s="4"/>
      <c r="K257" s="4">
        <v>224</v>
      </c>
      <c r="L257" s="4">
        <v>26</v>
      </c>
      <c r="M257" s="4">
        <v>3</v>
      </c>
      <c r="N257" s="4" t="s">
        <v>6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45" x14ac:dyDescent="0.2">
      <c r="A258" s="4">
        <v>50</v>
      </c>
      <c r="B258" s="4">
        <v>1</v>
      </c>
      <c r="C258" s="4">
        <v>0</v>
      </c>
      <c r="D258" s="4">
        <v>2</v>
      </c>
      <c r="E258" s="4">
        <v>0</v>
      </c>
      <c r="F258" s="4">
        <f>ROUND(F257,O258)</f>
        <v>404538.85</v>
      </c>
      <c r="G258" s="4" t="s">
        <v>561</v>
      </c>
      <c r="H258" s="4" t="s">
        <v>559</v>
      </c>
      <c r="I258" s="4"/>
      <c r="J258" s="4"/>
      <c r="K258" s="4">
        <v>212</v>
      </c>
      <c r="L258" s="4">
        <v>27</v>
      </c>
      <c r="M258" s="4">
        <v>0</v>
      </c>
      <c r="N258" s="4" t="s">
        <v>6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45" x14ac:dyDescent="0.2">
      <c r="A259" s="4">
        <v>50</v>
      </c>
      <c r="B259" s="4">
        <v>1</v>
      </c>
      <c r="C259" s="4">
        <v>0</v>
      </c>
      <c r="D259" s="4">
        <v>2</v>
      </c>
      <c r="E259" s="4">
        <v>0</v>
      </c>
      <c r="F259" s="4">
        <f>ROUND(F258*0.18,O259)</f>
        <v>72816.990000000005</v>
      </c>
      <c r="G259" s="4" t="s">
        <v>562</v>
      </c>
      <c r="H259" s="4" t="s">
        <v>563</v>
      </c>
      <c r="I259" s="4"/>
      <c r="J259" s="4"/>
      <c r="K259" s="4">
        <v>212</v>
      </c>
      <c r="L259" s="4">
        <v>28</v>
      </c>
      <c r="M259" s="4">
        <v>0</v>
      </c>
      <c r="N259" s="4" t="s">
        <v>6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45" x14ac:dyDescent="0.2">
      <c r="A260" s="4">
        <v>50</v>
      </c>
      <c r="B260" s="4">
        <v>1</v>
      </c>
      <c r="C260" s="4">
        <v>0</v>
      </c>
      <c r="D260" s="4">
        <v>2</v>
      </c>
      <c r="E260" s="4">
        <v>224</v>
      </c>
      <c r="F260" s="4">
        <f>ROUND(F258+F259,O260)</f>
        <v>477355.84</v>
      </c>
      <c r="G260" s="4" t="s">
        <v>564</v>
      </c>
      <c r="H260" s="4" t="s">
        <v>565</v>
      </c>
      <c r="I260" s="4"/>
      <c r="J260" s="4"/>
      <c r="K260" s="4">
        <v>212</v>
      </c>
      <c r="L260" s="4">
        <v>29</v>
      </c>
      <c r="M260" s="4">
        <v>0</v>
      </c>
      <c r="N260" s="4" t="s">
        <v>6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2" spans="1:245" x14ac:dyDescent="0.2">
      <c r="A262" s="1">
        <v>4</v>
      </c>
      <c r="B262" s="1">
        <v>1</v>
      </c>
      <c r="C262" s="1"/>
      <c r="D262" s="1">
        <f>ROW(A305)</f>
        <v>305</v>
      </c>
      <c r="E262" s="1"/>
      <c r="F262" s="1" t="s">
        <v>13</v>
      </c>
      <c r="G262" s="1" t="s">
        <v>781</v>
      </c>
      <c r="H262" s="1" t="s">
        <v>6</v>
      </c>
      <c r="I262" s="1">
        <v>0</v>
      </c>
      <c r="J262" s="1"/>
      <c r="K262" s="1">
        <v>-1</v>
      </c>
      <c r="L262" s="1"/>
      <c r="M262" s="1"/>
      <c r="N262" s="1"/>
      <c r="O262" s="1"/>
      <c r="P262" s="1"/>
      <c r="Q262" s="1"/>
      <c r="R262" s="1"/>
      <c r="S262" s="1"/>
      <c r="T262" s="1"/>
      <c r="U262" s="1" t="s">
        <v>6</v>
      </c>
      <c r="V262" s="1">
        <v>0</v>
      </c>
      <c r="W262" s="1"/>
      <c r="X262" s="1"/>
      <c r="Y262" s="1"/>
      <c r="Z262" s="1"/>
      <c r="AA262" s="1"/>
      <c r="AB262" s="1" t="s">
        <v>6</v>
      </c>
      <c r="AC262" s="1" t="s">
        <v>6</v>
      </c>
      <c r="AD262" s="1" t="s">
        <v>6</v>
      </c>
      <c r="AE262" s="1" t="s">
        <v>6</v>
      </c>
      <c r="AF262" s="1" t="s">
        <v>6</v>
      </c>
      <c r="AG262" s="1" t="s">
        <v>6</v>
      </c>
      <c r="AH262" s="1"/>
      <c r="AI262" s="1"/>
      <c r="AJ262" s="1"/>
      <c r="AK262" s="1"/>
      <c r="AL262" s="1"/>
      <c r="AM262" s="1"/>
      <c r="AN262" s="1"/>
      <c r="AO262" s="1"/>
      <c r="AP262" s="1" t="s">
        <v>6</v>
      </c>
      <c r="AQ262" s="1" t="s">
        <v>6</v>
      </c>
      <c r="AR262" s="1" t="s">
        <v>6</v>
      </c>
      <c r="AS262" s="1"/>
      <c r="AT262" s="1"/>
      <c r="AU262" s="1"/>
      <c r="AV262" s="1"/>
      <c r="AW262" s="1"/>
      <c r="AX262" s="1"/>
      <c r="AY262" s="1"/>
      <c r="AZ262" s="1" t="s">
        <v>6</v>
      </c>
      <c r="BA262" s="1"/>
      <c r="BB262" s="1" t="s">
        <v>6</v>
      </c>
      <c r="BC262" s="1" t="s">
        <v>6</v>
      </c>
      <c r="BD262" s="1" t="s">
        <v>6</v>
      </c>
      <c r="BE262" s="1" t="s">
        <v>6</v>
      </c>
      <c r="BF262" s="1" t="s">
        <v>6</v>
      </c>
      <c r="BG262" s="1" t="s">
        <v>6</v>
      </c>
      <c r="BH262" s="1" t="s">
        <v>6</v>
      </c>
      <c r="BI262" s="1" t="s">
        <v>6</v>
      </c>
      <c r="BJ262" s="1" t="s">
        <v>6</v>
      </c>
      <c r="BK262" s="1" t="s">
        <v>6</v>
      </c>
      <c r="BL262" s="1" t="s">
        <v>6</v>
      </c>
      <c r="BM262" s="1" t="s">
        <v>6</v>
      </c>
      <c r="BN262" s="1" t="s">
        <v>6</v>
      </c>
      <c r="BO262" s="1" t="s">
        <v>6</v>
      </c>
      <c r="BP262" s="1" t="s">
        <v>6</v>
      </c>
      <c r="BQ262" s="1"/>
      <c r="BR262" s="1"/>
      <c r="BS262" s="1"/>
      <c r="BT262" s="1"/>
      <c r="BU262" s="1"/>
      <c r="BV262" s="1"/>
      <c r="BW262" s="1"/>
      <c r="BX262" s="1">
        <v>0</v>
      </c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>
        <v>0</v>
      </c>
    </row>
    <row r="264" spans="1:245" x14ac:dyDescent="0.2">
      <c r="A264" s="2">
        <v>52</v>
      </c>
      <c r="B264" s="2">
        <f t="shared" ref="B264:G264" si="271">B305</f>
        <v>1</v>
      </c>
      <c r="C264" s="2">
        <f t="shared" si="271"/>
        <v>4</v>
      </c>
      <c r="D264" s="2">
        <f t="shared" si="271"/>
        <v>262</v>
      </c>
      <c r="E264" s="2">
        <f t="shared" si="271"/>
        <v>0</v>
      </c>
      <c r="F264" s="2" t="str">
        <f t="shared" si="271"/>
        <v>Новый раздел</v>
      </c>
      <c r="G264" s="2" t="str">
        <f t="shared" si="271"/>
        <v>Отопление и вентиляция</v>
      </c>
      <c r="H264" s="2"/>
      <c r="I264" s="2"/>
      <c r="J264" s="2"/>
      <c r="K264" s="2"/>
      <c r="L264" s="2"/>
      <c r="M264" s="2"/>
      <c r="N264" s="2"/>
      <c r="O264" s="2">
        <f t="shared" ref="O264:AT264" si="272">O305</f>
        <v>679285.21</v>
      </c>
      <c r="P264" s="2">
        <f t="shared" si="272"/>
        <v>625020.65</v>
      </c>
      <c r="Q264" s="2">
        <f t="shared" si="272"/>
        <v>9634.6</v>
      </c>
      <c r="R264" s="2">
        <f t="shared" si="272"/>
        <v>798.76</v>
      </c>
      <c r="S264" s="2">
        <f t="shared" si="272"/>
        <v>44629.96</v>
      </c>
      <c r="T264" s="2">
        <f t="shared" si="272"/>
        <v>0</v>
      </c>
      <c r="U264" s="2">
        <f t="shared" si="272"/>
        <v>682.48096959999987</v>
      </c>
      <c r="V264" s="2">
        <f t="shared" si="272"/>
        <v>9.3562472499999991</v>
      </c>
      <c r="W264" s="2">
        <f t="shared" si="272"/>
        <v>0</v>
      </c>
      <c r="X264" s="2">
        <f t="shared" si="272"/>
        <v>50436.58</v>
      </c>
      <c r="Y264" s="2">
        <f t="shared" si="272"/>
        <v>31323.14</v>
      </c>
      <c r="Z264" s="2">
        <f t="shared" si="272"/>
        <v>0</v>
      </c>
      <c r="AA264" s="2">
        <f t="shared" si="272"/>
        <v>0</v>
      </c>
      <c r="AB264" s="2">
        <f t="shared" si="272"/>
        <v>679285.21</v>
      </c>
      <c r="AC264" s="2">
        <f t="shared" si="272"/>
        <v>625020.65</v>
      </c>
      <c r="AD264" s="2">
        <f t="shared" si="272"/>
        <v>9634.6</v>
      </c>
      <c r="AE264" s="2">
        <f t="shared" si="272"/>
        <v>798.76</v>
      </c>
      <c r="AF264" s="2">
        <f t="shared" si="272"/>
        <v>44629.96</v>
      </c>
      <c r="AG264" s="2">
        <f t="shared" si="272"/>
        <v>0</v>
      </c>
      <c r="AH264" s="2">
        <f t="shared" si="272"/>
        <v>682.48096959999987</v>
      </c>
      <c r="AI264" s="2">
        <f t="shared" si="272"/>
        <v>9.3562472499999991</v>
      </c>
      <c r="AJ264" s="2">
        <f t="shared" si="272"/>
        <v>0</v>
      </c>
      <c r="AK264" s="2">
        <f t="shared" si="272"/>
        <v>50436.58</v>
      </c>
      <c r="AL264" s="2">
        <f t="shared" si="272"/>
        <v>31323.14</v>
      </c>
      <c r="AM264" s="2">
        <f t="shared" si="272"/>
        <v>0</v>
      </c>
      <c r="AN264" s="2">
        <f t="shared" si="272"/>
        <v>0</v>
      </c>
      <c r="AO264" s="2">
        <f t="shared" si="272"/>
        <v>0</v>
      </c>
      <c r="AP264" s="2">
        <f t="shared" si="272"/>
        <v>0</v>
      </c>
      <c r="AQ264" s="2">
        <f t="shared" si="272"/>
        <v>0</v>
      </c>
      <c r="AR264" s="2">
        <f t="shared" si="272"/>
        <v>761044.93</v>
      </c>
      <c r="AS264" s="2">
        <f t="shared" si="272"/>
        <v>744663.06</v>
      </c>
      <c r="AT264" s="2">
        <f t="shared" si="272"/>
        <v>16381.87</v>
      </c>
      <c r="AU264" s="2">
        <f t="shared" ref="AU264:BZ264" si="273">AU305</f>
        <v>0</v>
      </c>
      <c r="AV264" s="2">
        <f t="shared" si="273"/>
        <v>625020.65</v>
      </c>
      <c r="AW264" s="2">
        <f t="shared" si="273"/>
        <v>625020.65</v>
      </c>
      <c r="AX264" s="2">
        <f t="shared" si="273"/>
        <v>0</v>
      </c>
      <c r="AY264" s="2">
        <f t="shared" si="273"/>
        <v>625020.65</v>
      </c>
      <c r="AZ264" s="2">
        <f t="shared" si="273"/>
        <v>0</v>
      </c>
      <c r="BA264" s="2">
        <f t="shared" si="273"/>
        <v>0</v>
      </c>
      <c r="BB264" s="2">
        <f t="shared" si="273"/>
        <v>0</v>
      </c>
      <c r="BC264" s="2">
        <f t="shared" si="273"/>
        <v>0</v>
      </c>
      <c r="BD264" s="2">
        <f t="shared" si="273"/>
        <v>0</v>
      </c>
      <c r="BE264" s="2">
        <f t="shared" si="273"/>
        <v>0</v>
      </c>
      <c r="BF264" s="2">
        <f t="shared" si="273"/>
        <v>0</v>
      </c>
      <c r="BG264" s="2">
        <f t="shared" si="273"/>
        <v>0</v>
      </c>
      <c r="BH264" s="2">
        <f t="shared" si="273"/>
        <v>0</v>
      </c>
      <c r="BI264" s="2">
        <f t="shared" si="273"/>
        <v>0</v>
      </c>
      <c r="BJ264" s="2">
        <f t="shared" si="273"/>
        <v>0</v>
      </c>
      <c r="BK264" s="2">
        <f t="shared" si="273"/>
        <v>0</v>
      </c>
      <c r="BL264" s="2">
        <f t="shared" si="273"/>
        <v>0</v>
      </c>
      <c r="BM264" s="2">
        <f t="shared" si="273"/>
        <v>0</v>
      </c>
      <c r="BN264" s="2">
        <f t="shared" si="273"/>
        <v>0</v>
      </c>
      <c r="BO264" s="2">
        <f t="shared" si="273"/>
        <v>0</v>
      </c>
      <c r="BP264" s="2">
        <f t="shared" si="273"/>
        <v>0</v>
      </c>
      <c r="BQ264" s="2">
        <f t="shared" si="273"/>
        <v>0</v>
      </c>
      <c r="BR264" s="2">
        <f t="shared" si="273"/>
        <v>0</v>
      </c>
      <c r="BS264" s="2">
        <f t="shared" si="273"/>
        <v>0</v>
      </c>
      <c r="BT264" s="2">
        <f t="shared" si="273"/>
        <v>0</v>
      </c>
      <c r="BU264" s="2">
        <f t="shared" si="273"/>
        <v>0</v>
      </c>
      <c r="BV264" s="2">
        <f t="shared" si="273"/>
        <v>0</v>
      </c>
      <c r="BW264" s="2">
        <f t="shared" si="273"/>
        <v>0</v>
      </c>
      <c r="BX264" s="2">
        <f t="shared" si="273"/>
        <v>0</v>
      </c>
      <c r="BY264" s="2">
        <f t="shared" si="273"/>
        <v>0</v>
      </c>
      <c r="BZ264" s="2">
        <f t="shared" si="273"/>
        <v>0</v>
      </c>
      <c r="CA264" s="2">
        <f t="shared" ref="CA264:DF264" si="274">CA305</f>
        <v>761044.93</v>
      </c>
      <c r="CB264" s="2">
        <f t="shared" si="274"/>
        <v>744663.06</v>
      </c>
      <c r="CC264" s="2">
        <f t="shared" si="274"/>
        <v>16381.87</v>
      </c>
      <c r="CD264" s="2">
        <f t="shared" si="274"/>
        <v>0</v>
      </c>
      <c r="CE264" s="2">
        <f t="shared" si="274"/>
        <v>625020.65</v>
      </c>
      <c r="CF264" s="2">
        <f t="shared" si="274"/>
        <v>625020.65</v>
      </c>
      <c r="CG264" s="2">
        <f t="shared" si="274"/>
        <v>0</v>
      </c>
      <c r="CH264" s="2">
        <f t="shared" si="274"/>
        <v>625020.65</v>
      </c>
      <c r="CI264" s="2">
        <f t="shared" si="274"/>
        <v>0</v>
      </c>
      <c r="CJ264" s="2">
        <f t="shared" si="274"/>
        <v>0</v>
      </c>
      <c r="CK264" s="2">
        <f t="shared" si="274"/>
        <v>0</v>
      </c>
      <c r="CL264" s="2">
        <f t="shared" si="274"/>
        <v>0</v>
      </c>
      <c r="CM264" s="2">
        <f t="shared" si="274"/>
        <v>0</v>
      </c>
      <c r="CN264" s="2">
        <f t="shared" si="274"/>
        <v>0</v>
      </c>
      <c r="CO264" s="2">
        <f t="shared" si="274"/>
        <v>0</v>
      </c>
      <c r="CP264" s="2">
        <f t="shared" si="274"/>
        <v>0</v>
      </c>
      <c r="CQ264" s="2">
        <f t="shared" si="274"/>
        <v>0</v>
      </c>
      <c r="CR264" s="2">
        <f t="shared" si="274"/>
        <v>0</v>
      </c>
      <c r="CS264" s="2">
        <f t="shared" si="274"/>
        <v>0</v>
      </c>
      <c r="CT264" s="2">
        <f t="shared" si="274"/>
        <v>0</v>
      </c>
      <c r="CU264" s="2">
        <f t="shared" si="274"/>
        <v>0</v>
      </c>
      <c r="CV264" s="2">
        <f t="shared" si="274"/>
        <v>0</v>
      </c>
      <c r="CW264" s="2">
        <f t="shared" si="274"/>
        <v>0</v>
      </c>
      <c r="CX264" s="2">
        <f t="shared" si="274"/>
        <v>0</v>
      </c>
      <c r="CY264" s="2">
        <f t="shared" si="274"/>
        <v>0</v>
      </c>
      <c r="CZ264" s="2">
        <f t="shared" si="274"/>
        <v>0</v>
      </c>
      <c r="DA264" s="2">
        <f t="shared" si="274"/>
        <v>0</v>
      </c>
      <c r="DB264" s="2">
        <f t="shared" si="274"/>
        <v>0</v>
      </c>
      <c r="DC264" s="2">
        <f t="shared" si="274"/>
        <v>0</v>
      </c>
      <c r="DD264" s="2">
        <f t="shared" si="274"/>
        <v>0</v>
      </c>
      <c r="DE264" s="2">
        <f t="shared" si="274"/>
        <v>0</v>
      </c>
      <c r="DF264" s="2">
        <f t="shared" si="274"/>
        <v>0</v>
      </c>
      <c r="DG264" s="3">
        <f t="shared" ref="DG264:EL264" si="275">DG305</f>
        <v>0</v>
      </c>
      <c r="DH264" s="3">
        <f t="shared" si="275"/>
        <v>0</v>
      </c>
      <c r="DI264" s="3">
        <f t="shared" si="275"/>
        <v>0</v>
      </c>
      <c r="DJ264" s="3">
        <f t="shared" si="275"/>
        <v>0</v>
      </c>
      <c r="DK264" s="3">
        <f t="shared" si="275"/>
        <v>0</v>
      </c>
      <c r="DL264" s="3">
        <f t="shared" si="275"/>
        <v>0</v>
      </c>
      <c r="DM264" s="3">
        <f t="shared" si="275"/>
        <v>0</v>
      </c>
      <c r="DN264" s="3">
        <f t="shared" si="275"/>
        <v>0</v>
      </c>
      <c r="DO264" s="3">
        <f t="shared" si="275"/>
        <v>0</v>
      </c>
      <c r="DP264" s="3">
        <f t="shared" si="275"/>
        <v>0</v>
      </c>
      <c r="DQ264" s="3">
        <f t="shared" si="275"/>
        <v>0</v>
      </c>
      <c r="DR264" s="3">
        <f t="shared" si="275"/>
        <v>0</v>
      </c>
      <c r="DS264" s="3">
        <f t="shared" si="275"/>
        <v>0</v>
      </c>
      <c r="DT264" s="3">
        <f t="shared" si="275"/>
        <v>0</v>
      </c>
      <c r="DU264" s="3">
        <f t="shared" si="275"/>
        <v>0</v>
      </c>
      <c r="DV264" s="3">
        <f t="shared" si="275"/>
        <v>0</v>
      </c>
      <c r="DW264" s="3">
        <f t="shared" si="275"/>
        <v>0</v>
      </c>
      <c r="DX264" s="3">
        <f t="shared" si="275"/>
        <v>0</v>
      </c>
      <c r="DY264" s="3">
        <f t="shared" si="275"/>
        <v>0</v>
      </c>
      <c r="DZ264" s="3">
        <f t="shared" si="275"/>
        <v>0</v>
      </c>
      <c r="EA264" s="3">
        <f t="shared" si="275"/>
        <v>0</v>
      </c>
      <c r="EB264" s="3">
        <f t="shared" si="275"/>
        <v>0</v>
      </c>
      <c r="EC264" s="3">
        <f t="shared" si="275"/>
        <v>0</v>
      </c>
      <c r="ED264" s="3">
        <f t="shared" si="275"/>
        <v>0</v>
      </c>
      <c r="EE264" s="3">
        <f t="shared" si="275"/>
        <v>0</v>
      </c>
      <c r="EF264" s="3">
        <f t="shared" si="275"/>
        <v>0</v>
      </c>
      <c r="EG264" s="3">
        <f t="shared" si="275"/>
        <v>0</v>
      </c>
      <c r="EH264" s="3">
        <f t="shared" si="275"/>
        <v>0</v>
      </c>
      <c r="EI264" s="3">
        <f t="shared" si="275"/>
        <v>0</v>
      </c>
      <c r="EJ264" s="3">
        <f t="shared" si="275"/>
        <v>0</v>
      </c>
      <c r="EK264" s="3">
        <f t="shared" si="275"/>
        <v>0</v>
      </c>
      <c r="EL264" s="3">
        <f t="shared" si="275"/>
        <v>0</v>
      </c>
      <c r="EM264" s="3">
        <f t="shared" ref="EM264:FR264" si="276">EM305</f>
        <v>0</v>
      </c>
      <c r="EN264" s="3">
        <f t="shared" si="276"/>
        <v>0</v>
      </c>
      <c r="EO264" s="3">
        <f t="shared" si="276"/>
        <v>0</v>
      </c>
      <c r="EP264" s="3">
        <f t="shared" si="276"/>
        <v>0</v>
      </c>
      <c r="EQ264" s="3">
        <f t="shared" si="276"/>
        <v>0</v>
      </c>
      <c r="ER264" s="3">
        <f t="shared" si="276"/>
        <v>0</v>
      </c>
      <c r="ES264" s="3">
        <f t="shared" si="276"/>
        <v>0</v>
      </c>
      <c r="ET264" s="3">
        <f t="shared" si="276"/>
        <v>0</v>
      </c>
      <c r="EU264" s="3">
        <f t="shared" si="276"/>
        <v>0</v>
      </c>
      <c r="EV264" s="3">
        <f t="shared" si="276"/>
        <v>0</v>
      </c>
      <c r="EW264" s="3">
        <f t="shared" si="276"/>
        <v>0</v>
      </c>
      <c r="EX264" s="3">
        <f t="shared" si="276"/>
        <v>0</v>
      </c>
      <c r="EY264" s="3">
        <f t="shared" si="276"/>
        <v>0</v>
      </c>
      <c r="EZ264" s="3">
        <f t="shared" si="276"/>
        <v>0</v>
      </c>
      <c r="FA264" s="3">
        <f t="shared" si="276"/>
        <v>0</v>
      </c>
      <c r="FB264" s="3">
        <f t="shared" si="276"/>
        <v>0</v>
      </c>
      <c r="FC264" s="3">
        <f t="shared" si="276"/>
        <v>0</v>
      </c>
      <c r="FD264" s="3">
        <f t="shared" si="276"/>
        <v>0</v>
      </c>
      <c r="FE264" s="3">
        <f t="shared" si="276"/>
        <v>0</v>
      </c>
      <c r="FF264" s="3">
        <f t="shared" si="276"/>
        <v>0</v>
      </c>
      <c r="FG264" s="3">
        <f t="shared" si="276"/>
        <v>0</v>
      </c>
      <c r="FH264" s="3">
        <f t="shared" si="276"/>
        <v>0</v>
      </c>
      <c r="FI264" s="3">
        <f t="shared" si="276"/>
        <v>0</v>
      </c>
      <c r="FJ264" s="3">
        <f t="shared" si="276"/>
        <v>0</v>
      </c>
      <c r="FK264" s="3">
        <f t="shared" si="276"/>
        <v>0</v>
      </c>
      <c r="FL264" s="3">
        <f t="shared" si="276"/>
        <v>0</v>
      </c>
      <c r="FM264" s="3">
        <f t="shared" si="276"/>
        <v>0</v>
      </c>
      <c r="FN264" s="3">
        <f t="shared" si="276"/>
        <v>0</v>
      </c>
      <c r="FO264" s="3">
        <f t="shared" si="276"/>
        <v>0</v>
      </c>
      <c r="FP264" s="3">
        <f t="shared" si="276"/>
        <v>0</v>
      </c>
      <c r="FQ264" s="3">
        <f t="shared" si="276"/>
        <v>0</v>
      </c>
      <c r="FR264" s="3">
        <f t="shared" si="276"/>
        <v>0</v>
      </c>
      <c r="FS264" s="3">
        <f t="shared" ref="FS264:GX264" si="277">FS305</f>
        <v>0</v>
      </c>
      <c r="FT264" s="3">
        <f t="shared" si="277"/>
        <v>0</v>
      </c>
      <c r="FU264" s="3">
        <f t="shared" si="277"/>
        <v>0</v>
      </c>
      <c r="FV264" s="3">
        <f t="shared" si="277"/>
        <v>0</v>
      </c>
      <c r="FW264" s="3">
        <f t="shared" si="277"/>
        <v>0</v>
      </c>
      <c r="FX264" s="3">
        <f t="shared" si="277"/>
        <v>0</v>
      </c>
      <c r="FY264" s="3">
        <f t="shared" si="277"/>
        <v>0</v>
      </c>
      <c r="FZ264" s="3">
        <f t="shared" si="277"/>
        <v>0</v>
      </c>
      <c r="GA264" s="3">
        <f t="shared" si="277"/>
        <v>0</v>
      </c>
      <c r="GB264" s="3">
        <f t="shared" si="277"/>
        <v>0</v>
      </c>
      <c r="GC264" s="3">
        <f t="shared" si="277"/>
        <v>0</v>
      </c>
      <c r="GD264" s="3">
        <f t="shared" si="277"/>
        <v>0</v>
      </c>
      <c r="GE264" s="3">
        <f t="shared" si="277"/>
        <v>0</v>
      </c>
      <c r="GF264" s="3">
        <f t="shared" si="277"/>
        <v>0</v>
      </c>
      <c r="GG264" s="3">
        <f t="shared" si="277"/>
        <v>0</v>
      </c>
      <c r="GH264" s="3">
        <f t="shared" si="277"/>
        <v>0</v>
      </c>
      <c r="GI264" s="3">
        <f t="shared" si="277"/>
        <v>0</v>
      </c>
      <c r="GJ264" s="3">
        <f t="shared" si="277"/>
        <v>0</v>
      </c>
      <c r="GK264" s="3">
        <f t="shared" si="277"/>
        <v>0</v>
      </c>
      <c r="GL264" s="3">
        <f t="shared" si="277"/>
        <v>0</v>
      </c>
      <c r="GM264" s="3">
        <f t="shared" si="277"/>
        <v>0</v>
      </c>
      <c r="GN264" s="3">
        <f t="shared" si="277"/>
        <v>0</v>
      </c>
      <c r="GO264" s="3">
        <f t="shared" si="277"/>
        <v>0</v>
      </c>
      <c r="GP264" s="3">
        <f t="shared" si="277"/>
        <v>0</v>
      </c>
      <c r="GQ264" s="3">
        <f t="shared" si="277"/>
        <v>0</v>
      </c>
      <c r="GR264" s="3">
        <f t="shared" si="277"/>
        <v>0</v>
      </c>
      <c r="GS264" s="3">
        <f t="shared" si="277"/>
        <v>0</v>
      </c>
      <c r="GT264" s="3">
        <f t="shared" si="277"/>
        <v>0</v>
      </c>
      <c r="GU264" s="3">
        <f t="shared" si="277"/>
        <v>0</v>
      </c>
      <c r="GV264" s="3">
        <f t="shared" si="277"/>
        <v>0</v>
      </c>
      <c r="GW264" s="3">
        <f t="shared" si="277"/>
        <v>0</v>
      </c>
      <c r="GX264" s="3">
        <f t="shared" si="277"/>
        <v>0</v>
      </c>
    </row>
    <row r="266" spans="1:245" x14ac:dyDescent="0.2">
      <c r="A266">
        <v>17</v>
      </c>
      <c r="B266">
        <v>1</v>
      </c>
      <c r="C266">
        <f>ROW(SmtRes!A583)</f>
        <v>583</v>
      </c>
      <c r="D266">
        <f>ROW(EtalonRes!A571)</f>
        <v>571</v>
      </c>
      <c r="E266" t="s">
        <v>782</v>
      </c>
      <c r="F266" t="s">
        <v>783</v>
      </c>
      <c r="G266" t="s">
        <v>784</v>
      </c>
      <c r="H266" t="s">
        <v>27</v>
      </c>
      <c r="I266">
        <v>1.575</v>
      </c>
      <c r="J266">
        <v>0</v>
      </c>
      <c r="O266">
        <f t="shared" ref="O266:O303" si="278">ROUND(CP266,2)</f>
        <v>3272.18</v>
      </c>
      <c r="P266">
        <f t="shared" ref="P266:P303" si="279">ROUND(CQ266*I266,2)</f>
        <v>0</v>
      </c>
      <c r="Q266">
        <f t="shared" ref="Q266:Q303" si="280">ROUND(CR266*I266,2)</f>
        <v>78.61</v>
      </c>
      <c r="R266">
        <f t="shared" ref="R266:R303" si="281">ROUND(CS266*I266,2)</f>
        <v>14.97</v>
      </c>
      <c r="S266">
        <f t="shared" ref="S266:S303" si="282">ROUND(CT266*I266,2)</f>
        <v>3193.57</v>
      </c>
      <c r="T266">
        <f t="shared" ref="T266:T303" si="283">ROUND(CU266*I266,2)</f>
        <v>0</v>
      </c>
      <c r="U266">
        <f t="shared" ref="U266:U303" si="284">CV266*I266</f>
        <v>54.589499999999994</v>
      </c>
      <c r="V266">
        <f t="shared" ref="V266:V303" si="285">CW266*I266</f>
        <v>0.1575</v>
      </c>
      <c r="W266">
        <f t="shared" ref="W266:W303" si="286">ROUND(CX266*I266,2)</f>
        <v>0</v>
      </c>
      <c r="X266">
        <f t="shared" ref="X266:X303" si="287">ROUND(CY266,2)</f>
        <v>2374.3200000000002</v>
      </c>
      <c r="Y266">
        <f t="shared" ref="Y266:Y303" si="288">ROUND(CZ266,2)</f>
        <v>1604.27</v>
      </c>
      <c r="AA266">
        <v>16612262</v>
      </c>
      <c r="AB266">
        <f t="shared" ref="AB266:AB303" si="289">ROUND((AC266+AD266+AF266),2)</f>
        <v>295.11</v>
      </c>
      <c r="AC266">
        <f>ROUND(((ES266*0)),2)</f>
        <v>0</v>
      </c>
      <c r="AD266">
        <f>ROUND((((ET266)-(EU266))+AE266),2)</f>
        <v>7.09</v>
      </c>
      <c r="AE266">
        <f t="shared" ref="AE266:AF269" si="290">ROUND((EU266),2)</f>
        <v>1.35</v>
      </c>
      <c r="AF266">
        <f t="shared" si="290"/>
        <v>288.02</v>
      </c>
      <c r="AG266">
        <f t="shared" ref="AG266:AG303" si="291">ROUND((AP266),2)</f>
        <v>0</v>
      </c>
      <c r="AH266">
        <f t="shared" ref="AH266:AI269" si="292">(EW266)</f>
        <v>34.659999999999997</v>
      </c>
      <c r="AI266">
        <f t="shared" si="292"/>
        <v>0.1</v>
      </c>
      <c r="AJ266">
        <f t="shared" ref="AJ266:AJ303" si="293">ROUND((AS266),2)</f>
        <v>0</v>
      </c>
      <c r="AK266">
        <v>328.71</v>
      </c>
      <c r="AL266">
        <v>33.6</v>
      </c>
      <c r="AM266">
        <v>7.09</v>
      </c>
      <c r="AN266">
        <v>1.35</v>
      </c>
      <c r="AO266">
        <v>288.02</v>
      </c>
      <c r="AP266">
        <v>0</v>
      </c>
      <c r="AQ266">
        <v>34.659999999999997</v>
      </c>
      <c r="AR266">
        <v>0.1</v>
      </c>
      <c r="AS266">
        <v>0</v>
      </c>
      <c r="AT266">
        <v>74</v>
      </c>
      <c r="AU266">
        <v>50</v>
      </c>
      <c r="AV266">
        <v>1</v>
      </c>
      <c r="AW266">
        <v>1</v>
      </c>
      <c r="AZ266">
        <v>7.04</v>
      </c>
      <c r="BA266">
        <v>7.04</v>
      </c>
      <c r="BB266">
        <v>7.04</v>
      </c>
      <c r="BC266">
        <v>7.04</v>
      </c>
      <c r="BD266" t="s">
        <v>6</v>
      </c>
      <c r="BE266" t="s">
        <v>6</v>
      </c>
      <c r="BF266" t="s">
        <v>6</v>
      </c>
      <c r="BG266" t="s">
        <v>6</v>
      </c>
      <c r="BH266">
        <v>0</v>
      </c>
      <c r="BI266">
        <v>1</v>
      </c>
      <c r="BJ266" t="s">
        <v>785</v>
      </c>
      <c r="BM266">
        <v>65001</v>
      </c>
      <c r="BN266">
        <v>0</v>
      </c>
      <c r="BO266" t="s">
        <v>6</v>
      </c>
      <c r="BP266">
        <v>0</v>
      </c>
      <c r="BQ266">
        <v>6</v>
      </c>
      <c r="BR266">
        <v>0</v>
      </c>
      <c r="BS266">
        <v>7.04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74</v>
      </c>
      <c r="CA266">
        <v>50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ref="CP266:CP303" si="294">(P266+Q266+S266)</f>
        <v>3272.1800000000003</v>
      </c>
      <c r="CQ266">
        <f t="shared" ref="CQ266:CQ303" si="295">AC266*BC266</f>
        <v>0</v>
      </c>
      <c r="CR266">
        <f t="shared" ref="CR266:CR303" si="296">AD266*BB266</f>
        <v>49.913600000000002</v>
      </c>
      <c r="CS266">
        <f t="shared" ref="CS266:CS303" si="297">AE266*BS266</f>
        <v>9.5040000000000013</v>
      </c>
      <c r="CT266">
        <f t="shared" ref="CT266:CT303" si="298">AF266*BA266</f>
        <v>2027.6607999999999</v>
      </c>
      <c r="CU266">
        <f t="shared" ref="CU266:CU303" si="299">AG266</f>
        <v>0</v>
      </c>
      <c r="CV266">
        <f t="shared" ref="CV266:CV303" si="300">AH266</f>
        <v>34.659999999999997</v>
      </c>
      <c r="CW266">
        <f t="shared" ref="CW266:CW303" si="301">AI266</f>
        <v>0.1</v>
      </c>
      <c r="CX266">
        <f t="shared" ref="CX266:CX303" si="302">AJ266</f>
        <v>0</v>
      </c>
      <c r="CY266">
        <f t="shared" ref="CY266:CY303" si="303">(((S266+R266)*AT266)/100)</f>
        <v>2374.3195999999998</v>
      </c>
      <c r="CZ266">
        <f t="shared" ref="CZ266:CZ303" si="304">(((S266+R266)*AU266)/100)</f>
        <v>1604.27</v>
      </c>
      <c r="DC266" t="s">
        <v>6</v>
      </c>
      <c r="DD266" t="s">
        <v>42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1003</v>
      </c>
      <c r="DV266" t="s">
        <v>27</v>
      </c>
      <c r="DW266" t="s">
        <v>27</v>
      </c>
      <c r="DX266">
        <v>100</v>
      </c>
      <c r="EE266">
        <v>16609190</v>
      </c>
      <c r="EF266">
        <v>6</v>
      </c>
      <c r="EG266" t="s">
        <v>29</v>
      </c>
      <c r="EH266">
        <v>0</v>
      </c>
      <c r="EI266" t="s">
        <v>6</v>
      </c>
      <c r="EJ266">
        <v>1</v>
      </c>
      <c r="EK266">
        <v>65001</v>
      </c>
      <c r="EL266" t="s">
        <v>786</v>
      </c>
      <c r="EM266" t="s">
        <v>787</v>
      </c>
      <c r="EO266" t="s">
        <v>6</v>
      </c>
      <c r="EQ266">
        <v>131072</v>
      </c>
      <c r="ER266">
        <v>328.71</v>
      </c>
      <c r="ES266">
        <v>33.6</v>
      </c>
      <c r="ET266">
        <v>7.09</v>
      </c>
      <c r="EU266">
        <v>1.35</v>
      </c>
      <c r="EV266">
        <v>288.02</v>
      </c>
      <c r="EW266">
        <v>34.659999999999997</v>
      </c>
      <c r="EX266">
        <v>0.1</v>
      </c>
      <c r="EY266">
        <v>0</v>
      </c>
      <c r="FQ266">
        <v>0</v>
      </c>
      <c r="FR266">
        <f t="shared" ref="FR266:FR303" si="305">ROUND(IF(AND(BH266=3,BI266=3),P266,0),2)</f>
        <v>0</v>
      </c>
      <c r="FS266">
        <v>0</v>
      </c>
      <c r="FX266">
        <v>74</v>
      </c>
      <c r="FY266">
        <v>50</v>
      </c>
      <c r="GA266" t="s">
        <v>6</v>
      </c>
      <c r="GD266">
        <v>0</v>
      </c>
      <c r="GF266">
        <v>-93922138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ref="GL266:GL303" si="306">ROUND(IF(AND(BH266=3,BI266=3,FS266&lt;&gt;0),P266,0),2)</f>
        <v>0</v>
      </c>
      <c r="GM266">
        <f t="shared" ref="GM266:GM303" si="307">ROUND(O266+X266+Y266+GK266,2)+GX266</f>
        <v>7250.77</v>
      </c>
      <c r="GN266">
        <f t="shared" ref="GN266:GN303" si="308">IF(OR(BI266=0,BI266=1),ROUND(O266+X266+Y266+GK266,2),0)</f>
        <v>7250.77</v>
      </c>
      <c r="GO266">
        <f t="shared" ref="GO266:GO303" si="309">IF(BI266=2,ROUND(O266+X266+Y266+GK266,2),0)</f>
        <v>0</v>
      </c>
      <c r="GP266">
        <f t="shared" ref="GP266:GP303" si="310">IF(BI266=4,ROUND(O266+X266+Y266+GK266,2)+GX266,0)</f>
        <v>0</v>
      </c>
      <c r="GR266">
        <v>0</v>
      </c>
      <c r="GS266">
        <v>3</v>
      </c>
      <c r="GT266">
        <v>0</v>
      </c>
      <c r="GU266" t="s">
        <v>6</v>
      </c>
      <c r="GV266">
        <f t="shared" ref="GV266:GV303" si="311">ROUND(GT266,2)</f>
        <v>0</v>
      </c>
      <c r="GW266">
        <v>1</v>
      </c>
      <c r="GX266">
        <f t="shared" ref="GX266:GX303" si="312">ROUND(GV266*GW266*I266,2)</f>
        <v>0</v>
      </c>
      <c r="HA266">
        <v>0</v>
      </c>
      <c r="HB266">
        <v>0</v>
      </c>
      <c r="IK266">
        <v>0</v>
      </c>
    </row>
    <row r="267" spans="1:245" x14ac:dyDescent="0.2">
      <c r="A267">
        <v>17</v>
      </c>
      <c r="B267">
        <v>1</v>
      </c>
      <c r="C267">
        <f>ROW(SmtRes!A594)</f>
        <v>594</v>
      </c>
      <c r="D267">
        <f>ROW(EtalonRes!A581)</f>
        <v>581</v>
      </c>
      <c r="E267" t="s">
        <v>788</v>
      </c>
      <c r="F267" t="s">
        <v>682</v>
      </c>
      <c r="G267" t="s">
        <v>789</v>
      </c>
      <c r="H267" t="s">
        <v>27</v>
      </c>
      <c r="I267">
        <f>ROUND(41.2/100,9)</f>
        <v>0.41199999999999998</v>
      </c>
      <c r="J267">
        <v>0</v>
      </c>
      <c r="O267">
        <f t="shared" si="278"/>
        <v>727.79</v>
      </c>
      <c r="P267">
        <f t="shared" si="279"/>
        <v>254.49</v>
      </c>
      <c r="Q267">
        <f t="shared" si="280"/>
        <v>56.7</v>
      </c>
      <c r="R267">
        <f t="shared" si="281"/>
        <v>8.0299999999999994</v>
      </c>
      <c r="S267">
        <f t="shared" si="282"/>
        <v>416.6</v>
      </c>
      <c r="T267">
        <f t="shared" si="283"/>
        <v>0</v>
      </c>
      <c r="U267">
        <f t="shared" si="284"/>
        <v>6.2953599999999996</v>
      </c>
      <c r="V267">
        <f t="shared" si="285"/>
        <v>9.0639999999999998E-2</v>
      </c>
      <c r="W267">
        <f t="shared" si="286"/>
        <v>0</v>
      </c>
      <c r="X267">
        <f t="shared" si="287"/>
        <v>403.4</v>
      </c>
      <c r="Y267">
        <f t="shared" si="288"/>
        <v>276.01</v>
      </c>
      <c r="AA267">
        <v>16612262</v>
      </c>
      <c r="AB267">
        <f t="shared" si="289"/>
        <v>250.92</v>
      </c>
      <c r="AC267">
        <f t="shared" ref="AC267:AC303" si="313">ROUND((ES267),2)</f>
        <v>87.74</v>
      </c>
      <c r="AD267">
        <f>ROUND((((ET267)-(EU267))+AE267),2)</f>
        <v>19.55</v>
      </c>
      <c r="AE267">
        <f t="shared" si="290"/>
        <v>2.77</v>
      </c>
      <c r="AF267">
        <f t="shared" si="290"/>
        <v>143.63</v>
      </c>
      <c r="AG267">
        <f t="shared" si="291"/>
        <v>0</v>
      </c>
      <c r="AH267">
        <f t="shared" si="292"/>
        <v>15.28</v>
      </c>
      <c r="AI267">
        <f t="shared" si="292"/>
        <v>0.22</v>
      </c>
      <c r="AJ267">
        <f t="shared" si="293"/>
        <v>0</v>
      </c>
      <c r="AK267">
        <v>250.92</v>
      </c>
      <c r="AL267">
        <v>87.74</v>
      </c>
      <c r="AM267">
        <v>19.55</v>
      </c>
      <c r="AN267">
        <v>2.77</v>
      </c>
      <c r="AO267">
        <v>143.63</v>
      </c>
      <c r="AP267">
        <v>0</v>
      </c>
      <c r="AQ267">
        <v>15.28</v>
      </c>
      <c r="AR267">
        <v>0.22</v>
      </c>
      <c r="AS267">
        <v>0</v>
      </c>
      <c r="AT267">
        <v>95</v>
      </c>
      <c r="AU267">
        <v>65</v>
      </c>
      <c r="AV267">
        <v>1</v>
      </c>
      <c r="AW267">
        <v>1</v>
      </c>
      <c r="AZ267">
        <v>7.04</v>
      </c>
      <c r="BA267">
        <v>7.04</v>
      </c>
      <c r="BB267">
        <v>7.04</v>
      </c>
      <c r="BC267">
        <v>7.04</v>
      </c>
      <c r="BD267" t="s">
        <v>6</v>
      </c>
      <c r="BE267" t="s">
        <v>6</v>
      </c>
      <c r="BF267" t="s">
        <v>6</v>
      </c>
      <c r="BG267" t="s">
        <v>6</v>
      </c>
      <c r="BH267">
        <v>0</v>
      </c>
      <c r="BI267">
        <v>2</v>
      </c>
      <c r="BJ267" t="s">
        <v>684</v>
      </c>
      <c r="BM267">
        <v>108001</v>
      </c>
      <c r="BN267">
        <v>0</v>
      </c>
      <c r="BO267" t="s">
        <v>6</v>
      </c>
      <c r="BP267">
        <v>0</v>
      </c>
      <c r="BQ267">
        <v>3</v>
      </c>
      <c r="BR267">
        <v>0</v>
      </c>
      <c r="BS267">
        <v>7.04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95</v>
      </c>
      <c r="CA267">
        <v>65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94"/>
        <v>727.79</v>
      </c>
      <c r="CQ267">
        <f t="shared" si="295"/>
        <v>617.68959999999993</v>
      </c>
      <c r="CR267">
        <f t="shared" si="296"/>
        <v>137.63200000000001</v>
      </c>
      <c r="CS267">
        <f t="shared" si="297"/>
        <v>19.500800000000002</v>
      </c>
      <c r="CT267">
        <f t="shared" si="298"/>
        <v>1011.1551999999999</v>
      </c>
      <c r="CU267">
        <f t="shared" si="299"/>
        <v>0</v>
      </c>
      <c r="CV267">
        <f t="shared" si="300"/>
        <v>15.28</v>
      </c>
      <c r="CW267">
        <f t="shared" si="301"/>
        <v>0.22</v>
      </c>
      <c r="CX267">
        <f t="shared" si="302"/>
        <v>0</v>
      </c>
      <c r="CY267">
        <f t="shared" si="303"/>
        <v>403.39850000000001</v>
      </c>
      <c r="CZ267">
        <f t="shared" si="304"/>
        <v>276.0095</v>
      </c>
      <c r="DC267" t="s">
        <v>6</v>
      </c>
      <c r="DD267" t="s">
        <v>6</v>
      </c>
      <c r="DE267" t="s">
        <v>6</v>
      </c>
      <c r="DF267" t="s">
        <v>6</v>
      </c>
      <c r="DG267" t="s">
        <v>6</v>
      </c>
      <c r="DH267" t="s">
        <v>6</v>
      </c>
      <c r="DI267" t="s">
        <v>6</v>
      </c>
      <c r="DJ267" t="s">
        <v>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1003</v>
      </c>
      <c r="DV267" t="s">
        <v>27</v>
      </c>
      <c r="DW267" t="s">
        <v>27</v>
      </c>
      <c r="DX267">
        <v>100</v>
      </c>
      <c r="EE267">
        <v>16609228</v>
      </c>
      <c r="EF267">
        <v>3</v>
      </c>
      <c r="EG267" t="s">
        <v>572</v>
      </c>
      <c r="EH267">
        <v>0</v>
      </c>
      <c r="EI267" t="s">
        <v>6</v>
      </c>
      <c r="EJ267">
        <v>2</v>
      </c>
      <c r="EK267">
        <v>108001</v>
      </c>
      <c r="EL267" t="s">
        <v>573</v>
      </c>
      <c r="EM267" t="s">
        <v>574</v>
      </c>
      <c r="EO267" t="s">
        <v>6</v>
      </c>
      <c r="EQ267">
        <v>0</v>
      </c>
      <c r="ER267">
        <v>250.92</v>
      </c>
      <c r="ES267">
        <v>87.74</v>
      </c>
      <c r="ET267">
        <v>19.55</v>
      </c>
      <c r="EU267">
        <v>2.77</v>
      </c>
      <c r="EV267">
        <v>143.63</v>
      </c>
      <c r="EW267">
        <v>15.28</v>
      </c>
      <c r="EX267">
        <v>0.22</v>
      </c>
      <c r="EY267">
        <v>0</v>
      </c>
      <c r="FQ267">
        <v>0</v>
      </c>
      <c r="FR267">
        <f t="shared" si="305"/>
        <v>0</v>
      </c>
      <c r="FS267">
        <v>0</v>
      </c>
      <c r="FX267">
        <v>95</v>
      </c>
      <c r="FY267">
        <v>65</v>
      </c>
      <c r="GA267" t="s">
        <v>6</v>
      </c>
      <c r="GD267">
        <v>0</v>
      </c>
      <c r="GF267">
        <v>-1226010635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306"/>
        <v>0</v>
      </c>
      <c r="GM267">
        <f t="shared" si="307"/>
        <v>1407.2</v>
      </c>
      <c r="GN267">
        <f t="shared" si="308"/>
        <v>0</v>
      </c>
      <c r="GO267">
        <f t="shared" si="309"/>
        <v>1407.2</v>
      </c>
      <c r="GP267">
        <f t="shared" si="310"/>
        <v>0</v>
      </c>
      <c r="GR267">
        <v>0</v>
      </c>
      <c r="GS267">
        <v>3</v>
      </c>
      <c r="GT267">
        <v>0</v>
      </c>
      <c r="GU267" t="s">
        <v>6</v>
      </c>
      <c r="GV267">
        <f t="shared" si="311"/>
        <v>0</v>
      </c>
      <c r="GW267">
        <v>1</v>
      </c>
      <c r="GX267">
        <f t="shared" si="312"/>
        <v>0</v>
      </c>
      <c r="HA267">
        <v>0</v>
      </c>
      <c r="HB267">
        <v>0</v>
      </c>
      <c r="IK267">
        <v>0</v>
      </c>
    </row>
    <row r="268" spans="1:245" x14ac:dyDescent="0.2">
      <c r="A268">
        <v>18</v>
      </c>
      <c r="B268">
        <v>1</v>
      </c>
      <c r="C268">
        <v>593</v>
      </c>
      <c r="E268" t="s">
        <v>790</v>
      </c>
      <c r="F268" t="s">
        <v>791</v>
      </c>
      <c r="G268" t="s">
        <v>792</v>
      </c>
      <c r="H268" t="s">
        <v>171</v>
      </c>
      <c r="I268">
        <f>I267*J268</f>
        <v>4.12</v>
      </c>
      <c r="J268">
        <v>10</v>
      </c>
      <c r="O268">
        <f t="shared" si="278"/>
        <v>4346.08</v>
      </c>
      <c r="P268">
        <f t="shared" si="279"/>
        <v>4346.08</v>
      </c>
      <c r="Q268">
        <f t="shared" si="280"/>
        <v>0</v>
      </c>
      <c r="R268">
        <f t="shared" si="281"/>
        <v>0</v>
      </c>
      <c r="S268">
        <f t="shared" si="282"/>
        <v>0</v>
      </c>
      <c r="T268">
        <f t="shared" si="283"/>
        <v>0</v>
      </c>
      <c r="U268">
        <f t="shared" si="284"/>
        <v>0</v>
      </c>
      <c r="V268">
        <f t="shared" si="285"/>
        <v>0</v>
      </c>
      <c r="W268">
        <f t="shared" si="286"/>
        <v>0</v>
      </c>
      <c r="X268">
        <f t="shared" si="287"/>
        <v>0</v>
      </c>
      <c r="Y268">
        <f t="shared" si="288"/>
        <v>0</v>
      </c>
      <c r="AA268">
        <v>16612262</v>
      </c>
      <c r="AB268">
        <f t="shared" si="289"/>
        <v>149.84</v>
      </c>
      <c r="AC268">
        <f t="shared" si="313"/>
        <v>149.84</v>
      </c>
      <c r="AD268">
        <f>ROUND((((ET268)-(EU268))+AE268),2)</f>
        <v>0</v>
      </c>
      <c r="AE268">
        <f t="shared" si="290"/>
        <v>0</v>
      </c>
      <c r="AF268">
        <f t="shared" si="290"/>
        <v>0</v>
      </c>
      <c r="AG268">
        <f t="shared" si="291"/>
        <v>0</v>
      </c>
      <c r="AH268">
        <f t="shared" si="292"/>
        <v>0</v>
      </c>
      <c r="AI268">
        <f t="shared" si="292"/>
        <v>0</v>
      </c>
      <c r="AJ268">
        <f t="shared" si="293"/>
        <v>0</v>
      </c>
      <c r="AK268">
        <v>149.84</v>
      </c>
      <c r="AL268">
        <v>149.84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95</v>
      </c>
      <c r="AU268">
        <v>65</v>
      </c>
      <c r="AV268">
        <v>1</v>
      </c>
      <c r="AW268">
        <v>1</v>
      </c>
      <c r="AZ268">
        <v>7.04</v>
      </c>
      <c r="BA268">
        <v>1</v>
      </c>
      <c r="BB268">
        <v>1</v>
      </c>
      <c r="BC268">
        <v>7.04</v>
      </c>
      <c r="BD268" t="s">
        <v>6</v>
      </c>
      <c r="BE268" t="s">
        <v>6</v>
      </c>
      <c r="BF268" t="s">
        <v>6</v>
      </c>
      <c r="BG268" t="s">
        <v>6</v>
      </c>
      <c r="BH268">
        <v>3</v>
      </c>
      <c r="BI268">
        <v>2</v>
      </c>
      <c r="BJ268" t="s">
        <v>793</v>
      </c>
      <c r="BM268">
        <v>108001</v>
      </c>
      <c r="BN268">
        <v>0</v>
      </c>
      <c r="BO268" t="s">
        <v>6</v>
      </c>
      <c r="BP268">
        <v>0</v>
      </c>
      <c r="BQ268">
        <v>3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95</v>
      </c>
      <c r="CA268">
        <v>65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94"/>
        <v>4346.08</v>
      </c>
      <c r="CQ268">
        <f t="shared" si="295"/>
        <v>1054.8736000000001</v>
      </c>
      <c r="CR268">
        <f t="shared" si="296"/>
        <v>0</v>
      </c>
      <c r="CS268">
        <f t="shared" si="297"/>
        <v>0</v>
      </c>
      <c r="CT268">
        <f t="shared" si="298"/>
        <v>0</v>
      </c>
      <c r="CU268">
        <f t="shared" si="299"/>
        <v>0</v>
      </c>
      <c r="CV268">
        <f t="shared" si="300"/>
        <v>0</v>
      </c>
      <c r="CW268">
        <f t="shared" si="301"/>
        <v>0</v>
      </c>
      <c r="CX268">
        <f t="shared" si="302"/>
        <v>0</v>
      </c>
      <c r="CY268">
        <f t="shared" si="303"/>
        <v>0</v>
      </c>
      <c r="CZ268">
        <f t="shared" si="304"/>
        <v>0</v>
      </c>
      <c r="DC268" t="s">
        <v>6</v>
      </c>
      <c r="DD268" t="s">
        <v>6</v>
      </c>
      <c r="DE268" t="s">
        <v>6</v>
      </c>
      <c r="DF268" t="s">
        <v>6</v>
      </c>
      <c r="DG268" t="s">
        <v>6</v>
      </c>
      <c r="DH268" t="s">
        <v>6</v>
      </c>
      <c r="DI268" t="s">
        <v>6</v>
      </c>
      <c r="DJ268" t="s">
        <v>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1003</v>
      </c>
      <c r="DV268" t="s">
        <v>171</v>
      </c>
      <c r="DW268" t="s">
        <v>171</v>
      </c>
      <c r="DX268">
        <v>10</v>
      </c>
      <c r="EE268">
        <v>16609228</v>
      </c>
      <c r="EF268">
        <v>3</v>
      </c>
      <c r="EG268" t="s">
        <v>572</v>
      </c>
      <c r="EH268">
        <v>0</v>
      </c>
      <c r="EI268" t="s">
        <v>6</v>
      </c>
      <c r="EJ268">
        <v>2</v>
      </c>
      <c r="EK268">
        <v>108001</v>
      </c>
      <c r="EL268" t="s">
        <v>573</v>
      </c>
      <c r="EM268" t="s">
        <v>574</v>
      </c>
      <c r="EO268" t="s">
        <v>6</v>
      </c>
      <c r="EQ268">
        <v>0</v>
      </c>
      <c r="ER268">
        <v>149.84</v>
      </c>
      <c r="ES268">
        <v>149.84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305"/>
        <v>0</v>
      </c>
      <c r="FS268">
        <v>0</v>
      </c>
      <c r="FX268">
        <v>95</v>
      </c>
      <c r="FY268">
        <v>65</v>
      </c>
      <c r="GA268" t="s">
        <v>6</v>
      </c>
      <c r="GD268">
        <v>0</v>
      </c>
      <c r="GF268">
        <v>-1778239840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306"/>
        <v>0</v>
      </c>
      <c r="GM268">
        <f t="shared" si="307"/>
        <v>4346.08</v>
      </c>
      <c r="GN268">
        <f t="shared" si="308"/>
        <v>0</v>
      </c>
      <c r="GO268">
        <f t="shared" si="309"/>
        <v>4346.08</v>
      </c>
      <c r="GP268">
        <f t="shared" si="310"/>
        <v>0</v>
      </c>
      <c r="GR268">
        <v>0</v>
      </c>
      <c r="GS268">
        <v>3</v>
      </c>
      <c r="GT268">
        <v>0</v>
      </c>
      <c r="GU268" t="s">
        <v>6</v>
      </c>
      <c r="GV268">
        <f t="shared" si="311"/>
        <v>0</v>
      </c>
      <c r="GW268">
        <v>1</v>
      </c>
      <c r="GX268">
        <f t="shared" si="312"/>
        <v>0</v>
      </c>
      <c r="HA268">
        <v>0</v>
      </c>
      <c r="HB268">
        <v>0</v>
      </c>
      <c r="IK268">
        <v>0</v>
      </c>
    </row>
    <row r="269" spans="1:245" x14ac:dyDescent="0.2">
      <c r="A269">
        <v>17</v>
      </c>
      <c r="B269">
        <v>1</v>
      </c>
      <c r="C269">
        <f>ROW(SmtRes!A597)</f>
        <v>597</v>
      </c>
      <c r="D269">
        <f>ROW(EtalonRes!A584)</f>
        <v>584</v>
      </c>
      <c r="E269" t="s">
        <v>794</v>
      </c>
      <c r="F269" t="s">
        <v>795</v>
      </c>
      <c r="G269" t="s">
        <v>796</v>
      </c>
      <c r="H269" t="s">
        <v>797</v>
      </c>
      <c r="I269">
        <v>0.62307999999999997</v>
      </c>
      <c r="J269">
        <v>0</v>
      </c>
      <c r="O269">
        <f t="shared" si="278"/>
        <v>659.16</v>
      </c>
      <c r="P269">
        <f t="shared" si="279"/>
        <v>0</v>
      </c>
      <c r="Q269">
        <f t="shared" si="280"/>
        <v>27.42</v>
      </c>
      <c r="R269">
        <f t="shared" si="281"/>
        <v>11.84</v>
      </c>
      <c r="S269">
        <f t="shared" si="282"/>
        <v>631.74</v>
      </c>
      <c r="T269">
        <f t="shared" si="283"/>
        <v>0</v>
      </c>
      <c r="U269">
        <f t="shared" si="284"/>
        <v>11.402364</v>
      </c>
      <c r="V269">
        <f t="shared" si="285"/>
        <v>0.124616</v>
      </c>
      <c r="W269">
        <f t="shared" si="286"/>
        <v>0</v>
      </c>
      <c r="X269">
        <f t="shared" si="287"/>
        <v>476.25</v>
      </c>
      <c r="Y269">
        <f t="shared" si="288"/>
        <v>321.79000000000002</v>
      </c>
      <c r="AA269">
        <v>16612262</v>
      </c>
      <c r="AB269">
        <f t="shared" si="289"/>
        <v>150.27000000000001</v>
      </c>
      <c r="AC269">
        <f t="shared" si="313"/>
        <v>0</v>
      </c>
      <c r="AD269">
        <f>ROUND((((ET269)-(EU269))+AE269),2)</f>
        <v>6.25</v>
      </c>
      <c r="AE269">
        <f t="shared" si="290"/>
        <v>2.7</v>
      </c>
      <c r="AF269">
        <f t="shared" si="290"/>
        <v>144.02000000000001</v>
      </c>
      <c r="AG269">
        <f t="shared" si="291"/>
        <v>0</v>
      </c>
      <c r="AH269">
        <f t="shared" si="292"/>
        <v>18.3</v>
      </c>
      <c r="AI269">
        <f t="shared" si="292"/>
        <v>0.2</v>
      </c>
      <c r="AJ269">
        <f t="shared" si="293"/>
        <v>0</v>
      </c>
      <c r="AK269">
        <v>150.27000000000001</v>
      </c>
      <c r="AL269">
        <v>0</v>
      </c>
      <c r="AM269">
        <v>6.25</v>
      </c>
      <c r="AN269">
        <v>2.7</v>
      </c>
      <c r="AO269">
        <v>144.02000000000001</v>
      </c>
      <c r="AP269">
        <v>0</v>
      </c>
      <c r="AQ269">
        <v>18.3</v>
      </c>
      <c r="AR269">
        <v>0.2</v>
      </c>
      <c r="AS269">
        <v>0</v>
      </c>
      <c r="AT269">
        <v>74</v>
      </c>
      <c r="AU269">
        <v>50</v>
      </c>
      <c r="AV269">
        <v>1</v>
      </c>
      <c r="AW269">
        <v>1</v>
      </c>
      <c r="AZ269">
        <v>7.04</v>
      </c>
      <c r="BA269">
        <v>7.04</v>
      </c>
      <c r="BB269">
        <v>7.04</v>
      </c>
      <c r="BC269">
        <v>7.04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1</v>
      </c>
      <c r="BJ269" t="s">
        <v>798</v>
      </c>
      <c r="BM269">
        <v>65003</v>
      </c>
      <c r="BN269">
        <v>0</v>
      </c>
      <c r="BO269" t="s">
        <v>6</v>
      </c>
      <c r="BP269">
        <v>0</v>
      </c>
      <c r="BQ269">
        <v>6</v>
      </c>
      <c r="BR269">
        <v>0</v>
      </c>
      <c r="BS269">
        <v>7.04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74</v>
      </c>
      <c r="CA269">
        <v>50</v>
      </c>
      <c r="CF269">
        <v>0</v>
      </c>
      <c r="CG269">
        <v>0</v>
      </c>
      <c r="CM269">
        <v>0</v>
      </c>
      <c r="CN269" t="s">
        <v>6</v>
      </c>
      <c r="CO269">
        <v>0</v>
      </c>
      <c r="CP269">
        <f t="shared" si="294"/>
        <v>659.16</v>
      </c>
      <c r="CQ269">
        <f t="shared" si="295"/>
        <v>0</v>
      </c>
      <c r="CR269">
        <f t="shared" si="296"/>
        <v>44</v>
      </c>
      <c r="CS269">
        <f t="shared" si="297"/>
        <v>19.008000000000003</v>
      </c>
      <c r="CT269">
        <f t="shared" si="298"/>
        <v>1013.9008000000001</v>
      </c>
      <c r="CU269">
        <f t="shared" si="299"/>
        <v>0</v>
      </c>
      <c r="CV269">
        <f t="shared" si="300"/>
        <v>18.3</v>
      </c>
      <c r="CW269">
        <f t="shared" si="301"/>
        <v>0.2</v>
      </c>
      <c r="CX269">
        <f t="shared" si="302"/>
        <v>0</v>
      </c>
      <c r="CY269">
        <f t="shared" si="303"/>
        <v>476.24920000000003</v>
      </c>
      <c r="CZ269">
        <f t="shared" si="304"/>
        <v>321.79000000000002</v>
      </c>
      <c r="DC269" t="s">
        <v>6</v>
      </c>
      <c r="DD269" t="s">
        <v>6</v>
      </c>
      <c r="DE269" t="s">
        <v>6</v>
      </c>
      <c r="DF269" t="s">
        <v>6</v>
      </c>
      <c r="DG269" t="s">
        <v>6</v>
      </c>
      <c r="DH269" t="s">
        <v>6</v>
      </c>
      <c r="DI269" t="s">
        <v>6</v>
      </c>
      <c r="DJ269" t="s">
        <v>6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797</v>
      </c>
      <c r="DW269" t="s">
        <v>797</v>
      </c>
      <c r="DX269">
        <v>1</v>
      </c>
      <c r="EE269">
        <v>16609192</v>
      </c>
      <c r="EF269">
        <v>6</v>
      </c>
      <c r="EG269" t="s">
        <v>29</v>
      </c>
      <c r="EH269">
        <v>0</v>
      </c>
      <c r="EI269" t="s">
        <v>6</v>
      </c>
      <c r="EJ269">
        <v>1</v>
      </c>
      <c r="EK269">
        <v>65003</v>
      </c>
      <c r="EL269" t="s">
        <v>786</v>
      </c>
      <c r="EM269" t="s">
        <v>787</v>
      </c>
      <c r="EO269" t="s">
        <v>6</v>
      </c>
      <c r="EQ269">
        <v>131072</v>
      </c>
      <c r="ER269">
        <v>150.27000000000001</v>
      </c>
      <c r="ES269">
        <v>0</v>
      </c>
      <c r="ET269">
        <v>6.25</v>
      </c>
      <c r="EU269">
        <v>2.7</v>
      </c>
      <c r="EV269">
        <v>144.02000000000001</v>
      </c>
      <c r="EW269">
        <v>18.3</v>
      </c>
      <c r="EX269">
        <v>0.2</v>
      </c>
      <c r="EY269">
        <v>0</v>
      </c>
      <c r="FQ269">
        <v>0</v>
      </c>
      <c r="FR269">
        <f t="shared" si="305"/>
        <v>0</v>
      </c>
      <c r="FS269">
        <v>0</v>
      </c>
      <c r="FX269">
        <v>74</v>
      </c>
      <c r="FY269">
        <v>50</v>
      </c>
      <c r="GA269" t="s">
        <v>6</v>
      </c>
      <c r="GD269">
        <v>0</v>
      </c>
      <c r="GF269">
        <v>1348882238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306"/>
        <v>0</v>
      </c>
      <c r="GM269">
        <f t="shared" si="307"/>
        <v>1457.2</v>
      </c>
      <c r="GN269">
        <f t="shared" si="308"/>
        <v>1457.2</v>
      </c>
      <c r="GO269">
        <f t="shared" si="309"/>
        <v>0</v>
      </c>
      <c r="GP269">
        <f t="shared" si="310"/>
        <v>0</v>
      </c>
      <c r="GR269">
        <v>0</v>
      </c>
      <c r="GS269">
        <v>3</v>
      </c>
      <c r="GT269">
        <v>0</v>
      </c>
      <c r="GU269" t="s">
        <v>6</v>
      </c>
      <c r="GV269">
        <f t="shared" si="311"/>
        <v>0</v>
      </c>
      <c r="GW269">
        <v>1</v>
      </c>
      <c r="GX269">
        <f t="shared" si="312"/>
        <v>0</v>
      </c>
      <c r="HA269">
        <v>0</v>
      </c>
      <c r="HB269">
        <v>0</v>
      </c>
      <c r="IK269">
        <v>0</v>
      </c>
    </row>
    <row r="270" spans="1:245" x14ac:dyDescent="0.2">
      <c r="A270">
        <v>17</v>
      </c>
      <c r="B270">
        <v>1</v>
      </c>
      <c r="C270">
        <f>ROW(SmtRes!A614)</f>
        <v>614</v>
      </c>
      <c r="D270">
        <f>ROW(EtalonRes!A601)</f>
        <v>601</v>
      </c>
      <c r="E270" t="s">
        <v>799</v>
      </c>
      <c r="F270" t="s">
        <v>800</v>
      </c>
      <c r="G270" t="s">
        <v>801</v>
      </c>
      <c r="H270" t="s">
        <v>27</v>
      </c>
      <c r="I270">
        <v>1.2290000000000001</v>
      </c>
      <c r="J270">
        <v>0</v>
      </c>
      <c r="O270">
        <f t="shared" si="278"/>
        <v>3820.37</v>
      </c>
      <c r="P270">
        <f t="shared" si="279"/>
        <v>241.31</v>
      </c>
      <c r="Q270">
        <f t="shared" si="280"/>
        <v>423.18</v>
      </c>
      <c r="R270">
        <f t="shared" si="281"/>
        <v>65.84</v>
      </c>
      <c r="S270">
        <f t="shared" si="282"/>
        <v>3155.88</v>
      </c>
      <c r="T270">
        <f t="shared" si="283"/>
        <v>0</v>
      </c>
      <c r="U270">
        <f t="shared" si="284"/>
        <v>46.598149499999998</v>
      </c>
      <c r="V270">
        <f t="shared" si="285"/>
        <v>0.76812500000000006</v>
      </c>
      <c r="W270">
        <f t="shared" si="286"/>
        <v>0</v>
      </c>
      <c r="X270">
        <f t="shared" si="287"/>
        <v>3704.98</v>
      </c>
      <c r="Y270">
        <f t="shared" si="288"/>
        <v>2287.42</v>
      </c>
      <c r="AA270">
        <v>16612262</v>
      </c>
      <c r="AB270">
        <f t="shared" si="289"/>
        <v>441.55</v>
      </c>
      <c r="AC270">
        <f t="shared" si="313"/>
        <v>27.89</v>
      </c>
      <c r="AD270">
        <f>ROUND(((((ET270*1.25))-((EU270*1.25)))+AE270),2)</f>
        <v>48.91</v>
      </c>
      <c r="AE270">
        <f>ROUND(((EU270*1.25)),2)</f>
        <v>7.61</v>
      </c>
      <c r="AF270">
        <f>ROUND(((EV270*1.15)),2)</f>
        <v>364.75</v>
      </c>
      <c r="AG270">
        <f t="shared" si="291"/>
        <v>0</v>
      </c>
      <c r="AH270">
        <f>((EW270*1.15))</f>
        <v>37.915499999999994</v>
      </c>
      <c r="AI270">
        <f>((EX270*1.25))</f>
        <v>0.625</v>
      </c>
      <c r="AJ270">
        <f t="shared" si="293"/>
        <v>0</v>
      </c>
      <c r="AK270">
        <v>384.19</v>
      </c>
      <c r="AL270">
        <v>27.89</v>
      </c>
      <c r="AM270">
        <v>39.130000000000003</v>
      </c>
      <c r="AN270">
        <v>6.09</v>
      </c>
      <c r="AO270">
        <v>317.17</v>
      </c>
      <c r="AP270">
        <v>0</v>
      </c>
      <c r="AQ270">
        <v>32.97</v>
      </c>
      <c r="AR270">
        <v>0.5</v>
      </c>
      <c r="AS270">
        <v>0</v>
      </c>
      <c r="AT270">
        <v>115</v>
      </c>
      <c r="AU270">
        <v>71</v>
      </c>
      <c r="AV270">
        <v>1</v>
      </c>
      <c r="AW270">
        <v>1</v>
      </c>
      <c r="AZ270">
        <v>7.04</v>
      </c>
      <c r="BA270">
        <v>7.04</v>
      </c>
      <c r="BB270">
        <v>7.04</v>
      </c>
      <c r="BC270">
        <v>7.04</v>
      </c>
      <c r="BD270" t="s">
        <v>6</v>
      </c>
      <c r="BE270" t="s">
        <v>6</v>
      </c>
      <c r="BF270" t="s">
        <v>6</v>
      </c>
      <c r="BG270" t="s">
        <v>6</v>
      </c>
      <c r="BH270">
        <v>0</v>
      </c>
      <c r="BI270">
        <v>1</v>
      </c>
      <c r="BJ270" t="s">
        <v>802</v>
      </c>
      <c r="BM270">
        <v>16001</v>
      </c>
      <c r="BN270">
        <v>0</v>
      </c>
      <c r="BO270" t="s">
        <v>6</v>
      </c>
      <c r="BP270">
        <v>0</v>
      </c>
      <c r="BQ270">
        <v>2</v>
      </c>
      <c r="BR270">
        <v>0</v>
      </c>
      <c r="BS270">
        <v>7.04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128</v>
      </c>
      <c r="CA270">
        <v>83</v>
      </c>
      <c r="CF270">
        <v>0</v>
      </c>
      <c r="CG270">
        <v>0</v>
      </c>
      <c r="CM270">
        <v>0</v>
      </c>
      <c r="CN270" t="s">
        <v>1861</v>
      </c>
      <c r="CO270">
        <v>0</v>
      </c>
      <c r="CP270">
        <f t="shared" si="294"/>
        <v>3820.37</v>
      </c>
      <c r="CQ270">
        <f t="shared" si="295"/>
        <v>196.34560000000002</v>
      </c>
      <c r="CR270">
        <f t="shared" si="296"/>
        <v>344.32639999999998</v>
      </c>
      <c r="CS270">
        <f t="shared" si="297"/>
        <v>53.574400000000004</v>
      </c>
      <c r="CT270">
        <f t="shared" si="298"/>
        <v>2567.84</v>
      </c>
      <c r="CU270">
        <f t="shared" si="299"/>
        <v>0</v>
      </c>
      <c r="CV270">
        <f t="shared" si="300"/>
        <v>37.915499999999994</v>
      </c>
      <c r="CW270">
        <f t="shared" si="301"/>
        <v>0.625</v>
      </c>
      <c r="CX270">
        <f t="shared" si="302"/>
        <v>0</v>
      </c>
      <c r="CY270">
        <f t="shared" si="303"/>
        <v>3704.9780000000005</v>
      </c>
      <c r="CZ270">
        <f t="shared" si="304"/>
        <v>2287.4212000000002</v>
      </c>
      <c r="DC270" t="s">
        <v>6</v>
      </c>
      <c r="DD270" t="s">
        <v>6</v>
      </c>
      <c r="DE270" t="s">
        <v>91</v>
      </c>
      <c r="DF270" t="s">
        <v>91</v>
      </c>
      <c r="DG270" t="s">
        <v>92</v>
      </c>
      <c r="DH270" t="s">
        <v>6</v>
      </c>
      <c r="DI270" t="s">
        <v>92</v>
      </c>
      <c r="DJ270" t="s">
        <v>91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27</v>
      </c>
      <c r="DW270" t="s">
        <v>27</v>
      </c>
      <c r="DX270">
        <v>100</v>
      </c>
      <c r="EE270">
        <v>16609131</v>
      </c>
      <c r="EF270">
        <v>2</v>
      </c>
      <c r="EG270" t="s">
        <v>14</v>
      </c>
      <c r="EH270">
        <v>0</v>
      </c>
      <c r="EI270" t="s">
        <v>6</v>
      </c>
      <c r="EJ270">
        <v>1</v>
      </c>
      <c r="EK270">
        <v>16001</v>
      </c>
      <c r="EL270" t="s">
        <v>803</v>
      </c>
      <c r="EM270" t="s">
        <v>804</v>
      </c>
      <c r="EO270" t="s">
        <v>93</v>
      </c>
      <c r="EQ270">
        <v>131072</v>
      </c>
      <c r="ER270">
        <v>384.19</v>
      </c>
      <c r="ES270">
        <v>27.89</v>
      </c>
      <c r="ET270">
        <v>39.130000000000003</v>
      </c>
      <c r="EU270">
        <v>6.09</v>
      </c>
      <c r="EV270">
        <v>317.17</v>
      </c>
      <c r="EW270">
        <v>32.97</v>
      </c>
      <c r="EX270">
        <v>0.5</v>
      </c>
      <c r="EY270">
        <v>0</v>
      </c>
      <c r="FQ270">
        <v>0</v>
      </c>
      <c r="FR270">
        <f t="shared" si="305"/>
        <v>0</v>
      </c>
      <c r="FS270">
        <v>0</v>
      </c>
      <c r="FT270" t="s">
        <v>22</v>
      </c>
      <c r="FU270" t="s">
        <v>23</v>
      </c>
      <c r="FX270">
        <v>115.2</v>
      </c>
      <c r="FY270">
        <v>70.55</v>
      </c>
      <c r="GA270" t="s">
        <v>6</v>
      </c>
      <c r="GD270">
        <v>0</v>
      </c>
      <c r="GF270">
        <v>-551542446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306"/>
        <v>0</v>
      </c>
      <c r="GM270">
        <f t="shared" si="307"/>
        <v>9812.77</v>
      </c>
      <c r="GN270">
        <f t="shared" si="308"/>
        <v>9812.77</v>
      </c>
      <c r="GO270">
        <f t="shared" si="309"/>
        <v>0</v>
      </c>
      <c r="GP270">
        <f t="shared" si="310"/>
        <v>0</v>
      </c>
      <c r="GR270">
        <v>0</v>
      </c>
      <c r="GS270">
        <v>3</v>
      </c>
      <c r="GT270">
        <v>0</v>
      </c>
      <c r="GU270" t="s">
        <v>6</v>
      </c>
      <c r="GV270">
        <f t="shared" si="311"/>
        <v>0</v>
      </c>
      <c r="GW270">
        <v>1</v>
      </c>
      <c r="GX270">
        <f t="shared" si="312"/>
        <v>0</v>
      </c>
      <c r="HA270">
        <v>0</v>
      </c>
      <c r="HB270">
        <v>0</v>
      </c>
      <c r="IK270">
        <v>0</v>
      </c>
    </row>
    <row r="271" spans="1:245" x14ac:dyDescent="0.2">
      <c r="A271">
        <v>18</v>
      </c>
      <c r="B271">
        <v>1</v>
      </c>
      <c r="C271">
        <v>612</v>
      </c>
      <c r="E271" t="s">
        <v>805</v>
      </c>
      <c r="F271" t="s">
        <v>806</v>
      </c>
      <c r="G271" t="s">
        <v>807</v>
      </c>
      <c r="H271" t="s">
        <v>697</v>
      </c>
      <c r="I271">
        <f>I270*J271</f>
        <v>6.2000000000000011</v>
      </c>
      <c r="J271">
        <v>5.044751830756713</v>
      </c>
      <c r="O271">
        <f t="shared" si="278"/>
        <v>1440.38</v>
      </c>
      <c r="P271">
        <f t="shared" si="279"/>
        <v>1440.38</v>
      </c>
      <c r="Q271">
        <f t="shared" si="280"/>
        <v>0</v>
      </c>
      <c r="R271">
        <f t="shared" si="281"/>
        <v>0</v>
      </c>
      <c r="S271">
        <f t="shared" si="282"/>
        <v>0</v>
      </c>
      <c r="T271">
        <f t="shared" si="283"/>
        <v>0</v>
      </c>
      <c r="U271">
        <f t="shared" si="284"/>
        <v>0</v>
      </c>
      <c r="V271">
        <f t="shared" si="285"/>
        <v>0</v>
      </c>
      <c r="W271">
        <f t="shared" si="286"/>
        <v>0</v>
      </c>
      <c r="X271">
        <f t="shared" si="287"/>
        <v>0</v>
      </c>
      <c r="Y271">
        <f t="shared" si="288"/>
        <v>0</v>
      </c>
      <c r="AA271">
        <v>16612262</v>
      </c>
      <c r="AB271">
        <f t="shared" si="289"/>
        <v>33</v>
      </c>
      <c r="AC271">
        <f t="shared" si="313"/>
        <v>33</v>
      </c>
      <c r="AD271">
        <f>ROUND((((ET271)-(EU271))+AE271),2)</f>
        <v>0</v>
      </c>
      <c r="AE271">
        <f t="shared" ref="AE271:AF273" si="314">ROUND((EU271),2)</f>
        <v>0</v>
      </c>
      <c r="AF271">
        <f t="shared" si="314"/>
        <v>0</v>
      </c>
      <c r="AG271">
        <f t="shared" si="291"/>
        <v>0</v>
      </c>
      <c r="AH271">
        <f t="shared" ref="AH271:AI273" si="315">(EW271)</f>
        <v>0</v>
      </c>
      <c r="AI271">
        <f t="shared" si="315"/>
        <v>0</v>
      </c>
      <c r="AJ271">
        <f t="shared" si="293"/>
        <v>0</v>
      </c>
      <c r="AK271">
        <v>33</v>
      </c>
      <c r="AL271">
        <v>33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115</v>
      </c>
      <c r="AU271">
        <v>71</v>
      </c>
      <c r="AV271">
        <v>1</v>
      </c>
      <c r="AW271">
        <v>1</v>
      </c>
      <c r="AZ271">
        <v>7.04</v>
      </c>
      <c r="BA271">
        <v>1</v>
      </c>
      <c r="BB271">
        <v>1</v>
      </c>
      <c r="BC271">
        <v>7.04</v>
      </c>
      <c r="BD271" t="s">
        <v>6</v>
      </c>
      <c r="BE271" t="s">
        <v>6</v>
      </c>
      <c r="BF271" t="s">
        <v>6</v>
      </c>
      <c r="BG271" t="s">
        <v>6</v>
      </c>
      <c r="BH271">
        <v>3</v>
      </c>
      <c r="BI271">
        <v>1</v>
      </c>
      <c r="BJ271" t="s">
        <v>808</v>
      </c>
      <c r="BM271">
        <v>16001</v>
      </c>
      <c r="BN271">
        <v>0</v>
      </c>
      <c r="BO271" t="s">
        <v>6</v>
      </c>
      <c r="BP271">
        <v>0</v>
      </c>
      <c r="BQ271">
        <v>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128</v>
      </c>
      <c r="CA271">
        <v>83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94"/>
        <v>1440.38</v>
      </c>
      <c r="CQ271">
        <f t="shared" si="295"/>
        <v>232.32</v>
      </c>
      <c r="CR271">
        <f t="shared" si="296"/>
        <v>0</v>
      </c>
      <c r="CS271">
        <f t="shared" si="297"/>
        <v>0</v>
      </c>
      <c r="CT271">
        <f t="shared" si="298"/>
        <v>0</v>
      </c>
      <c r="CU271">
        <f t="shared" si="299"/>
        <v>0</v>
      </c>
      <c r="CV271">
        <f t="shared" si="300"/>
        <v>0</v>
      </c>
      <c r="CW271">
        <f t="shared" si="301"/>
        <v>0</v>
      </c>
      <c r="CX271">
        <f t="shared" si="302"/>
        <v>0</v>
      </c>
      <c r="CY271">
        <f t="shared" si="303"/>
        <v>0</v>
      </c>
      <c r="CZ271">
        <f t="shared" si="304"/>
        <v>0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697</v>
      </c>
      <c r="DW271" t="s">
        <v>697</v>
      </c>
      <c r="DX271">
        <v>10</v>
      </c>
      <c r="EE271">
        <v>16609131</v>
      </c>
      <c r="EF271">
        <v>2</v>
      </c>
      <c r="EG271" t="s">
        <v>14</v>
      </c>
      <c r="EH271">
        <v>0</v>
      </c>
      <c r="EI271" t="s">
        <v>6</v>
      </c>
      <c r="EJ271">
        <v>1</v>
      </c>
      <c r="EK271">
        <v>16001</v>
      </c>
      <c r="EL271" t="s">
        <v>803</v>
      </c>
      <c r="EM271" t="s">
        <v>804</v>
      </c>
      <c r="EO271" t="s">
        <v>6</v>
      </c>
      <c r="EQ271">
        <v>0</v>
      </c>
      <c r="ER271">
        <v>33</v>
      </c>
      <c r="ES271">
        <v>33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305"/>
        <v>0</v>
      </c>
      <c r="FS271">
        <v>0</v>
      </c>
      <c r="FT271" t="s">
        <v>22</v>
      </c>
      <c r="FU271" t="s">
        <v>23</v>
      </c>
      <c r="FX271">
        <v>115.2</v>
      </c>
      <c r="FY271">
        <v>70.55</v>
      </c>
      <c r="GA271" t="s">
        <v>6</v>
      </c>
      <c r="GD271">
        <v>0</v>
      </c>
      <c r="GF271">
        <v>-1611190815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306"/>
        <v>0</v>
      </c>
      <c r="GM271">
        <f t="shared" si="307"/>
        <v>1440.38</v>
      </c>
      <c r="GN271">
        <f t="shared" si="308"/>
        <v>1440.38</v>
      </c>
      <c r="GO271">
        <f t="shared" si="309"/>
        <v>0</v>
      </c>
      <c r="GP271">
        <f t="shared" si="310"/>
        <v>0</v>
      </c>
      <c r="GR271">
        <v>0</v>
      </c>
      <c r="GS271">
        <v>3</v>
      </c>
      <c r="GT271">
        <v>0</v>
      </c>
      <c r="GU271" t="s">
        <v>6</v>
      </c>
      <c r="GV271">
        <f t="shared" si="311"/>
        <v>0</v>
      </c>
      <c r="GW271">
        <v>1</v>
      </c>
      <c r="GX271">
        <f t="shared" si="312"/>
        <v>0</v>
      </c>
      <c r="HA271">
        <v>0</v>
      </c>
      <c r="HB271">
        <v>0</v>
      </c>
      <c r="IK271">
        <v>0</v>
      </c>
    </row>
    <row r="272" spans="1:245" x14ac:dyDescent="0.2">
      <c r="A272">
        <v>18</v>
      </c>
      <c r="B272">
        <v>1</v>
      </c>
      <c r="C272">
        <v>613</v>
      </c>
      <c r="E272" t="s">
        <v>809</v>
      </c>
      <c r="F272" t="s">
        <v>810</v>
      </c>
      <c r="G272" t="s">
        <v>811</v>
      </c>
      <c r="H272" t="s">
        <v>135</v>
      </c>
      <c r="I272">
        <f>I270*J272</f>
        <v>122.9</v>
      </c>
      <c r="J272">
        <v>100</v>
      </c>
      <c r="O272">
        <f t="shared" si="278"/>
        <v>23533.88</v>
      </c>
      <c r="P272">
        <f t="shared" si="279"/>
        <v>23533.88</v>
      </c>
      <c r="Q272">
        <f t="shared" si="280"/>
        <v>0</v>
      </c>
      <c r="R272">
        <f t="shared" si="281"/>
        <v>0</v>
      </c>
      <c r="S272">
        <f t="shared" si="282"/>
        <v>0</v>
      </c>
      <c r="T272">
        <f t="shared" si="283"/>
        <v>0</v>
      </c>
      <c r="U272">
        <f t="shared" si="284"/>
        <v>0</v>
      </c>
      <c r="V272">
        <f t="shared" si="285"/>
        <v>0</v>
      </c>
      <c r="W272">
        <f t="shared" si="286"/>
        <v>0</v>
      </c>
      <c r="X272">
        <f t="shared" si="287"/>
        <v>0</v>
      </c>
      <c r="Y272">
        <f t="shared" si="288"/>
        <v>0</v>
      </c>
      <c r="AA272">
        <v>16612262</v>
      </c>
      <c r="AB272">
        <f t="shared" si="289"/>
        <v>27.2</v>
      </c>
      <c r="AC272">
        <f t="shared" si="313"/>
        <v>27.2</v>
      </c>
      <c r="AD272">
        <f>ROUND((((ET272)-(EU272))+AE272),2)</f>
        <v>0</v>
      </c>
      <c r="AE272">
        <f t="shared" si="314"/>
        <v>0</v>
      </c>
      <c r="AF272">
        <f t="shared" si="314"/>
        <v>0</v>
      </c>
      <c r="AG272">
        <f t="shared" si="291"/>
        <v>0</v>
      </c>
      <c r="AH272">
        <f t="shared" si="315"/>
        <v>0</v>
      </c>
      <c r="AI272">
        <f t="shared" si="315"/>
        <v>0</v>
      </c>
      <c r="AJ272">
        <f t="shared" si="293"/>
        <v>0</v>
      </c>
      <c r="AK272">
        <v>27.2</v>
      </c>
      <c r="AL272">
        <v>27.2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115</v>
      </c>
      <c r="AU272">
        <v>71</v>
      </c>
      <c r="AV272">
        <v>1</v>
      </c>
      <c r="AW272">
        <v>1</v>
      </c>
      <c r="AZ272">
        <v>7.04</v>
      </c>
      <c r="BA272">
        <v>1</v>
      </c>
      <c r="BB272">
        <v>1</v>
      </c>
      <c r="BC272">
        <v>7.04</v>
      </c>
      <c r="BD272" t="s">
        <v>6</v>
      </c>
      <c r="BE272" t="s">
        <v>6</v>
      </c>
      <c r="BF272" t="s">
        <v>6</v>
      </c>
      <c r="BG272" t="s">
        <v>6</v>
      </c>
      <c r="BH272">
        <v>3</v>
      </c>
      <c r="BI272">
        <v>1</v>
      </c>
      <c r="BJ272" t="s">
        <v>812</v>
      </c>
      <c r="BM272">
        <v>16001</v>
      </c>
      <c r="BN272">
        <v>0</v>
      </c>
      <c r="BO272" t="s">
        <v>6</v>
      </c>
      <c r="BP272">
        <v>0</v>
      </c>
      <c r="BQ272">
        <v>2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128</v>
      </c>
      <c r="CA272">
        <v>83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94"/>
        <v>23533.88</v>
      </c>
      <c r="CQ272">
        <f t="shared" si="295"/>
        <v>191.488</v>
      </c>
      <c r="CR272">
        <f t="shared" si="296"/>
        <v>0</v>
      </c>
      <c r="CS272">
        <f t="shared" si="297"/>
        <v>0</v>
      </c>
      <c r="CT272">
        <f t="shared" si="298"/>
        <v>0</v>
      </c>
      <c r="CU272">
        <f t="shared" si="299"/>
        <v>0</v>
      </c>
      <c r="CV272">
        <f t="shared" si="300"/>
        <v>0</v>
      </c>
      <c r="CW272">
        <f t="shared" si="301"/>
        <v>0</v>
      </c>
      <c r="CX272">
        <f t="shared" si="302"/>
        <v>0</v>
      </c>
      <c r="CY272">
        <f t="shared" si="303"/>
        <v>0</v>
      </c>
      <c r="CZ272">
        <f t="shared" si="304"/>
        <v>0</v>
      </c>
      <c r="DC272" t="s">
        <v>6</v>
      </c>
      <c r="DD272" t="s">
        <v>6</v>
      </c>
      <c r="DE272" t="s">
        <v>6</v>
      </c>
      <c r="DF272" t="s">
        <v>6</v>
      </c>
      <c r="DG272" t="s">
        <v>6</v>
      </c>
      <c r="DH272" t="s">
        <v>6</v>
      </c>
      <c r="DI272" t="s">
        <v>6</v>
      </c>
      <c r="DJ272" t="s">
        <v>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1003</v>
      </c>
      <c r="DV272" t="s">
        <v>135</v>
      </c>
      <c r="DW272" t="s">
        <v>135</v>
      </c>
      <c r="DX272">
        <v>1</v>
      </c>
      <c r="EE272">
        <v>16609131</v>
      </c>
      <c r="EF272">
        <v>2</v>
      </c>
      <c r="EG272" t="s">
        <v>14</v>
      </c>
      <c r="EH272">
        <v>0</v>
      </c>
      <c r="EI272" t="s">
        <v>6</v>
      </c>
      <c r="EJ272">
        <v>1</v>
      </c>
      <c r="EK272">
        <v>16001</v>
      </c>
      <c r="EL272" t="s">
        <v>803</v>
      </c>
      <c r="EM272" t="s">
        <v>804</v>
      </c>
      <c r="EO272" t="s">
        <v>6</v>
      </c>
      <c r="EQ272">
        <v>0</v>
      </c>
      <c r="ER272">
        <v>27.2</v>
      </c>
      <c r="ES272">
        <v>27.2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305"/>
        <v>0</v>
      </c>
      <c r="FS272">
        <v>0</v>
      </c>
      <c r="FT272" t="s">
        <v>22</v>
      </c>
      <c r="FU272" t="s">
        <v>23</v>
      </c>
      <c r="FX272">
        <v>115.2</v>
      </c>
      <c r="FY272">
        <v>70.55</v>
      </c>
      <c r="GA272" t="s">
        <v>6</v>
      </c>
      <c r="GD272">
        <v>0</v>
      </c>
      <c r="GF272">
        <v>-668817604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306"/>
        <v>0</v>
      </c>
      <c r="GM272">
        <f t="shared" si="307"/>
        <v>23533.88</v>
      </c>
      <c r="GN272">
        <f t="shared" si="308"/>
        <v>23533.88</v>
      </c>
      <c r="GO272">
        <f t="shared" si="309"/>
        <v>0</v>
      </c>
      <c r="GP272">
        <f t="shared" si="310"/>
        <v>0</v>
      </c>
      <c r="GR272">
        <v>0</v>
      </c>
      <c r="GS272">
        <v>3</v>
      </c>
      <c r="GT272">
        <v>0</v>
      </c>
      <c r="GU272" t="s">
        <v>6</v>
      </c>
      <c r="GV272">
        <f t="shared" si="311"/>
        <v>0</v>
      </c>
      <c r="GW272">
        <v>1</v>
      </c>
      <c r="GX272">
        <f t="shared" si="312"/>
        <v>0</v>
      </c>
      <c r="HA272">
        <v>0</v>
      </c>
      <c r="HB272">
        <v>0</v>
      </c>
      <c r="IK272">
        <v>0</v>
      </c>
    </row>
    <row r="273" spans="1:245" x14ac:dyDescent="0.2">
      <c r="A273">
        <v>18</v>
      </c>
      <c r="B273">
        <v>1</v>
      </c>
      <c r="C273">
        <v>614</v>
      </c>
      <c r="E273" t="s">
        <v>813</v>
      </c>
      <c r="F273" t="s">
        <v>814</v>
      </c>
      <c r="G273" t="s">
        <v>815</v>
      </c>
      <c r="H273" t="s">
        <v>135</v>
      </c>
      <c r="I273">
        <f>I270*J273</f>
        <v>122.9</v>
      </c>
      <c r="J273">
        <v>100</v>
      </c>
      <c r="O273">
        <f t="shared" si="278"/>
        <v>0</v>
      </c>
      <c r="P273">
        <f t="shared" si="279"/>
        <v>0</v>
      </c>
      <c r="Q273">
        <f t="shared" si="280"/>
        <v>0</v>
      </c>
      <c r="R273">
        <f t="shared" si="281"/>
        <v>0</v>
      </c>
      <c r="S273">
        <f t="shared" si="282"/>
        <v>0</v>
      </c>
      <c r="T273">
        <f t="shared" si="283"/>
        <v>0</v>
      </c>
      <c r="U273">
        <f t="shared" si="284"/>
        <v>0</v>
      </c>
      <c r="V273">
        <f t="shared" si="285"/>
        <v>0</v>
      </c>
      <c r="W273">
        <f t="shared" si="286"/>
        <v>0</v>
      </c>
      <c r="X273">
        <f t="shared" si="287"/>
        <v>0</v>
      </c>
      <c r="Y273">
        <f t="shared" si="288"/>
        <v>0</v>
      </c>
      <c r="AA273">
        <v>16612262</v>
      </c>
      <c r="AB273">
        <f t="shared" si="289"/>
        <v>0</v>
      </c>
      <c r="AC273">
        <f t="shared" si="313"/>
        <v>0</v>
      </c>
      <c r="AD273">
        <f>ROUND((((ET273)-(EU273))+AE273),2)</f>
        <v>0</v>
      </c>
      <c r="AE273">
        <f t="shared" si="314"/>
        <v>0</v>
      </c>
      <c r="AF273">
        <f t="shared" si="314"/>
        <v>0</v>
      </c>
      <c r="AG273">
        <f t="shared" si="291"/>
        <v>0</v>
      </c>
      <c r="AH273">
        <f t="shared" si="315"/>
        <v>0</v>
      </c>
      <c r="AI273">
        <f t="shared" si="315"/>
        <v>0</v>
      </c>
      <c r="AJ273">
        <f t="shared" si="293"/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115</v>
      </c>
      <c r="AU273">
        <v>71</v>
      </c>
      <c r="AV273">
        <v>1</v>
      </c>
      <c r="AW273">
        <v>1</v>
      </c>
      <c r="AZ273">
        <v>7.04</v>
      </c>
      <c r="BA273">
        <v>1</v>
      </c>
      <c r="BB273">
        <v>1</v>
      </c>
      <c r="BC273">
        <v>7.04</v>
      </c>
      <c r="BD273" t="s">
        <v>6</v>
      </c>
      <c r="BE273" t="s">
        <v>6</v>
      </c>
      <c r="BF273" t="s">
        <v>6</v>
      </c>
      <c r="BG273" t="s">
        <v>6</v>
      </c>
      <c r="BH273">
        <v>3</v>
      </c>
      <c r="BI273">
        <v>1</v>
      </c>
      <c r="BJ273" t="s">
        <v>6</v>
      </c>
      <c r="BM273">
        <v>16001</v>
      </c>
      <c r="BN273">
        <v>0</v>
      </c>
      <c r="BO273" t="s">
        <v>6</v>
      </c>
      <c r="BP273">
        <v>0</v>
      </c>
      <c r="BQ273">
        <v>2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128</v>
      </c>
      <c r="CA273">
        <v>83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94"/>
        <v>0</v>
      </c>
      <c r="CQ273">
        <f t="shared" si="295"/>
        <v>0</v>
      </c>
      <c r="CR273">
        <f t="shared" si="296"/>
        <v>0</v>
      </c>
      <c r="CS273">
        <f t="shared" si="297"/>
        <v>0</v>
      </c>
      <c r="CT273">
        <f t="shared" si="298"/>
        <v>0</v>
      </c>
      <c r="CU273">
        <f t="shared" si="299"/>
        <v>0</v>
      </c>
      <c r="CV273">
        <f t="shared" si="300"/>
        <v>0</v>
      </c>
      <c r="CW273">
        <f t="shared" si="301"/>
        <v>0</v>
      </c>
      <c r="CX273">
        <f t="shared" si="302"/>
        <v>0</v>
      </c>
      <c r="CY273">
        <f t="shared" si="303"/>
        <v>0</v>
      </c>
      <c r="CZ273">
        <f t="shared" si="304"/>
        <v>0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1003</v>
      </c>
      <c r="DV273" t="s">
        <v>135</v>
      </c>
      <c r="DW273" t="s">
        <v>135</v>
      </c>
      <c r="DX273">
        <v>1</v>
      </c>
      <c r="EE273">
        <v>16609131</v>
      </c>
      <c r="EF273">
        <v>2</v>
      </c>
      <c r="EG273" t="s">
        <v>14</v>
      </c>
      <c r="EH273">
        <v>0</v>
      </c>
      <c r="EI273" t="s">
        <v>6</v>
      </c>
      <c r="EJ273">
        <v>1</v>
      </c>
      <c r="EK273">
        <v>16001</v>
      </c>
      <c r="EL273" t="s">
        <v>803</v>
      </c>
      <c r="EM273" t="s">
        <v>804</v>
      </c>
      <c r="EO273" t="s">
        <v>6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305"/>
        <v>0</v>
      </c>
      <c r="FS273">
        <v>0</v>
      </c>
      <c r="FT273" t="s">
        <v>22</v>
      </c>
      <c r="FU273" t="s">
        <v>23</v>
      </c>
      <c r="FX273">
        <v>115.2</v>
      </c>
      <c r="FY273">
        <v>70.55</v>
      </c>
      <c r="GA273" t="s">
        <v>816</v>
      </c>
      <c r="GD273">
        <v>0</v>
      </c>
      <c r="GF273">
        <v>594190089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306"/>
        <v>0</v>
      </c>
      <c r="GM273">
        <f t="shared" si="307"/>
        <v>0</v>
      </c>
      <c r="GN273">
        <f t="shared" si="308"/>
        <v>0</v>
      </c>
      <c r="GO273">
        <f t="shared" si="309"/>
        <v>0</v>
      </c>
      <c r="GP273">
        <f t="shared" si="310"/>
        <v>0</v>
      </c>
      <c r="GR273">
        <v>0</v>
      </c>
      <c r="GS273">
        <v>4</v>
      </c>
      <c r="GT273">
        <v>0</v>
      </c>
      <c r="GU273" t="s">
        <v>6</v>
      </c>
      <c r="GV273">
        <f t="shared" si="311"/>
        <v>0</v>
      </c>
      <c r="GW273">
        <v>1</v>
      </c>
      <c r="GX273">
        <f t="shared" si="312"/>
        <v>0</v>
      </c>
      <c r="HA273">
        <v>0</v>
      </c>
      <c r="HB273">
        <v>0</v>
      </c>
      <c r="IK273">
        <v>0</v>
      </c>
    </row>
    <row r="274" spans="1:245" x14ac:dyDescent="0.2">
      <c r="A274">
        <v>17</v>
      </c>
      <c r="B274">
        <v>1</v>
      </c>
      <c r="C274">
        <f>ROW(SmtRes!A631)</f>
        <v>631</v>
      </c>
      <c r="D274">
        <f>ROW(EtalonRes!A618)</f>
        <v>618</v>
      </c>
      <c r="E274" t="s">
        <v>817</v>
      </c>
      <c r="F274" t="s">
        <v>818</v>
      </c>
      <c r="G274" t="s">
        <v>819</v>
      </c>
      <c r="H274" t="s">
        <v>27</v>
      </c>
      <c r="I274">
        <v>0.57499999999999996</v>
      </c>
      <c r="J274">
        <v>0</v>
      </c>
      <c r="O274">
        <f t="shared" si="278"/>
        <v>1784.89</v>
      </c>
      <c r="P274">
        <f t="shared" si="279"/>
        <v>110.39</v>
      </c>
      <c r="Q274">
        <f t="shared" si="280"/>
        <v>197.99</v>
      </c>
      <c r="R274">
        <f t="shared" si="281"/>
        <v>30.81</v>
      </c>
      <c r="S274">
        <f t="shared" si="282"/>
        <v>1476.51</v>
      </c>
      <c r="T274">
        <f t="shared" si="283"/>
        <v>0</v>
      </c>
      <c r="U274">
        <f t="shared" si="284"/>
        <v>21.801412499999994</v>
      </c>
      <c r="V274">
        <f t="shared" si="285"/>
        <v>0.359375</v>
      </c>
      <c r="W274">
        <f t="shared" si="286"/>
        <v>0</v>
      </c>
      <c r="X274">
        <f t="shared" si="287"/>
        <v>1733.42</v>
      </c>
      <c r="Y274">
        <f t="shared" si="288"/>
        <v>1070.2</v>
      </c>
      <c r="AA274">
        <v>16612262</v>
      </c>
      <c r="AB274">
        <f t="shared" si="289"/>
        <v>440.93</v>
      </c>
      <c r="AC274">
        <f t="shared" si="313"/>
        <v>27.27</v>
      </c>
      <c r="AD274">
        <f>ROUND(((((ET274*1.25))-((EU274*1.25)))+AE274),2)</f>
        <v>48.91</v>
      </c>
      <c r="AE274">
        <f>ROUND(((EU274*1.25)),2)</f>
        <v>7.61</v>
      </c>
      <c r="AF274">
        <f>ROUND(((EV274*1.15)),2)</f>
        <v>364.75</v>
      </c>
      <c r="AG274">
        <f t="shared" si="291"/>
        <v>0</v>
      </c>
      <c r="AH274">
        <f>((EW274*1.15))</f>
        <v>37.915499999999994</v>
      </c>
      <c r="AI274">
        <f>((EX274*1.25))</f>
        <v>0.625</v>
      </c>
      <c r="AJ274">
        <f t="shared" si="293"/>
        <v>0</v>
      </c>
      <c r="AK274">
        <v>383.57</v>
      </c>
      <c r="AL274">
        <v>27.27</v>
      </c>
      <c r="AM274">
        <v>39.130000000000003</v>
      </c>
      <c r="AN274">
        <v>6.09</v>
      </c>
      <c r="AO274">
        <v>317.17</v>
      </c>
      <c r="AP274">
        <v>0</v>
      </c>
      <c r="AQ274">
        <v>32.97</v>
      </c>
      <c r="AR274">
        <v>0.5</v>
      </c>
      <c r="AS274">
        <v>0</v>
      </c>
      <c r="AT274">
        <v>115</v>
      </c>
      <c r="AU274">
        <v>71</v>
      </c>
      <c r="AV274">
        <v>1</v>
      </c>
      <c r="AW274">
        <v>1</v>
      </c>
      <c r="AZ274">
        <v>7.04</v>
      </c>
      <c r="BA274">
        <v>7.04</v>
      </c>
      <c r="BB274">
        <v>7.04</v>
      </c>
      <c r="BC274">
        <v>7.04</v>
      </c>
      <c r="BD274" t="s">
        <v>6</v>
      </c>
      <c r="BE274" t="s">
        <v>6</v>
      </c>
      <c r="BF274" t="s">
        <v>6</v>
      </c>
      <c r="BG274" t="s">
        <v>6</v>
      </c>
      <c r="BH274">
        <v>0</v>
      </c>
      <c r="BI274">
        <v>1</v>
      </c>
      <c r="BJ274" t="s">
        <v>820</v>
      </c>
      <c r="BM274">
        <v>16001</v>
      </c>
      <c r="BN274">
        <v>0</v>
      </c>
      <c r="BO274" t="s">
        <v>6</v>
      </c>
      <c r="BP274">
        <v>0</v>
      </c>
      <c r="BQ274">
        <v>2</v>
      </c>
      <c r="BR274">
        <v>0</v>
      </c>
      <c r="BS274">
        <v>7.04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128</v>
      </c>
      <c r="CA274">
        <v>83</v>
      </c>
      <c r="CF274">
        <v>0</v>
      </c>
      <c r="CG274">
        <v>0</v>
      </c>
      <c r="CM274">
        <v>0</v>
      </c>
      <c r="CN274" t="s">
        <v>1861</v>
      </c>
      <c r="CO274">
        <v>0</v>
      </c>
      <c r="CP274">
        <f t="shared" si="294"/>
        <v>1784.8899999999999</v>
      </c>
      <c r="CQ274">
        <f t="shared" si="295"/>
        <v>191.98079999999999</v>
      </c>
      <c r="CR274">
        <f t="shared" si="296"/>
        <v>344.32639999999998</v>
      </c>
      <c r="CS274">
        <f t="shared" si="297"/>
        <v>53.574400000000004</v>
      </c>
      <c r="CT274">
        <f t="shared" si="298"/>
        <v>2567.84</v>
      </c>
      <c r="CU274">
        <f t="shared" si="299"/>
        <v>0</v>
      </c>
      <c r="CV274">
        <f t="shared" si="300"/>
        <v>37.915499999999994</v>
      </c>
      <c r="CW274">
        <f t="shared" si="301"/>
        <v>0.625</v>
      </c>
      <c r="CX274">
        <f t="shared" si="302"/>
        <v>0</v>
      </c>
      <c r="CY274">
        <f t="shared" si="303"/>
        <v>1733.4179999999999</v>
      </c>
      <c r="CZ274">
        <f t="shared" si="304"/>
        <v>1070.1972000000001</v>
      </c>
      <c r="DC274" t="s">
        <v>6</v>
      </c>
      <c r="DD274" t="s">
        <v>6</v>
      </c>
      <c r="DE274" t="s">
        <v>91</v>
      </c>
      <c r="DF274" t="s">
        <v>91</v>
      </c>
      <c r="DG274" t="s">
        <v>92</v>
      </c>
      <c r="DH274" t="s">
        <v>6</v>
      </c>
      <c r="DI274" t="s">
        <v>92</v>
      </c>
      <c r="DJ274" t="s">
        <v>91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1003</v>
      </c>
      <c r="DV274" t="s">
        <v>27</v>
      </c>
      <c r="DW274" t="s">
        <v>27</v>
      </c>
      <c r="DX274">
        <v>100</v>
      </c>
      <c r="EE274">
        <v>16609131</v>
      </c>
      <c r="EF274">
        <v>2</v>
      </c>
      <c r="EG274" t="s">
        <v>14</v>
      </c>
      <c r="EH274">
        <v>0</v>
      </c>
      <c r="EI274" t="s">
        <v>6</v>
      </c>
      <c r="EJ274">
        <v>1</v>
      </c>
      <c r="EK274">
        <v>16001</v>
      </c>
      <c r="EL274" t="s">
        <v>803</v>
      </c>
      <c r="EM274" t="s">
        <v>804</v>
      </c>
      <c r="EO274" t="s">
        <v>93</v>
      </c>
      <c r="EQ274">
        <v>131072</v>
      </c>
      <c r="ER274">
        <v>383.57</v>
      </c>
      <c r="ES274">
        <v>27.27</v>
      </c>
      <c r="ET274">
        <v>39.130000000000003</v>
      </c>
      <c r="EU274">
        <v>6.09</v>
      </c>
      <c r="EV274">
        <v>317.17</v>
      </c>
      <c r="EW274">
        <v>32.97</v>
      </c>
      <c r="EX274">
        <v>0.5</v>
      </c>
      <c r="EY274">
        <v>0</v>
      </c>
      <c r="FQ274">
        <v>0</v>
      </c>
      <c r="FR274">
        <f t="shared" si="305"/>
        <v>0</v>
      </c>
      <c r="FS274">
        <v>0</v>
      </c>
      <c r="FT274" t="s">
        <v>22</v>
      </c>
      <c r="FU274" t="s">
        <v>23</v>
      </c>
      <c r="FX274">
        <v>115.2</v>
      </c>
      <c r="FY274">
        <v>70.55</v>
      </c>
      <c r="GA274" t="s">
        <v>6</v>
      </c>
      <c r="GD274">
        <v>0</v>
      </c>
      <c r="GF274">
        <v>1382640866</v>
      </c>
      <c r="GG274">
        <v>1</v>
      </c>
      <c r="GH274">
        <v>1</v>
      </c>
      <c r="GI274">
        <v>4</v>
      </c>
      <c r="GJ274">
        <v>0</v>
      </c>
      <c r="GK274">
        <f>ROUND(R274*(R12)/100,2)</f>
        <v>0</v>
      </c>
      <c r="GL274">
        <f t="shared" si="306"/>
        <v>0</v>
      </c>
      <c r="GM274">
        <f t="shared" si="307"/>
        <v>4588.51</v>
      </c>
      <c r="GN274">
        <f t="shared" si="308"/>
        <v>4588.51</v>
      </c>
      <c r="GO274">
        <f t="shared" si="309"/>
        <v>0</v>
      </c>
      <c r="GP274">
        <f t="shared" si="310"/>
        <v>0</v>
      </c>
      <c r="GR274">
        <v>0</v>
      </c>
      <c r="GS274">
        <v>3</v>
      </c>
      <c r="GT274">
        <v>0</v>
      </c>
      <c r="GU274" t="s">
        <v>6</v>
      </c>
      <c r="GV274">
        <f t="shared" si="311"/>
        <v>0</v>
      </c>
      <c r="GW274">
        <v>1</v>
      </c>
      <c r="GX274">
        <f t="shared" si="312"/>
        <v>0</v>
      </c>
      <c r="HA274">
        <v>0</v>
      </c>
      <c r="HB274">
        <v>0</v>
      </c>
      <c r="IK274">
        <v>0</v>
      </c>
    </row>
    <row r="275" spans="1:245" x14ac:dyDescent="0.2">
      <c r="A275">
        <v>18</v>
      </c>
      <c r="B275">
        <v>1</v>
      </c>
      <c r="C275">
        <v>630</v>
      </c>
      <c r="E275" t="s">
        <v>821</v>
      </c>
      <c r="F275" t="s">
        <v>822</v>
      </c>
      <c r="G275" t="s">
        <v>823</v>
      </c>
      <c r="H275" t="s">
        <v>135</v>
      </c>
      <c r="I275">
        <f>I274*J275</f>
        <v>57.500000000000007</v>
      </c>
      <c r="J275">
        <v>100.00000000000001</v>
      </c>
      <c r="O275">
        <f t="shared" si="278"/>
        <v>10233.34</v>
      </c>
      <c r="P275">
        <f t="shared" si="279"/>
        <v>10233.34</v>
      </c>
      <c r="Q275">
        <f t="shared" si="280"/>
        <v>0</v>
      </c>
      <c r="R275">
        <f t="shared" si="281"/>
        <v>0</v>
      </c>
      <c r="S275">
        <f t="shared" si="282"/>
        <v>0</v>
      </c>
      <c r="T275">
        <f t="shared" si="283"/>
        <v>0</v>
      </c>
      <c r="U275">
        <f t="shared" si="284"/>
        <v>0</v>
      </c>
      <c r="V275">
        <f t="shared" si="285"/>
        <v>0</v>
      </c>
      <c r="W275">
        <f t="shared" si="286"/>
        <v>0</v>
      </c>
      <c r="X275">
        <f t="shared" si="287"/>
        <v>0</v>
      </c>
      <c r="Y275">
        <f t="shared" si="288"/>
        <v>0</v>
      </c>
      <c r="AA275">
        <v>16612262</v>
      </c>
      <c r="AB275">
        <f t="shared" si="289"/>
        <v>25.28</v>
      </c>
      <c r="AC275">
        <f t="shared" si="313"/>
        <v>25.28</v>
      </c>
      <c r="AD275">
        <f>ROUND((((ET275)-(EU275))+AE275),2)</f>
        <v>0</v>
      </c>
      <c r="AE275">
        <f t="shared" ref="AE275:AF279" si="316">ROUND((EU275),2)</f>
        <v>0</v>
      </c>
      <c r="AF275">
        <f t="shared" si="316"/>
        <v>0</v>
      </c>
      <c r="AG275">
        <f t="shared" si="291"/>
        <v>0</v>
      </c>
      <c r="AH275">
        <f t="shared" ref="AH275:AI279" si="317">(EW275)</f>
        <v>0</v>
      </c>
      <c r="AI275">
        <f t="shared" si="317"/>
        <v>0</v>
      </c>
      <c r="AJ275">
        <f t="shared" si="293"/>
        <v>0</v>
      </c>
      <c r="AK275">
        <v>25.28</v>
      </c>
      <c r="AL275">
        <v>25.28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115</v>
      </c>
      <c r="AU275">
        <v>71</v>
      </c>
      <c r="AV275">
        <v>1</v>
      </c>
      <c r="AW275">
        <v>1</v>
      </c>
      <c r="AZ275">
        <v>7.04</v>
      </c>
      <c r="BA275">
        <v>1</v>
      </c>
      <c r="BB275">
        <v>1</v>
      </c>
      <c r="BC275">
        <v>7.04</v>
      </c>
      <c r="BD275" t="s">
        <v>6</v>
      </c>
      <c r="BE275" t="s">
        <v>6</v>
      </c>
      <c r="BF275" t="s">
        <v>6</v>
      </c>
      <c r="BG275" t="s">
        <v>6</v>
      </c>
      <c r="BH275">
        <v>3</v>
      </c>
      <c r="BI275">
        <v>1</v>
      </c>
      <c r="BJ275" t="s">
        <v>824</v>
      </c>
      <c r="BM275">
        <v>16001</v>
      </c>
      <c r="BN275">
        <v>0</v>
      </c>
      <c r="BO275" t="s">
        <v>6</v>
      </c>
      <c r="BP275">
        <v>0</v>
      </c>
      <c r="BQ275">
        <v>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6</v>
      </c>
      <c r="BZ275">
        <v>128</v>
      </c>
      <c r="CA275">
        <v>83</v>
      </c>
      <c r="CF275">
        <v>0</v>
      </c>
      <c r="CG275">
        <v>0</v>
      </c>
      <c r="CM275">
        <v>0</v>
      </c>
      <c r="CN275" t="s">
        <v>6</v>
      </c>
      <c r="CO275">
        <v>0</v>
      </c>
      <c r="CP275">
        <f t="shared" si="294"/>
        <v>10233.34</v>
      </c>
      <c r="CQ275">
        <f t="shared" si="295"/>
        <v>177.97120000000001</v>
      </c>
      <c r="CR275">
        <f t="shared" si="296"/>
        <v>0</v>
      </c>
      <c r="CS275">
        <f t="shared" si="297"/>
        <v>0</v>
      </c>
      <c r="CT275">
        <f t="shared" si="298"/>
        <v>0</v>
      </c>
      <c r="CU275">
        <f t="shared" si="299"/>
        <v>0</v>
      </c>
      <c r="CV275">
        <f t="shared" si="300"/>
        <v>0</v>
      </c>
      <c r="CW275">
        <f t="shared" si="301"/>
        <v>0</v>
      </c>
      <c r="CX275">
        <f t="shared" si="302"/>
        <v>0</v>
      </c>
      <c r="CY275">
        <f t="shared" si="303"/>
        <v>0</v>
      </c>
      <c r="CZ275">
        <f t="shared" si="304"/>
        <v>0</v>
      </c>
      <c r="DC275" t="s">
        <v>6</v>
      </c>
      <c r="DD275" t="s">
        <v>6</v>
      </c>
      <c r="DE275" t="s">
        <v>6</v>
      </c>
      <c r="DF275" t="s">
        <v>6</v>
      </c>
      <c r="DG275" t="s">
        <v>6</v>
      </c>
      <c r="DH275" t="s">
        <v>6</v>
      </c>
      <c r="DI275" t="s">
        <v>6</v>
      </c>
      <c r="DJ275" t="s">
        <v>6</v>
      </c>
      <c r="DK275" t="s">
        <v>6</v>
      </c>
      <c r="DL275" t="s">
        <v>6</v>
      </c>
      <c r="DM275" t="s">
        <v>6</v>
      </c>
      <c r="DN275">
        <v>0</v>
      </c>
      <c r="DO275">
        <v>0</v>
      </c>
      <c r="DP275">
        <v>1</v>
      </c>
      <c r="DQ275">
        <v>1</v>
      </c>
      <c r="DU275">
        <v>1003</v>
      </c>
      <c r="DV275" t="s">
        <v>135</v>
      </c>
      <c r="DW275" t="s">
        <v>135</v>
      </c>
      <c r="DX275">
        <v>1</v>
      </c>
      <c r="EE275">
        <v>16609131</v>
      </c>
      <c r="EF275">
        <v>2</v>
      </c>
      <c r="EG275" t="s">
        <v>14</v>
      </c>
      <c r="EH275">
        <v>0</v>
      </c>
      <c r="EI275" t="s">
        <v>6</v>
      </c>
      <c r="EJ275">
        <v>1</v>
      </c>
      <c r="EK275">
        <v>16001</v>
      </c>
      <c r="EL275" t="s">
        <v>803</v>
      </c>
      <c r="EM275" t="s">
        <v>804</v>
      </c>
      <c r="EO275" t="s">
        <v>6</v>
      </c>
      <c r="EQ275">
        <v>0</v>
      </c>
      <c r="ER275">
        <v>25.28</v>
      </c>
      <c r="ES275">
        <v>25.28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305"/>
        <v>0</v>
      </c>
      <c r="FS275">
        <v>0</v>
      </c>
      <c r="FT275" t="s">
        <v>22</v>
      </c>
      <c r="FU275" t="s">
        <v>23</v>
      </c>
      <c r="FX275">
        <v>115.2</v>
      </c>
      <c r="FY275">
        <v>70.55</v>
      </c>
      <c r="GA275" t="s">
        <v>6</v>
      </c>
      <c r="GD275">
        <v>0</v>
      </c>
      <c r="GF275">
        <v>88197163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si="306"/>
        <v>0</v>
      </c>
      <c r="GM275">
        <f t="shared" si="307"/>
        <v>10233.34</v>
      </c>
      <c r="GN275">
        <f t="shared" si="308"/>
        <v>10233.34</v>
      </c>
      <c r="GO275">
        <f t="shared" si="309"/>
        <v>0</v>
      </c>
      <c r="GP275">
        <f t="shared" si="310"/>
        <v>0</v>
      </c>
      <c r="GR275">
        <v>0</v>
      </c>
      <c r="GS275">
        <v>3</v>
      </c>
      <c r="GT275">
        <v>0</v>
      </c>
      <c r="GU275" t="s">
        <v>6</v>
      </c>
      <c r="GV275">
        <f t="shared" si="311"/>
        <v>0</v>
      </c>
      <c r="GW275">
        <v>1</v>
      </c>
      <c r="GX275">
        <f t="shared" si="312"/>
        <v>0</v>
      </c>
      <c r="HA275">
        <v>0</v>
      </c>
      <c r="HB275">
        <v>0</v>
      </c>
      <c r="IK275">
        <v>0</v>
      </c>
    </row>
    <row r="276" spans="1:245" x14ac:dyDescent="0.2">
      <c r="A276">
        <v>18</v>
      </c>
      <c r="B276">
        <v>1</v>
      </c>
      <c r="C276">
        <v>629</v>
      </c>
      <c r="E276" t="s">
        <v>825</v>
      </c>
      <c r="F276" t="s">
        <v>826</v>
      </c>
      <c r="G276" t="s">
        <v>827</v>
      </c>
      <c r="H276" t="s">
        <v>697</v>
      </c>
      <c r="I276">
        <f>I274*J276</f>
        <v>2.9</v>
      </c>
      <c r="J276">
        <v>5.0434782608695654</v>
      </c>
      <c r="O276">
        <f t="shared" si="278"/>
        <v>649.23</v>
      </c>
      <c r="P276">
        <f t="shared" si="279"/>
        <v>649.23</v>
      </c>
      <c r="Q276">
        <f t="shared" si="280"/>
        <v>0</v>
      </c>
      <c r="R276">
        <f t="shared" si="281"/>
        <v>0</v>
      </c>
      <c r="S276">
        <f t="shared" si="282"/>
        <v>0</v>
      </c>
      <c r="T276">
        <f t="shared" si="283"/>
        <v>0</v>
      </c>
      <c r="U276">
        <f t="shared" si="284"/>
        <v>0</v>
      </c>
      <c r="V276">
        <f t="shared" si="285"/>
        <v>0</v>
      </c>
      <c r="W276">
        <f t="shared" si="286"/>
        <v>0</v>
      </c>
      <c r="X276">
        <f t="shared" si="287"/>
        <v>0</v>
      </c>
      <c r="Y276">
        <f t="shared" si="288"/>
        <v>0</v>
      </c>
      <c r="AA276">
        <v>16612262</v>
      </c>
      <c r="AB276">
        <f t="shared" si="289"/>
        <v>31.8</v>
      </c>
      <c r="AC276">
        <f t="shared" si="313"/>
        <v>31.8</v>
      </c>
      <c r="AD276">
        <f>ROUND((((ET276)-(EU276))+AE276),2)</f>
        <v>0</v>
      </c>
      <c r="AE276">
        <f t="shared" si="316"/>
        <v>0</v>
      </c>
      <c r="AF276">
        <f t="shared" si="316"/>
        <v>0</v>
      </c>
      <c r="AG276">
        <f t="shared" si="291"/>
        <v>0</v>
      </c>
      <c r="AH276">
        <f t="shared" si="317"/>
        <v>0</v>
      </c>
      <c r="AI276">
        <f t="shared" si="317"/>
        <v>0</v>
      </c>
      <c r="AJ276">
        <f t="shared" si="293"/>
        <v>0</v>
      </c>
      <c r="AK276">
        <v>31.8</v>
      </c>
      <c r="AL276">
        <v>31.8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115</v>
      </c>
      <c r="AU276">
        <v>71</v>
      </c>
      <c r="AV276">
        <v>1</v>
      </c>
      <c r="AW276">
        <v>1</v>
      </c>
      <c r="AZ276">
        <v>7.04</v>
      </c>
      <c r="BA276">
        <v>1</v>
      </c>
      <c r="BB276">
        <v>1</v>
      </c>
      <c r="BC276">
        <v>7.04</v>
      </c>
      <c r="BD276" t="s">
        <v>6</v>
      </c>
      <c r="BE276" t="s">
        <v>6</v>
      </c>
      <c r="BF276" t="s">
        <v>6</v>
      </c>
      <c r="BG276" t="s">
        <v>6</v>
      </c>
      <c r="BH276">
        <v>3</v>
      </c>
      <c r="BI276">
        <v>1</v>
      </c>
      <c r="BJ276" t="s">
        <v>828</v>
      </c>
      <c r="BM276">
        <v>16001</v>
      </c>
      <c r="BN276">
        <v>0</v>
      </c>
      <c r="BO276" t="s">
        <v>6</v>
      </c>
      <c r="BP276">
        <v>0</v>
      </c>
      <c r="BQ276">
        <v>2</v>
      </c>
      <c r="BR276">
        <v>0</v>
      </c>
      <c r="BS276">
        <v>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128</v>
      </c>
      <c r="CA276">
        <v>83</v>
      </c>
      <c r="CF276">
        <v>0</v>
      </c>
      <c r="CG276">
        <v>0</v>
      </c>
      <c r="CM276">
        <v>0</v>
      </c>
      <c r="CN276" t="s">
        <v>6</v>
      </c>
      <c r="CO276">
        <v>0</v>
      </c>
      <c r="CP276">
        <f t="shared" si="294"/>
        <v>649.23</v>
      </c>
      <c r="CQ276">
        <f t="shared" si="295"/>
        <v>223.87200000000001</v>
      </c>
      <c r="CR276">
        <f t="shared" si="296"/>
        <v>0</v>
      </c>
      <c r="CS276">
        <f t="shared" si="297"/>
        <v>0</v>
      </c>
      <c r="CT276">
        <f t="shared" si="298"/>
        <v>0</v>
      </c>
      <c r="CU276">
        <f t="shared" si="299"/>
        <v>0</v>
      </c>
      <c r="CV276">
        <f t="shared" si="300"/>
        <v>0</v>
      </c>
      <c r="CW276">
        <f t="shared" si="301"/>
        <v>0</v>
      </c>
      <c r="CX276">
        <f t="shared" si="302"/>
        <v>0</v>
      </c>
      <c r="CY276">
        <f t="shared" si="303"/>
        <v>0</v>
      </c>
      <c r="CZ276">
        <f t="shared" si="304"/>
        <v>0</v>
      </c>
      <c r="DC276" t="s">
        <v>6</v>
      </c>
      <c r="DD276" t="s">
        <v>6</v>
      </c>
      <c r="DE276" t="s">
        <v>6</v>
      </c>
      <c r="DF276" t="s">
        <v>6</v>
      </c>
      <c r="DG276" t="s">
        <v>6</v>
      </c>
      <c r="DH276" t="s">
        <v>6</v>
      </c>
      <c r="DI276" t="s">
        <v>6</v>
      </c>
      <c r="DJ276" t="s">
        <v>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1010</v>
      </c>
      <c r="DV276" t="s">
        <v>697</v>
      </c>
      <c r="DW276" t="s">
        <v>697</v>
      </c>
      <c r="DX276">
        <v>10</v>
      </c>
      <c r="EE276">
        <v>16609131</v>
      </c>
      <c r="EF276">
        <v>2</v>
      </c>
      <c r="EG276" t="s">
        <v>14</v>
      </c>
      <c r="EH276">
        <v>0</v>
      </c>
      <c r="EI276" t="s">
        <v>6</v>
      </c>
      <c r="EJ276">
        <v>1</v>
      </c>
      <c r="EK276">
        <v>16001</v>
      </c>
      <c r="EL276" t="s">
        <v>803</v>
      </c>
      <c r="EM276" t="s">
        <v>804</v>
      </c>
      <c r="EO276" t="s">
        <v>6</v>
      </c>
      <c r="EQ276">
        <v>0</v>
      </c>
      <c r="ER276">
        <v>31.8</v>
      </c>
      <c r="ES276">
        <v>31.8</v>
      </c>
      <c r="ET276">
        <v>0</v>
      </c>
      <c r="EU276">
        <v>0</v>
      </c>
      <c r="EV276">
        <v>0</v>
      </c>
      <c r="EW276">
        <v>0</v>
      </c>
      <c r="EX276">
        <v>0</v>
      </c>
      <c r="FQ276">
        <v>0</v>
      </c>
      <c r="FR276">
        <f t="shared" si="305"/>
        <v>0</v>
      </c>
      <c r="FS276">
        <v>0</v>
      </c>
      <c r="FT276" t="s">
        <v>22</v>
      </c>
      <c r="FU276" t="s">
        <v>23</v>
      </c>
      <c r="FX276">
        <v>115.2</v>
      </c>
      <c r="FY276">
        <v>70.55</v>
      </c>
      <c r="GA276" t="s">
        <v>6</v>
      </c>
      <c r="GD276">
        <v>0</v>
      </c>
      <c r="GF276">
        <v>-2068360021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306"/>
        <v>0</v>
      </c>
      <c r="GM276">
        <f t="shared" si="307"/>
        <v>649.23</v>
      </c>
      <c r="GN276">
        <f t="shared" si="308"/>
        <v>649.23</v>
      </c>
      <c r="GO276">
        <f t="shared" si="309"/>
        <v>0</v>
      </c>
      <c r="GP276">
        <f t="shared" si="310"/>
        <v>0</v>
      </c>
      <c r="GR276">
        <v>0</v>
      </c>
      <c r="GS276">
        <v>3</v>
      </c>
      <c r="GT276">
        <v>0</v>
      </c>
      <c r="GU276" t="s">
        <v>6</v>
      </c>
      <c r="GV276">
        <f t="shared" si="311"/>
        <v>0</v>
      </c>
      <c r="GW276">
        <v>1</v>
      </c>
      <c r="GX276">
        <f t="shared" si="312"/>
        <v>0</v>
      </c>
      <c r="HA276">
        <v>0</v>
      </c>
      <c r="HB276">
        <v>0</v>
      </c>
      <c r="IK276">
        <v>0</v>
      </c>
    </row>
    <row r="277" spans="1:245" x14ac:dyDescent="0.2">
      <c r="A277">
        <v>18</v>
      </c>
      <c r="B277">
        <v>1</v>
      </c>
      <c r="C277">
        <v>631</v>
      </c>
      <c r="E277" t="s">
        <v>829</v>
      </c>
      <c r="F277" t="s">
        <v>814</v>
      </c>
      <c r="G277" t="s">
        <v>815</v>
      </c>
      <c r="H277" t="s">
        <v>135</v>
      </c>
      <c r="I277">
        <f>I274*J277</f>
        <v>57.500000000000007</v>
      </c>
      <c r="J277">
        <v>100.00000000000001</v>
      </c>
      <c r="O277">
        <f t="shared" si="278"/>
        <v>0</v>
      </c>
      <c r="P277">
        <f t="shared" si="279"/>
        <v>0</v>
      </c>
      <c r="Q277">
        <f t="shared" si="280"/>
        <v>0</v>
      </c>
      <c r="R277">
        <f t="shared" si="281"/>
        <v>0</v>
      </c>
      <c r="S277">
        <f t="shared" si="282"/>
        <v>0</v>
      </c>
      <c r="T277">
        <f t="shared" si="283"/>
        <v>0</v>
      </c>
      <c r="U277">
        <f t="shared" si="284"/>
        <v>0</v>
      </c>
      <c r="V277">
        <f t="shared" si="285"/>
        <v>0</v>
      </c>
      <c r="W277">
        <f t="shared" si="286"/>
        <v>0</v>
      </c>
      <c r="X277">
        <f t="shared" si="287"/>
        <v>0</v>
      </c>
      <c r="Y277">
        <f t="shared" si="288"/>
        <v>0</v>
      </c>
      <c r="AA277">
        <v>16612262</v>
      </c>
      <c r="AB277">
        <f t="shared" si="289"/>
        <v>0</v>
      </c>
      <c r="AC277">
        <f t="shared" si="313"/>
        <v>0</v>
      </c>
      <c r="AD277">
        <f>ROUND((((ET277)-(EU277))+AE277),2)</f>
        <v>0</v>
      </c>
      <c r="AE277">
        <f t="shared" si="316"/>
        <v>0</v>
      </c>
      <c r="AF277">
        <f t="shared" si="316"/>
        <v>0</v>
      </c>
      <c r="AG277">
        <f t="shared" si="291"/>
        <v>0</v>
      </c>
      <c r="AH277">
        <f t="shared" si="317"/>
        <v>0</v>
      </c>
      <c r="AI277">
        <f t="shared" si="317"/>
        <v>0</v>
      </c>
      <c r="AJ277">
        <f t="shared" si="293"/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115</v>
      </c>
      <c r="AU277">
        <v>71</v>
      </c>
      <c r="AV277">
        <v>1</v>
      </c>
      <c r="AW277">
        <v>1</v>
      </c>
      <c r="AZ277">
        <v>7.04</v>
      </c>
      <c r="BA277">
        <v>1</v>
      </c>
      <c r="BB277">
        <v>1</v>
      </c>
      <c r="BC277">
        <v>7.04</v>
      </c>
      <c r="BD277" t="s">
        <v>6</v>
      </c>
      <c r="BE277" t="s">
        <v>6</v>
      </c>
      <c r="BF277" t="s">
        <v>6</v>
      </c>
      <c r="BG277" t="s">
        <v>6</v>
      </c>
      <c r="BH277">
        <v>3</v>
      </c>
      <c r="BI277">
        <v>1</v>
      </c>
      <c r="BJ277" t="s">
        <v>6</v>
      </c>
      <c r="BM277">
        <v>16001</v>
      </c>
      <c r="BN277">
        <v>0</v>
      </c>
      <c r="BO277" t="s">
        <v>6</v>
      </c>
      <c r="BP277">
        <v>0</v>
      </c>
      <c r="BQ277">
        <v>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6</v>
      </c>
      <c r="BZ277">
        <v>128</v>
      </c>
      <c r="CA277">
        <v>83</v>
      </c>
      <c r="CF277">
        <v>0</v>
      </c>
      <c r="CG277">
        <v>0</v>
      </c>
      <c r="CM277">
        <v>0</v>
      </c>
      <c r="CN277" t="s">
        <v>6</v>
      </c>
      <c r="CO277">
        <v>0</v>
      </c>
      <c r="CP277">
        <f t="shared" si="294"/>
        <v>0</v>
      </c>
      <c r="CQ277">
        <f t="shared" si="295"/>
        <v>0</v>
      </c>
      <c r="CR277">
        <f t="shared" si="296"/>
        <v>0</v>
      </c>
      <c r="CS277">
        <f t="shared" si="297"/>
        <v>0</v>
      </c>
      <c r="CT277">
        <f t="shared" si="298"/>
        <v>0</v>
      </c>
      <c r="CU277">
        <f t="shared" si="299"/>
        <v>0</v>
      </c>
      <c r="CV277">
        <f t="shared" si="300"/>
        <v>0</v>
      </c>
      <c r="CW277">
        <f t="shared" si="301"/>
        <v>0</v>
      </c>
      <c r="CX277">
        <f t="shared" si="302"/>
        <v>0</v>
      </c>
      <c r="CY277">
        <f t="shared" si="303"/>
        <v>0</v>
      </c>
      <c r="CZ277">
        <f t="shared" si="304"/>
        <v>0</v>
      </c>
      <c r="DC277" t="s">
        <v>6</v>
      </c>
      <c r="DD277" t="s">
        <v>6</v>
      </c>
      <c r="DE277" t="s">
        <v>6</v>
      </c>
      <c r="DF277" t="s">
        <v>6</v>
      </c>
      <c r="DG277" t="s">
        <v>6</v>
      </c>
      <c r="DH277" t="s">
        <v>6</v>
      </c>
      <c r="DI277" t="s">
        <v>6</v>
      </c>
      <c r="DJ277" t="s">
        <v>6</v>
      </c>
      <c r="DK277" t="s">
        <v>6</v>
      </c>
      <c r="DL277" t="s">
        <v>6</v>
      </c>
      <c r="DM277" t="s">
        <v>6</v>
      </c>
      <c r="DN277">
        <v>0</v>
      </c>
      <c r="DO277">
        <v>0</v>
      </c>
      <c r="DP277">
        <v>1</v>
      </c>
      <c r="DQ277">
        <v>1</v>
      </c>
      <c r="DU277">
        <v>1003</v>
      </c>
      <c r="DV277" t="s">
        <v>135</v>
      </c>
      <c r="DW277" t="s">
        <v>135</v>
      </c>
      <c r="DX277">
        <v>1</v>
      </c>
      <c r="EE277">
        <v>16609131</v>
      </c>
      <c r="EF277">
        <v>2</v>
      </c>
      <c r="EG277" t="s">
        <v>14</v>
      </c>
      <c r="EH277">
        <v>0</v>
      </c>
      <c r="EI277" t="s">
        <v>6</v>
      </c>
      <c r="EJ277">
        <v>1</v>
      </c>
      <c r="EK277">
        <v>16001</v>
      </c>
      <c r="EL277" t="s">
        <v>803</v>
      </c>
      <c r="EM277" t="s">
        <v>804</v>
      </c>
      <c r="EO277" t="s">
        <v>6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305"/>
        <v>0</v>
      </c>
      <c r="FS277">
        <v>0</v>
      </c>
      <c r="FT277" t="s">
        <v>22</v>
      </c>
      <c r="FU277" t="s">
        <v>23</v>
      </c>
      <c r="FX277">
        <v>115.2</v>
      </c>
      <c r="FY277">
        <v>70.55</v>
      </c>
      <c r="GA277" t="s">
        <v>816</v>
      </c>
      <c r="GD277">
        <v>0</v>
      </c>
      <c r="GF277">
        <v>594190089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306"/>
        <v>0</v>
      </c>
      <c r="GM277">
        <f t="shared" si="307"/>
        <v>0</v>
      </c>
      <c r="GN277">
        <f t="shared" si="308"/>
        <v>0</v>
      </c>
      <c r="GO277">
        <f t="shared" si="309"/>
        <v>0</v>
      </c>
      <c r="GP277">
        <f t="shared" si="310"/>
        <v>0</v>
      </c>
      <c r="GR277">
        <v>0</v>
      </c>
      <c r="GS277">
        <v>4</v>
      </c>
      <c r="GT277">
        <v>0</v>
      </c>
      <c r="GU277" t="s">
        <v>6</v>
      </c>
      <c r="GV277">
        <f t="shared" si="311"/>
        <v>0</v>
      </c>
      <c r="GW277">
        <v>1</v>
      </c>
      <c r="GX277">
        <f t="shared" si="312"/>
        <v>0</v>
      </c>
      <c r="HA277">
        <v>0</v>
      </c>
      <c r="HB277">
        <v>0</v>
      </c>
      <c r="IK277">
        <v>0</v>
      </c>
    </row>
    <row r="278" spans="1:245" x14ac:dyDescent="0.2">
      <c r="A278">
        <v>17</v>
      </c>
      <c r="B278">
        <v>1</v>
      </c>
      <c r="C278">
        <f>ROW(SmtRes!A637)</f>
        <v>637</v>
      </c>
      <c r="D278">
        <f>ROW(EtalonRes!A625)</f>
        <v>625</v>
      </c>
      <c r="E278" t="s">
        <v>830</v>
      </c>
      <c r="F278" t="s">
        <v>831</v>
      </c>
      <c r="G278" t="s">
        <v>832</v>
      </c>
      <c r="H278" t="s">
        <v>39</v>
      </c>
      <c r="I278">
        <v>0.26</v>
      </c>
      <c r="J278">
        <v>0</v>
      </c>
      <c r="O278">
        <f t="shared" si="278"/>
        <v>788.65</v>
      </c>
      <c r="P278">
        <f t="shared" si="279"/>
        <v>66.900000000000006</v>
      </c>
      <c r="Q278">
        <f t="shared" si="280"/>
        <v>0.56999999999999995</v>
      </c>
      <c r="R278">
        <f t="shared" si="281"/>
        <v>0.26</v>
      </c>
      <c r="S278">
        <f t="shared" si="282"/>
        <v>721.18</v>
      </c>
      <c r="T278">
        <f t="shared" si="283"/>
        <v>0</v>
      </c>
      <c r="U278">
        <f t="shared" si="284"/>
        <v>12.009399999999999</v>
      </c>
      <c r="V278">
        <f t="shared" si="285"/>
        <v>2.6000000000000003E-3</v>
      </c>
      <c r="W278">
        <f t="shared" si="286"/>
        <v>0</v>
      </c>
      <c r="X278">
        <f t="shared" si="287"/>
        <v>743.08</v>
      </c>
      <c r="Y278">
        <f t="shared" si="288"/>
        <v>432.86</v>
      </c>
      <c r="AA278">
        <v>16612262</v>
      </c>
      <c r="AB278">
        <f t="shared" si="289"/>
        <v>430.86</v>
      </c>
      <c r="AC278">
        <f t="shared" si="313"/>
        <v>36.549999999999997</v>
      </c>
      <c r="AD278">
        <f>ROUND((((ET278)-(EU278))+AE278),2)</f>
        <v>0.31</v>
      </c>
      <c r="AE278">
        <f t="shared" si="316"/>
        <v>0.14000000000000001</v>
      </c>
      <c r="AF278">
        <f t="shared" si="316"/>
        <v>394</v>
      </c>
      <c r="AG278">
        <f t="shared" si="291"/>
        <v>0</v>
      </c>
      <c r="AH278">
        <f t="shared" si="317"/>
        <v>46.19</v>
      </c>
      <c r="AI278">
        <f t="shared" si="317"/>
        <v>0.01</v>
      </c>
      <c r="AJ278">
        <f t="shared" si="293"/>
        <v>0</v>
      </c>
      <c r="AK278">
        <v>430.86</v>
      </c>
      <c r="AL278">
        <v>36.549999999999997</v>
      </c>
      <c r="AM278">
        <v>0.31</v>
      </c>
      <c r="AN278">
        <v>0.14000000000000001</v>
      </c>
      <c r="AO278">
        <v>394</v>
      </c>
      <c r="AP278">
        <v>0</v>
      </c>
      <c r="AQ278">
        <v>46.19</v>
      </c>
      <c r="AR278">
        <v>0.01</v>
      </c>
      <c r="AS278">
        <v>0</v>
      </c>
      <c r="AT278">
        <v>103</v>
      </c>
      <c r="AU278">
        <v>60</v>
      </c>
      <c r="AV278">
        <v>1</v>
      </c>
      <c r="AW278">
        <v>1</v>
      </c>
      <c r="AZ278">
        <v>7.04</v>
      </c>
      <c r="BA278">
        <v>7.04</v>
      </c>
      <c r="BB278">
        <v>7.04</v>
      </c>
      <c r="BC278">
        <v>7.04</v>
      </c>
      <c r="BD278" t="s">
        <v>6</v>
      </c>
      <c r="BE278" t="s">
        <v>6</v>
      </c>
      <c r="BF278" t="s">
        <v>6</v>
      </c>
      <c r="BG278" t="s">
        <v>6</v>
      </c>
      <c r="BH278">
        <v>0</v>
      </c>
      <c r="BI278">
        <v>1</v>
      </c>
      <c r="BJ278" t="s">
        <v>833</v>
      </c>
      <c r="BM278">
        <v>65010</v>
      </c>
      <c r="BN278">
        <v>0</v>
      </c>
      <c r="BO278" t="s">
        <v>6</v>
      </c>
      <c r="BP278">
        <v>0</v>
      </c>
      <c r="BQ278">
        <v>6</v>
      </c>
      <c r="BR278">
        <v>0</v>
      </c>
      <c r="BS278">
        <v>7.04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6</v>
      </c>
      <c r="BZ278">
        <v>103</v>
      </c>
      <c r="CA278">
        <v>60</v>
      </c>
      <c r="CF278">
        <v>0</v>
      </c>
      <c r="CG278">
        <v>0</v>
      </c>
      <c r="CM278">
        <v>0</v>
      </c>
      <c r="CN278" t="s">
        <v>6</v>
      </c>
      <c r="CO278">
        <v>0</v>
      </c>
      <c r="CP278">
        <f t="shared" si="294"/>
        <v>788.65</v>
      </c>
      <c r="CQ278">
        <f t="shared" si="295"/>
        <v>257.31199999999995</v>
      </c>
      <c r="CR278">
        <f t="shared" si="296"/>
        <v>2.1823999999999999</v>
      </c>
      <c r="CS278">
        <f t="shared" si="297"/>
        <v>0.98560000000000014</v>
      </c>
      <c r="CT278">
        <f t="shared" si="298"/>
        <v>2773.76</v>
      </c>
      <c r="CU278">
        <f t="shared" si="299"/>
        <v>0</v>
      </c>
      <c r="CV278">
        <f t="shared" si="300"/>
        <v>46.19</v>
      </c>
      <c r="CW278">
        <f t="shared" si="301"/>
        <v>0.01</v>
      </c>
      <c r="CX278">
        <f t="shared" si="302"/>
        <v>0</v>
      </c>
      <c r="CY278">
        <f t="shared" si="303"/>
        <v>743.08319999999992</v>
      </c>
      <c r="CZ278">
        <f t="shared" si="304"/>
        <v>432.86399999999992</v>
      </c>
      <c r="DC278" t="s">
        <v>6</v>
      </c>
      <c r="DD278" t="s">
        <v>6</v>
      </c>
      <c r="DE278" t="s">
        <v>6</v>
      </c>
      <c r="DF278" t="s">
        <v>6</v>
      </c>
      <c r="DG278" t="s">
        <v>6</v>
      </c>
      <c r="DH278" t="s">
        <v>6</v>
      </c>
      <c r="DI278" t="s">
        <v>6</v>
      </c>
      <c r="DJ278" t="s">
        <v>6</v>
      </c>
      <c r="DK278" t="s">
        <v>6</v>
      </c>
      <c r="DL278" t="s">
        <v>6</v>
      </c>
      <c r="DM278" t="s">
        <v>6</v>
      </c>
      <c r="DN278">
        <v>0</v>
      </c>
      <c r="DO278">
        <v>0</v>
      </c>
      <c r="DP278">
        <v>1</v>
      </c>
      <c r="DQ278">
        <v>1</v>
      </c>
      <c r="DU278">
        <v>1013</v>
      </c>
      <c r="DV278" t="s">
        <v>39</v>
      </c>
      <c r="DW278" t="s">
        <v>39</v>
      </c>
      <c r="DX278">
        <v>1</v>
      </c>
      <c r="EE278">
        <v>16609199</v>
      </c>
      <c r="EF278">
        <v>6</v>
      </c>
      <c r="EG278" t="s">
        <v>29</v>
      </c>
      <c r="EH278">
        <v>0</v>
      </c>
      <c r="EI278" t="s">
        <v>6</v>
      </c>
      <c r="EJ278">
        <v>1</v>
      </c>
      <c r="EK278">
        <v>65010</v>
      </c>
      <c r="EL278" t="s">
        <v>834</v>
      </c>
      <c r="EM278" t="s">
        <v>787</v>
      </c>
      <c r="EO278" t="s">
        <v>6</v>
      </c>
      <c r="EQ278">
        <v>131072</v>
      </c>
      <c r="ER278">
        <v>430.86</v>
      </c>
      <c r="ES278">
        <v>36.549999999999997</v>
      </c>
      <c r="ET278">
        <v>0.31</v>
      </c>
      <c r="EU278">
        <v>0.14000000000000001</v>
      </c>
      <c r="EV278">
        <v>394</v>
      </c>
      <c r="EW278">
        <v>46.19</v>
      </c>
      <c r="EX278">
        <v>0.01</v>
      </c>
      <c r="EY278">
        <v>0</v>
      </c>
      <c r="FQ278">
        <v>0</v>
      </c>
      <c r="FR278">
        <f t="shared" si="305"/>
        <v>0</v>
      </c>
      <c r="FS278">
        <v>0</v>
      </c>
      <c r="FX278">
        <v>103</v>
      </c>
      <c r="FY278">
        <v>60</v>
      </c>
      <c r="GA278" t="s">
        <v>6</v>
      </c>
      <c r="GD278">
        <v>0</v>
      </c>
      <c r="GF278">
        <v>-2051527918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306"/>
        <v>0</v>
      </c>
      <c r="GM278">
        <f t="shared" si="307"/>
        <v>1964.59</v>
      </c>
      <c r="GN278">
        <f t="shared" si="308"/>
        <v>1964.59</v>
      </c>
      <c r="GO278">
        <f t="shared" si="309"/>
        <v>0</v>
      </c>
      <c r="GP278">
        <f t="shared" si="310"/>
        <v>0</v>
      </c>
      <c r="GR278">
        <v>0</v>
      </c>
      <c r="GS278">
        <v>3</v>
      </c>
      <c r="GT278">
        <v>0</v>
      </c>
      <c r="GU278" t="s">
        <v>6</v>
      </c>
      <c r="GV278">
        <f t="shared" si="311"/>
        <v>0</v>
      </c>
      <c r="GW278">
        <v>1</v>
      </c>
      <c r="GX278">
        <f t="shared" si="312"/>
        <v>0</v>
      </c>
      <c r="HA278">
        <v>0</v>
      </c>
      <c r="HB278">
        <v>0</v>
      </c>
      <c r="IK278">
        <v>0</v>
      </c>
    </row>
    <row r="279" spans="1:245" x14ac:dyDescent="0.2">
      <c r="A279">
        <v>18</v>
      </c>
      <c r="B279">
        <v>1</v>
      </c>
      <c r="C279">
        <v>637</v>
      </c>
      <c r="E279" t="s">
        <v>835</v>
      </c>
      <c r="F279" t="s">
        <v>836</v>
      </c>
      <c r="G279" t="s">
        <v>837</v>
      </c>
      <c r="H279" t="s">
        <v>110</v>
      </c>
      <c r="I279">
        <f>I278*J279</f>
        <v>26</v>
      </c>
      <c r="J279">
        <v>100</v>
      </c>
      <c r="O279">
        <f t="shared" si="278"/>
        <v>11046.46</v>
      </c>
      <c r="P279">
        <f t="shared" si="279"/>
        <v>11046.46</v>
      </c>
      <c r="Q279">
        <f t="shared" si="280"/>
        <v>0</v>
      </c>
      <c r="R279">
        <f t="shared" si="281"/>
        <v>0</v>
      </c>
      <c r="S279">
        <f t="shared" si="282"/>
        <v>0</v>
      </c>
      <c r="T279">
        <f t="shared" si="283"/>
        <v>0</v>
      </c>
      <c r="U279">
        <f t="shared" si="284"/>
        <v>0</v>
      </c>
      <c r="V279">
        <f t="shared" si="285"/>
        <v>0</v>
      </c>
      <c r="W279">
        <f t="shared" si="286"/>
        <v>0</v>
      </c>
      <c r="X279">
        <f t="shared" si="287"/>
        <v>0</v>
      </c>
      <c r="Y279">
        <f t="shared" si="288"/>
        <v>0</v>
      </c>
      <c r="AA279">
        <v>16612262</v>
      </c>
      <c r="AB279">
        <f t="shared" si="289"/>
        <v>60.35</v>
      </c>
      <c r="AC279">
        <f t="shared" si="313"/>
        <v>60.35</v>
      </c>
      <c r="AD279">
        <f>ROUND((((ET279)-(EU279))+AE279),2)</f>
        <v>0</v>
      </c>
      <c r="AE279">
        <f t="shared" si="316"/>
        <v>0</v>
      </c>
      <c r="AF279">
        <f t="shared" si="316"/>
        <v>0</v>
      </c>
      <c r="AG279">
        <f t="shared" si="291"/>
        <v>0</v>
      </c>
      <c r="AH279">
        <f t="shared" si="317"/>
        <v>0</v>
      </c>
      <c r="AI279">
        <f t="shared" si="317"/>
        <v>0</v>
      </c>
      <c r="AJ279">
        <f t="shared" si="293"/>
        <v>0</v>
      </c>
      <c r="AK279">
        <v>60.35</v>
      </c>
      <c r="AL279">
        <v>60.35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103</v>
      </c>
      <c r="AU279">
        <v>60</v>
      </c>
      <c r="AV279">
        <v>1</v>
      </c>
      <c r="AW279">
        <v>1</v>
      </c>
      <c r="AZ279">
        <v>7.04</v>
      </c>
      <c r="BA279">
        <v>1</v>
      </c>
      <c r="BB279">
        <v>1</v>
      </c>
      <c r="BC279">
        <v>7.04</v>
      </c>
      <c r="BD279" t="s">
        <v>6</v>
      </c>
      <c r="BE279" t="s">
        <v>6</v>
      </c>
      <c r="BF279" t="s">
        <v>6</v>
      </c>
      <c r="BG279" t="s">
        <v>6</v>
      </c>
      <c r="BH279">
        <v>3</v>
      </c>
      <c r="BI279">
        <v>1</v>
      </c>
      <c r="BJ279" t="s">
        <v>838</v>
      </c>
      <c r="BM279">
        <v>65010</v>
      </c>
      <c r="BN279">
        <v>0</v>
      </c>
      <c r="BO279" t="s">
        <v>6</v>
      </c>
      <c r="BP279">
        <v>0</v>
      </c>
      <c r="BQ279">
        <v>6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6</v>
      </c>
      <c r="BZ279">
        <v>103</v>
      </c>
      <c r="CA279">
        <v>60</v>
      </c>
      <c r="CF279">
        <v>0</v>
      </c>
      <c r="CG279">
        <v>0</v>
      </c>
      <c r="CM279">
        <v>0</v>
      </c>
      <c r="CN279" t="s">
        <v>6</v>
      </c>
      <c r="CO279">
        <v>0</v>
      </c>
      <c r="CP279">
        <f t="shared" si="294"/>
        <v>11046.46</v>
      </c>
      <c r="CQ279">
        <f t="shared" si="295"/>
        <v>424.86400000000003</v>
      </c>
      <c r="CR279">
        <f t="shared" si="296"/>
        <v>0</v>
      </c>
      <c r="CS279">
        <f t="shared" si="297"/>
        <v>0</v>
      </c>
      <c r="CT279">
        <f t="shared" si="298"/>
        <v>0</v>
      </c>
      <c r="CU279">
        <f t="shared" si="299"/>
        <v>0</v>
      </c>
      <c r="CV279">
        <f t="shared" si="300"/>
        <v>0</v>
      </c>
      <c r="CW279">
        <f t="shared" si="301"/>
        <v>0</v>
      </c>
      <c r="CX279">
        <f t="shared" si="302"/>
        <v>0</v>
      </c>
      <c r="CY279">
        <f t="shared" si="303"/>
        <v>0</v>
      </c>
      <c r="CZ279">
        <f t="shared" si="304"/>
        <v>0</v>
      </c>
      <c r="DC279" t="s">
        <v>6</v>
      </c>
      <c r="DD279" t="s">
        <v>6</v>
      </c>
      <c r="DE279" t="s">
        <v>6</v>
      </c>
      <c r="DF279" t="s">
        <v>6</v>
      </c>
      <c r="DG279" t="s">
        <v>6</v>
      </c>
      <c r="DH279" t="s">
        <v>6</v>
      </c>
      <c r="DI279" t="s">
        <v>6</v>
      </c>
      <c r="DJ279" t="s">
        <v>6</v>
      </c>
      <c r="DK279" t="s">
        <v>6</v>
      </c>
      <c r="DL279" t="s">
        <v>6</v>
      </c>
      <c r="DM279" t="s">
        <v>6</v>
      </c>
      <c r="DN279">
        <v>0</v>
      </c>
      <c r="DO279">
        <v>0</v>
      </c>
      <c r="DP279">
        <v>1</v>
      </c>
      <c r="DQ279">
        <v>1</v>
      </c>
      <c r="DU279">
        <v>1010</v>
      </c>
      <c r="DV279" t="s">
        <v>110</v>
      </c>
      <c r="DW279" t="s">
        <v>110</v>
      </c>
      <c r="DX279">
        <v>1</v>
      </c>
      <c r="EE279">
        <v>16609199</v>
      </c>
      <c r="EF279">
        <v>6</v>
      </c>
      <c r="EG279" t="s">
        <v>29</v>
      </c>
      <c r="EH279">
        <v>0</v>
      </c>
      <c r="EI279" t="s">
        <v>6</v>
      </c>
      <c r="EJ279">
        <v>1</v>
      </c>
      <c r="EK279">
        <v>65010</v>
      </c>
      <c r="EL279" t="s">
        <v>834</v>
      </c>
      <c r="EM279" t="s">
        <v>787</v>
      </c>
      <c r="EO279" t="s">
        <v>6</v>
      </c>
      <c r="EQ279">
        <v>0</v>
      </c>
      <c r="ER279">
        <v>60.35</v>
      </c>
      <c r="ES279">
        <v>60.35</v>
      </c>
      <c r="ET279">
        <v>0</v>
      </c>
      <c r="EU279">
        <v>0</v>
      </c>
      <c r="EV279">
        <v>0</v>
      </c>
      <c r="EW279">
        <v>0</v>
      </c>
      <c r="EX279">
        <v>0</v>
      </c>
      <c r="FQ279">
        <v>0</v>
      </c>
      <c r="FR279">
        <f t="shared" si="305"/>
        <v>0</v>
      </c>
      <c r="FS279">
        <v>0</v>
      </c>
      <c r="FX279">
        <v>103</v>
      </c>
      <c r="FY279">
        <v>60</v>
      </c>
      <c r="GA279" t="s">
        <v>6</v>
      </c>
      <c r="GD279">
        <v>0</v>
      </c>
      <c r="GF279">
        <v>867140873</v>
      </c>
      <c r="GG279">
        <v>1</v>
      </c>
      <c r="GH279">
        <v>1</v>
      </c>
      <c r="GI279">
        <v>4</v>
      </c>
      <c r="GJ279">
        <v>0</v>
      </c>
      <c r="GK279">
        <f>ROUND(R279*(R12)/100,2)</f>
        <v>0</v>
      </c>
      <c r="GL279">
        <f t="shared" si="306"/>
        <v>0</v>
      </c>
      <c r="GM279">
        <f t="shared" si="307"/>
        <v>11046.46</v>
      </c>
      <c r="GN279">
        <f t="shared" si="308"/>
        <v>11046.46</v>
      </c>
      <c r="GO279">
        <f t="shared" si="309"/>
        <v>0</v>
      </c>
      <c r="GP279">
        <f t="shared" si="310"/>
        <v>0</v>
      </c>
      <c r="GR279">
        <v>0</v>
      </c>
      <c r="GS279">
        <v>3</v>
      </c>
      <c r="GT279">
        <v>0</v>
      </c>
      <c r="GU279" t="s">
        <v>6</v>
      </c>
      <c r="GV279">
        <f t="shared" si="311"/>
        <v>0</v>
      </c>
      <c r="GW279">
        <v>1</v>
      </c>
      <c r="GX279">
        <f t="shared" si="312"/>
        <v>0</v>
      </c>
      <c r="HA279">
        <v>0</v>
      </c>
      <c r="HB279">
        <v>0</v>
      </c>
      <c r="IK279">
        <v>0</v>
      </c>
    </row>
    <row r="280" spans="1:245" x14ac:dyDescent="0.2">
      <c r="A280">
        <v>17</v>
      </c>
      <c r="B280">
        <v>1</v>
      </c>
      <c r="C280">
        <f>ROW(SmtRes!A652)</f>
        <v>652</v>
      </c>
      <c r="D280">
        <f>ROW(EtalonRes!A637)</f>
        <v>637</v>
      </c>
      <c r="E280" t="s">
        <v>839</v>
      </c>
      <c r="F280" t="s">
        <v>840</v>
      </c>
      <c r="G280" t="s">
        <v>841</v>
      </c>
      <c r="H280" t="s">
        <v>842</v>
      </c>
      <c r="I280">
        <v>0.45610000000000001</v>
      </c>
      <c r="J280">
        <v>0</v>
      </c>
      <c r="O280">
        <f t="shared" si="278"/>
        <v>6674.52</v>
      </c>
      <c r="P280">
        <f t="shared" si="279"/>
        <v>3728.74</v>
      </c>
      <c r="Q280">
        <f t="shared" si="280"/>
        <v>772.97</v>
      </c>
      <c r="R280">
        <f t="shared" si="281"/>
        <v>155.54</v>
      </c>
      <c r="S280">
        <f t="shared" si="282"/>
        <v>2172.81</v>
      </c>
      <c r="T280">
        <f t="shared" si="283"/>
        <v>0</v>
      </c>
      <c r="U280">
        <f t="shared" si="284"/>
        <v>34.408183999999991</v>
      </c>
      <c r="V280">
        <f t="shared" si="285"/>
        <v>1.7844912499999999</v>
      </c>
      <c r="W280">
        <f t="shared" si="286"/>
        <v>0</v>
      </c>
      <c r="X280">
        <f t="shared" si="287"/>
        <v>2677.6</v>
      </c>
      <c r="Y280">
        <f t="shared" si="288"/>
        <v>1653.13</v>
      </c>
      <c r="AA280">
        <v>16612262</v>
      </c>
      <c r="AB280">
        <f t="shared" si="289"/>
        <v>2078.6799999999998</v>
      </c>
      <c r="AC280">
        <f t="shared" si="313"/>
        <v>1161.26</v>
      </c>
      <c r="AD280">
        <f>ROUND(((((ET280*1.25))-((EU280*1.25)))+AE280),2)</f>
        <v>240.73</v>
      </c>
      <c r="AE280">
        <f>ROUND(((EU280*1.25)),2)</f>
        <v>48.44</v>
      </c>
      <c r="AF280">
        <f>ROUND(((EV280*1.15)),2)</f>
        <v>676.69</v>
      </c>
      <c r="AG280">
        <f t="shared" si="291"/>
        <v>0</v>
      </c>
      <c r="AH280">
        <f>((EW280*1.15))</f>
        <v>75.439999999999984</v>
      </c>
      <c r="AI280">
        <f>((EX280*1.25))</f>
        <v>3.9124999999999996</v>
      </c>
      <c r="AJ280">
        <f t="shared" si="293"/>
        <v>0</v>
      </c>
      <c r="AK280">
        <v>1942.27</v>
      </c>
      <c r="AL280">
        <v>1161.26</v>
      </c>
      <c r="AM280">
        <v>192.58</v>
      </c>
      <c r="AN280">
        <v>38.75</v>
      </c>
      <c r="AO280">
        <v>588.42999999999995</v>
      </c>
      <c r="AP280">
        <v>0</v>
      </c>
      <c r="AQ280">
        <v>65.599999999999994</v>
      </c>
      <c r="AR280">
        <v>3.13</v>
      </c>
      <c r="AS280">
        <v>0</v>
      </c>
      <c r="AT280">
        <v>115</v>
      </c>
      <c r="AU280">
        <v>71</v>
      </c>
      <c r="AV280">
        <v>1</v>
      </c>
      <c r="AW280">
        <v>1</v>
      </c>
      <c r="AZ280">
        <v>7.04</v>
      </c>
      <c r="BA280">
        <v>7.04</v>
      </c>
      <c r="BB280">
        <v>7.04</v>
      </c>
      <c r="BC280">
        <v>7.04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1</v>
      </c>
      <c r="BJ280" t="s">
        <v>843</v>
      </c>
      <c r="BM280">
        <v>18001</v>
      </c>
      <c r="BN280">
        <v>0</v>
      </c>
      <c r="BO280" t="s">
        <v>6</v>
      </c>
      <c r="BP280">
        <v>0</v>
      </c>
      <c r="BQ280">
        <v>2</v>
      </c>
      <c r="BR280">
        <v>0</v>
      </c>
      <c r="BS280">
        <v>7.04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128</v>
      </c>
      <c r="CA280">
        <v>83</v>
      </c>
      <c r="CF280">
        <v>0</v>
      </c>
      <c r="CG280">
        <v>0</v>
      </c>
      <c r="CM280">
        <v>0</v>
      </c>
      <c r="CN280" t="s">
        <v>1861</v>
      </c>
      <c r="CO280">
        <v>0</v>
      </c>
      <c r="CP280">
        <f t="shared" si="294"/>
        <v>6674.52</v>
      </c>
      <c r="CQ280">
        <f t="shared" si="295"/>
        <v>8175.2704000000003</v>
      </c>
      <c r="CR280">
        <f t="shared" si="296"/>
        <v>1694.7392</v>
      </c>
      <c r="CS280">
        <f t="shared" si="297"/>
        <v>341.01759999999996</v>
      </c>
      <c r="CT280">
        <f t="shared" si="298"/>
        <v>4763.8976000000002</v>
      </c>
      <c r="CU280">
        <f t="shared" si="299"/>
        <v>0</v>
      </c>
      <c r="CV280">
        <f t="shared" si="300"/>
        <v>75.439999999999984</v>
      </c>
      <c r="CW280">
        <f t="shared" si="301"/>
        <v>3.9124999999999996</v>
      </c>
      <c r="CX280">
        <f t="shared" si="302"/>
        <v>0</v>
      </c>
      <c r="CY280">
        <f t="shared" si="303"/>
        <v>2677.6025</v>
      </c>
      <c r="CZ280">
        <f t="shared" si="304"/>
        <v>1653.1285</v>
      </c>
      <c r="DC280" t="s">
        <v>6</v>
      </c>
      <c r="DD280" t="s">
        <v>6</v>
      </c>
      <c r="DE280" t="s">
        <v>91</v>
      </c>
      <c r="DF280" t="s">
        <v>91</v>
      </c>
      <c r="DG280" t="s">
        <v>92</v>
      </c>
      <c r="DH280" t="s">
        <v>6</v>
      </c>
      <c r="DI280" t="s">
        <v>92</v>
      </c>
      <c r="DJ280" t="s">
        <v>91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1013</v>
      </c>
      <c r="DV280" t="s">
        <v>842</v>
      </c>
      <c r="DW280" t="s">
        <v>842</v>
      </c>
      <c r="DX280">
        <v>1</v>
      </c>
      <c r="EE280">
        <v>16609133</v>
      </c>
      <c r="EF280">
        <v>2</v>
      </c>
      <c r="EG280" t="s">
        <v>14</v>
      </c>
      <c r="EH280">
        <v>0</v>
      </c>
      <c r="EI280" t="s">
        <v>6</v>
      </c>
      <c r="EJ280">
        <v>1</v>
      </c>
      <c r="EK280">
        <v>18001</v>
      </c>
      <c r="EL280" t="s">
        <v>844</v>
      </c>
      <c r="EM280" t="s">
        <v>845</v>
      </c>
      <c r="EO280" t="s">
        <v>93</v>
      </c>
      <c r="EQ280">
        <v>131072</v>
      </c>
      <c r="ER280">
        <v>1942.27</v>
      </c>
      <c r="ES280">
        <v>1161.26</v>
      </c>
      <c r="ET280">
        <v>192.58</v>
      </c>
      <c r="EU280">
        <v>38.75</v>
      </c>
      <c r="EV280">
        <v>588.42999999999995</v>
      </c>
      <c r="EW280">
        <v>65.599999999999994</v>
      </c>
      <c r="EX280">
        <v>3.13</v>
      </c>
      <c r="EY280">
        <v>0</v>
      </c>
      <c r="FQ280">
        <v>0</v>
      </c>
      <c r="FR280">
        <f t="shared" si="305"/>
        <v>0</v>
      </c>
      <c r="FS280">
        <v>0</v>
      </c>
      <c r="FT280" t="s">
        <v>22</v>
      </c>
      <c r="FU280" t="s">
        <v>23</v>
      </c>
      <c r="FX280">
        <v>115.2</v>
      </c>
      <c r="FY280">
        <v>70.55</v>
      </c>
      <c r="GA280" t="s">
        <v>6</v>
      </c>
      <c r="GD280">
        <v>0</v>
      </c>
      <c r="GF280">
        <v>-243626587</v>
      </c>
      <c r="GG280">
        <v>1</v>
      </c>
      <c r="GH280">
        <v>1</v>
      </c>
      <c r="GI280">
        <v>4</v>
      </c>
      <c r="GJ280">
        <v>0</v>
      </c>
      <c r="GK280">
        <f>ROUND(R280*(R12)/100,2)</f>
        <v>0</v>
      </c>
      <c r="GL280">
        <f t="shared" si="306"/>
        <v>0</v>
      </c>
      <c r="GM280">
        <f t="shared" si="307"/>
        <v>11005.25</v>
      </c>
      <c r="GN280">
        <f t="shared" si="308"/>
        <v>11005.25</v>
      </c>
      <c r="GO280">
        <f t="shared" si="309"/>
        <v>0</v>
      </c>
      <c r="GP280">
        <f t="shared" si="310"/>
        <v>0</v>
      </c>
      <c r="GR280">
        <v>0</v>
      </c>
      <c r="GS280">
        <v>3</v>
      </c>
      <c r="GT280">
        <v>0</v>
      </c>
      <c r="GU280" t="s">
        <v>6</v>
      </c>
      <c r="GV280">
        <f t="shared" si="311"/>
        <v>0</v>
      </c>
      <c r="GW280">
        <v>1</v>
      </c>
      <c r="GX280">
        <f t="shared" si="312"/>
        <v>0</v>
      </c>
      <c r="HA280">
        <v>0</v>
      </c>
      <c r="HB280">
        <v>0</v>
      </c>
      <c r="IK280">
        <v>0</v>
      </c>
    </row>
    <row r="281" spans="1:245" x14ac:dyDescent="0.2">
      <c r="A281">
        <v>18</v>
      </c>
      <c r="B281">
        <v>1</v>
      </c>
      <c r="C281">
        <v>651</v>
      </c>
      <c r="E281" t="s">
        <v>846</v>
      </c>
      <c r="F281" t="s">
        <v>847</v>
      </c>
      <c r="G281" t="s">
        <v>848</v>
      </c>
      <c r="H281" t="s">
        <v>110</v>
      </c>
      <c r="I281">
        <f>I280*J281</f>
        <v>12</v>
      </c>
      <c r="J281">
        <v>26.3100197325148</v>
      </c>
      <c r="O281">
        <f t="shared" si="278"/>
        <v>115484.16</v>
      </c>
      <c r="P281">
        <f t="shared" si="279"/>
        <v>115484.16</v>
      </c>
      <c r="Q281">
        <f t="shared" si="280"/>
        <v>0</v>
      </c>
      <c r="R281">
        <f t="shared" si="281"/>
        <v>0</v>
      </c>
      <c r="S281">
        <f t="shared" si="282"/>
        <v>0</v>
      </c>
      <c r="T281">
        <f t="shared" si="283"/>
        <v>0</v>
      </c>
      <c r="U281">
        <f t="shared" si="284"/>
        <v>0</v>
      </c>
      <c r="V281">
        <f t="shared" si="285"/>
        <v>0</v>
      </c>
      <c r="W281">
        <f t="shared" si="286"/>
        <v>0</v>
      </c>
      <c r="X281">
        <f t="shared" si="287"/>
        <v>0</v>
      </c>
      <c r="Y281">
        <f t="shared" si="288"/>
        <v>0</v>
      </c>
      <c r="AA281">
        <v>16612262</v>
      </c>
      <c r="AB281">
        <f t="shared" si="289"/>
        <v>1367</v>
      </c>
      <c r="AC281">
        <f t="shared" si="313"/>
        <v>1367</v>
      </c>
      <c r="AD281">
        <f t="shared" ref="AD281:AD286" si="318">ROUND((((ET281)-(EU281))+AE281),2)</f>
        <v>0</v>
      </c>
      <c r="AE281">
        <f t="shared" ref="AE281:AF286" si="319">ROUND((EU281),2)</f>
        <v>0</v>
      </c>
      <c r="AF281">
        <f t="shared" si="319"/>
        <v>0</v>
      </c>
      <c r="AG281">
        <f t="shared" si="291"/>
        <v>0</v>
      </c>
      <c r="AH281">
        <f t="shared" ref="AH281:AI286" si="320">(EW281)</f>
        <v>0</v>
      </c>
      <c r="AI281">
        <f t="shared" si="320"/>
        <v>0</v>
      </c>
      <c r="AJ281">
        <f t="shared" si="293"/>
        <v>0</v>
      </c>
      <c r="AK281">
        <v>1367</v>
      </c>
      <c r="AL281">
        <v>1367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115</v>
      </c>
      <c r="AU281">
        <v>71</v>
      </c>
      <c r="AV281">
        <v>1</v>
      </c>
      <c r="AW281">
        <v>1</v>
      </c>
      <c r="AZ281">
        <v>7.04</v>
      </c>
      <c r="BA281">
        <v>1</v>
      </c>
      <c r="BB281">
        <v>1</v>
      </c>
      <c r="BC281">
        <v>7.04</v>
      </c>
      <c r="BD281" t="s">
        <v>6</v>
      </c>
      <c r="BE281" t="s">
        <v>6</v>
      </c>
      <c r="BF281" t="s">
        <v>6</v>
      </c>
      <c r="BG281" t="s">
        <v>6</v>
      </c>
      <c r="BH281">
        <v>3</v>
      </c>
      <c r="BI281">
        <v>1</v>
      </c>
      <c r="BJ281" t="s">
        <v>849</v>
      </c>
      <c r="BM281">
        <v>18001</v>
      </c>
      <c r="BN281">
        <v>0</v>
      </c>
      <c r="BO281" t="s">
        <v>6</v>
      </c>
      <c r="BP281">
        <v>0</v>
      </c>
      <c r="BQ281">
        <v>2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6</v>
      </c>
      <c r="BZ281">
        <v>128</v>
      </c>
      <c r="CA281">
        <v>83</v>
      </c>
      <c r="CF281">
        <v>0</v>
      </c>
      <c r="CG281">
        <v>0</v>
      </c>
      <c r="CM281">
        <v>0</v>
      </c>
      <c r="CN281" t="s">
        <v>6</v>
      </c>
      <c r="CO281">
        <v>0</v>
      </c>
      <c r="CP281">
        <f t="shared" si="294"/>
        <v>115484.16</v>
      </c>
      <c r="CQ281">
        <f t="shared" si="295"/>
        <v>9623.68</v>
      </c>
      <c r="CR281">
        <f t="shared" si="296"/>
        <v>0</v>
      </c>
      <c r="CS281">
        <f t="shared" si="297"/>
        <v>0</v>
      </c>
      <c r="CT281">
        <f t="shared" si="298"/>
        <v>0</v>
      </c>
      <c r="CU281">
        <f t="shared" si="299"/>
        <v>0</v>
      </c>
      <c r="CV281">
        <f t="shared" si="300"/>
        <v>0</v>
      </c>
      <c r="CW281">
        <f t="shared" si="301"/>
        <v>0</v>
      </c>
      <c r="CX281">
        <f t="shared" si="302"/>
        <v>0</v>
      </c>
      <c r="CY281">
        <f t="shared" si="303"/>
        <v>0</v>
      </c>
      <c r="CZ281">
        <f t="shared" si="304"/>
        <v>0</v>
      </c>
      <c r="DC281" t="s">
        <v>6</v>
      </c>
      <c r="DD281" t="s">
        <v>6</v>
      </c>
      <c r="DE281" t="s">
        <v>6</v>
      </c>
      <c r="DF281" t="s">
        <v>6</v>
      </c>
      <c r="DG281" t="s">
        <v>6</v>
      </c>
      <c r="DH281" t="s">
        <v>6</v>
      </c>
      <c r="DI281" t="s">
        <v>6</v>
      </c>
      <c r="DJ281" t="s">
        <v>6</v>
      </c>
      <c r="DK281" t="s">
        <v>6</v>
      </c>
      <c r="DL281" t="s">
        <v>6</v>
      </c>
      <c r="DM281" t="s">
        <v>6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110</v>
      </c>
      <c r="DW281" t="s">
        <v>110</v>
      </c>
      <c r="DX281">
        <v>1</v>
      </c>
      <c r="EE281">
        <v>16609133</v>
      </c>
      <c r="EF281">
        <v>2</v>
      </c>
      <c r="EG281" t="s">
        <v>14</v>
      </c>
      <c r="EH281">
        <v>0</v>
      </c>
      <c r="EI281" t="s">
        <v>6</v>
      </c>
      <c r="EJ281">
        <v>1</v>
      </c>
      <c r="EK281">
        <v>18001</v>
      </c>
      <c r="EL281" t="s">
        <v>844</v>
      </c>
      <c r="EM281" t="s">
        <v>845</v>
      </c>
      <c r="EO281" t="s">
        <v>6</v>
      </c>
      <c r="EQ281">
        <v>0</v>
      </c>
      <c r="ER281">
        <v>1367</v>
      </c>
      <c r="ES281">
        <v>1367</v>
      </c>
      <c r="ET281">
        <v>0</v>
      </c>
      <c r="EU281">
        <v>0</v>
      </c>
      <c r="EV281">
        <v>0</v>
      </c>
      <c r="EW281">
        <v>0</v>
      </c>
      <c r="EX281">
        <v>0</v>
      </c>
      <c r="FQ281">
        <v>0</v>
      </c>
      <c r="FR281">
        <f t="shared" si="305"/>
        <v>0</v>
      </c>
      <c r="FS281">
        <v>0</v>
      </c>
      <c r="FT281" t="s">
        <v>22</v>
      </c>
      <c r="FU281" t="s">
        <v>23</v>
      </c>
      <c r="FX281">
        <v>115.2</v>
      </c>
      <c r="FY281">
        <v>70.55</v>
      </c>
      <c r="GA281" t="s">
        <v>6</v>
      </c>
      <c r="GD281">
        <v>0</v>
      </c>
      <c r="GF281">
        <v>1286001746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306"/>
        <v>0</v>
      </c>
      <c r="GM281">
        <f t="shared" si="307"/>
        <v>115484.16</v>
      </c>
      <c r="GN281">
        <f t="shared" si="308"/>
        <v>115484.16</v>
      </c>
      <c r="GO281">
        <f t="shared" si="309"/>
        <v>0</v>
      </c>
      <c r="GP281">
        <f t="shared" si="310"/>
        <v>0</v>
      </c>
      <c r="GR281">
        <v>0</v>
      </c>
      <c r="GS281">
        <v>3</v>
      </c>
      <c r="GT281">
        <v>0</v>
      </c>
      <c r="GU281" t="s">
        <v>6</v>
      </c>
      <c r="GV281">
        <f t="shared" si="311"/>
        <v>0</v>
      </c>
      <c r="GW281">
        <v>1</v>
      </c>
      <c r="GX281">
        <f t="shared" si="312"/>
        <v>0</v>
      </c>
      <c r="HA281">
        <v>0</v>
      </c>
      <c r="HB281">
        <v>0</v>
      </c>
      <c r="IK281">
        <v>0</v>
      </c>
    </row>
    <row r="282" spans="1:245" x14ac:dyDescent="0.2">
      <c r="A282">
        <v>18</v>
      </c>
      <c r="B282">
        <v>1</v>
      </c>
      <c r="C282">
        <v>650</v>
      </c>
      <c r="E282" t="s">
        <v>850</v>
      </c>
      <c r="F282" t="s">
        <v>851</v>
      </c>
      <c r="G282" t="s">
        <v>852</v>
      </c>
      <c r="H282" t="s">
        <v>110</v>
      </c>
      <c r="I282">
        <f>I280*J282</f>
        <v>13</v>
      </c>
      <c r="J282">
        <v>28.502521376891032</v>
      </c>
      <c r="O282">
        <f t="shared" si="278"/>
        <v>100086.27</v>
      </c>
      <c r="P282">
        <f t="shared" si="279"/>
        <v>100086.27</v>
      </c>
      <c r="Q282">
        <f t="shared" si="280"/>
        <v>0</v>
      </c>
      <c r="R282">
        <f t="shared" si="281"/>
        <v>0</v>
      </c>
      <c r="S282">
        <f t="shared" si="282"/>
        <v>0</v>
      </c>
      <c r="T282">
        <f t="shared" si="283"/>
        <v>0</v>
      </c>
      <c r="U282">
        <f t="shared" si="284"/>
        <v>0</v>
      </c>
      <c r="V282">
        <f t="shared" si="285"/>
        <v>0</v>
      </c>
      <c r="W282">
        <f t="shared" si="286"/>
        <v>0</v>
      </c>
      <c r="X282">
        <f t="shared" si="287"/>
        <v>0</v>
      </c>
      <c r="Y282">
        <f t="shared" si="288"/>
        <v>0</v>
      </c>
      <c r="AA282">
        <v>16612262</v>
      </c>
      <c r="AB282">
        <f t="shared" si="289"/>
        <v>1093.5999999999999</v>
      </c>
      <c r="AC282">
        <f t="shared" si="313"/>
        <v>1093.5999999999999</v>
      </c>
      <c r="AD282">
        <f t="shared" si="318"/>
        <v>0</v>
      </c>
      <c r="AE282">
        <f t="shared" si="319"/>
        <v>0</v>
      </c>
      <c r="AF282">
        <f t="shared" si="319"/>
        <v>0</v>
      </c>
      <c r="AG282">
        <f t="shared" si="291"/>
        <v>0</v>
      </c>
      <c r="AH282">
        <f t="shared" si="320"/>
        <v>0</v>
      </c>
      <c r="AI282">
        <f t="shared" si="320"/>
        <v>0</v>
      </c>
      <c r="AJ282">
        <f t="shared" si="293"/>
        <v>0</v>
      </c>
      <c r="AK282">
        <v>1093.5999999999999</v>
      </c>
      <c r="AL282">
        <v>1093.5999999999999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115</v>
      </c>
      <c r="AU282">
        <v>71</v>
      </c>
      <c r="AV282">
        <v>1</v>
      </c>
      <c r="AW282">
        <v>1</v>
      </c>
      <c r="AZ282">
        <v>7.04</v>
      </c>
      <c r="BA282">
        <v>1</v>
      </c>
      <c r="BB282">
        <v>1</v>
      </c>
      <c r="BC282">
        <v>7.04</v>
      </c>
      <c r="BD282" t="s">
        <v>6</v>
      </c>
      <c r="BE282" t="s">
        <v>6</v>
      </c>
      <c r="BF282" t="s">
        <v>6</v>
      </c>
      <c r="BG282" t="s">
        <v>6</v>
      </c>
      <c r="BH282">
        <v>3</v>
      </c>
      <c r="BI282">
        <v>1</v>
      </c>
      <c r="BJ282" t="s">
        <v>853</v>
      </c>
      <c r="BM282">
        <v>18001</v>
      </c>
      <c r="BN282">
        <v>0</v>
      </c>
      <c r="BO282" t="s">
        <v>6</v>
      </c>
      <c r="BP282">
        <v>0</v>
      </c>
      <c r="BQ282">
        <v>2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128</v>
      </c>
      <c r="CA282">
        <v>83</v>
      </c>
      <c r="CF282">
        <v>0</v>
      </c>
      <c r="CG282">
        <v>0</v>
      </c>
      <c r="CM282">
        <v>0</v>
      </c>
      <c r="CN282" t="s">
        <v>6</v>
      </c>
      <c r="CO282">
        <v>0</v>
      </c>
      <c r="CP282">
        <f t="shared" si="294"/>
        <v>100086.27</v>
      </c>
      <c r="CQ282">
        <f t="shared" si="295"/>
        <v>7698.9439999999995</v>
      </c>
      <c r="CR282">
        <f t="shared" si="296"/>
        <v>0</v>
      </c>
      <c r="CS282">
        <f t="shared" si="297"/>
        <v>0</v>
      </c>
      <c r="CT282">
        <f t="shared" si="298"/>
        <v>0</v>
      </c>
      <c r="CU282">
        <f t="shared" si="299"/>
        <v>0</v>
      </c>
      <c r="CV282">
        <f t="shared" si="300"/>
        <v>0</v>
      </c>
      <c r="CW282">
        <f t="shared" si="301"/>
        <v>0</v>
      </c>
      <c r="CX282">
        <f t="shared" si="302"/>
        <v>0</v>
      </c>
      <c r="CY282">
        <f t="shared" si="303"/>
        <v>0</v>
      </c>
      <c r="CZ282">
        <f t="shared" si="304"/>
        <v>0</v>
      </c>
      <c r="DC282" t="s">
        <v>6</v>
      </c>
      <c r="DD282" t="s">
        <v>6</v>
      </c>
      <c r="DE282" t="s">
        <v>6</v>
      </c>
      <c r="DF282" t="s">
        <v>6</v>
      </c>
      <c r="DG282" t="s">
        <v>6</v>
      </c>
      <c r="DH282" t="s">
        <v>6</v>
      </c>
      <c r="DI282" t="s">
        <v>6</v>
      </c>
      <c r="DJ282" t="s">
        <v>6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110</v>
      </c>
      <c r="DW282" t="s">
        <v>110</v>
      </c>
      <c r="DX282">
        <v>1</v>
      </c>
      <c r="EE282">
        <v>16609133</v>
      </c>
      <c r="EF282">
        <v>2</v>
      </c>
      <c r="EG282" t="s">
        <v>14</v>
      </c>
      <c r="EH282">
        <v>0</v>
      </c>
      <c r="EI282" t="s">
        <v>6</v>
      </c>
      <c r="EJ282">
        <v>1</v>
      </c>
      <c r="EK282">
        <v>18001</v>
      </c>
      <c r="EL282" t="s">
        <v>844</v>
      </c>
      <c r="EM282" t="s">
        <v>845</v>
      </c>
      <c r="EO282" t="s">
        <v>6</v>
      </c>
      <c r="EQ282">
        <v>0</v>
      </c>
      <c r="ER282">
        <v>1093.5999999999999</v>
      </c>
      <c r="ES282">
        <v>1093.5999999999999</v>
      </c>
      <c r="ET282">
        <v>0</v>
      </c>
      <c r="EU282">
        <v>0</v>
      </c>
      <c r="EV282">
        <v>0</v>
      </c>
      <c r="EW282">
        <v>0</v>
      </c>
      <c r="EX282">
        <v>0</v>
      </c>
      <c r="FQ282">
        <v>0</v>
      </c>
      <c r="FR282">
        <f t="shared" si="305"/>
        <v>0</v>
      </c>
      <c r="FS282">
        <v>0</v>
      </c>
      <c r="FT282" t="s">
        <v>22</v>
      </c>
      <c r="FU282" t="s">
        <v>23</v>
      </c>
      <c r="FX282">
        <v>115.2</v>
      </c>
      <c r="FY282">
        <v>70.55</v>
      </c>
      <c r="GA282" t="s">
        <v>6</v>
      </c>
      <c r="GD282">
        <v>0</v>
      </c>
      <c r="GF282">
        <v>-863052310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306"/>
        <v>0</v>
      </c>
      <c r="GM282">
        <f t="shared" si="307"/>
        <v>100086.27</v>
      </c>
      <c r="GN282">
        <f t="shared" si="308"/>
        <v>100086.27</v>
      </c>
      <c r="GO282">
        <f t="shared" si="309"/>
        <v>0</v>
      </c>
      <c r="GP282">
        <f t="shared" si="310"/>
        <v>0</v>
      </c>
      <c r="GR282">
        <v>0</v>
      </c>
      <c r="GS282">
        <v>3</v>
      </c>
      <c r="GT282">
        <v>0</v>
      </c>
      <c r="GU282" t="s">
        <v>6</v>
      </c>
      <c r="GV282">
        <f t="shared" si="311"/>
        <v>0</v>
      </c>
      <c r="GW282">
        <v>1</v>
      </c>
      <c r="GX282">
        <f t="shared" si="312"/>
        <v>0</v>
      </c>
      <c r="HA282">
        <v>0</v>
      </c>
      <c r="HB282">
        <v>0</v>
      </c>
      <c r="IK282">
        <v>0</v>
      </c>
    </row>
    <row r="283" spans="1:245" x14ac:dyDescent="0.2">
      <c r="A283">
        <v>18</v>
      </c>
      <c r="B283">
        <v>1</v>
      </c>
      <c r="C283">
        <v>649</v>
      </c>
      <c r="E283" t="s">
        <v>854</v>
      </c>
      <c r="F283" t="s">
        <v>855</v>
      </c>
      <c r="G283" t="s">
        <v>856</v>
      </c>
      <c r="H283" t="s">
        <v>110</v>
      </c>
      <c r="I283">
        <f>I280*J283</f>
        <v>9</v>
      </c>
      <c r="J283">
        <v>19.732514799386099</v>
      </c>
      <c r="O283">
        <f t="shared" si="278"/>
        <v>34391.81</v>
      </c>
      <c r="P283">
        <f t="shared" si="279"/>
        <v>34391.81</v>
      </c>
      <c r="Q283">
        <f t="shared" si="280"/>
        <v>0</v>
      </c>
      <c r="R283">
        <f t="shared" si="281"/>
        <v>0</v>
      </c>
      <c r="S283">
        <f t="shared" si="282"/>
        <v>0</v>
      </c>
      <c r="T283">
        <f t="shared" si="283"/>
        <v>0</v>
      </c>
      <c r="U283">
        <f t="shared" si="284"/>
        <v>0</v>
      </c>
      <c r="V283">
        <f t="shared" si="285"/>
        <v>0</v>
      </c>
      <c r="W283">
        <f t="shared" si="286"/>
        <v>0</v>
      </c>
      <c r="X283">
        <f t="shared" si="287"/>
        <v>0</v>
      </c>
      <c r="Y283">
        <f t="shared" si="288"/>
        <v>0</v>
      </c>
      <c r="AA283">
        <v>16612262</v>
      </c>
      <c r="AB283">
        <f t="shared" si="289"/>
        <v>542.79999999999995</v>
      </c>
      <c r="AC283">
        <f t="shared" si="313"/>
        <v>542.79999999999995</v>
      </c>
      <c r="AD283">
        <f t="shared" si="318"/>
        <v>0</v>
      </c>
      <c r="AE283">
        <f t="shared" si="319"/>
        <v>0</v>
      </c>
      <c r="AF283">
        <f t="shared" si="319"/>
        <v>0</v>
      </c>
      <c r="AG283">
        <f t="shared" si="291"/>
        <v>0</v>
      </c>
      <c r="AH283">
        <f t="shared" si="320"/>
        <v>0</v>
      </c>
      <c r="AI283">
        <f t="shared" si="320"/>
        <v>0</v>
      </c>
      <c r="AJ283">
        <f t="shared" si="293"/>
        <v>0</v>
      </c>
      <c r="AK283">
        <v>542.79999999999995</v>
      </c>
      <c r="AL283">
        <v>542.79999999999995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115</v>
      </c>
      <c r="AU283">
        <v>71</v>
      </c>
      <c r="AV283">
        <v>1</v>
      </c>
      <c r="AW283">
        <v>1</v>
      </c>
      <c r="AZ283">
        <v>7.04</v>
      </c>
      <c r="BA283">
        <v>1</v>
      </c>
      <c r="BB283">
        <v>1</v>
      </c>
      <c r="BC283">
        <v>7.04</v>
      </c>
      <c r="BD283" t="s">
        <v>6</v>
      </c>
      <c r="BE283" t="s">
        <v>6</v>
      </c>
      <c r="BF283" t="s">
        <v>6</v>
      </c>
      <c r="BG283" t="s">
        <v>6</v>
      </c>
      <c r="BH283">
        <v>3</v>
      </c>
      <c r="BI283">
        <v>1</v>
      </c>
      <c r="BJ283" t="s">
        <v>857</v>
      </c>
      <c r="BM283">
        <v>18001</v>
      </c>
      <c r="BN283">
        <v>0</v>
      </c>
      <c r="BO283" t="s">
        <v>6</v>
      </c>
      <c r="BP283">
        <v>0</v>
      </c>
      <c r="BQ283">
        <v>2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6</v>
      </c>
      <c r="BZ283">
        <v>128</v>
      </c>
      <c r="CA283">
        <v>83</v>
      </c>
      <c r="CF283">
        <v>0</v>
      </c>
      <c r="CG283">
        <v>0</v>
      </c>
      <c r="CM283">
        <v>0</v>
      </c>
      <c r="CN283" t="s">
        <v>6</v>
      </c>
      <c r="CO283">
        <v>0</v>
      </c>
      <c r="CP283">
        <f t="shared" si="294"/>
        <v>34391.81</v>
      </c>
      <c r="CQ283">
        <f t="shared" si="295"/>
        <v>3821.3119999999999</v>
      </c>
      <c r="CR283">
        <f t="shared" si="296"/>
        <v>0</v>
      </c>
      <c r="CS283">
        <f t="shared" si="297"/>
        <v>0</v>
      </c>
      <c r="CT283">
        <f t="shared" si="298"/>
        <v>0</v>
      </c>
      <c r="CU283">
        <f t="shared" si="299"/>
        <v>0</v>
      </c>
      <c r="CV283">
        <f t="shared" si="300"/>
        <v>0</v>
      </c>
      <c r="CW283">
        <f t="shared" si="301"/>
        <v>0</v>
      </c>
      <c r="CX283">
        <f t="shared" si="302"/>
        <v>0</v>
      </c>
      <c r="CY283">
        <f t="shared" si="303"/>
        <v>0</v>
      </c>
      <c r="CZ283">
        <f t="shared" si="304"/>
        <v>0</v>
      </c>
      <c r="DC283" t="s">
        <v>6</v>
      </c>
      <c r="DD283" t="s">
        <v>6</v>
      </c>
      <c r="DE283" t="s">
        <v>6</v>
      </c>
      <c r="DF283" t="s">
        <v>6</v>
      </c>
      <c r="DG283" t="s">
        <v>6</v>
      </c>
      <c r="DH283" t="s">
        <v>6</v>
      </c>
      <c r="DI283" t="s">
        <v>6</v>
      </c>
      <c r="DJ283" t="s">
        <v>6</v>
      </c>
      <c r="DK283" t="s">
        <v>6</v>
      </c>
      <c r="DL283" t="s">
        <v>6</v>
      </c>
      <c r="DM283" t="s">
        <v>6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110</v>
      </c>
      <c r="DW283" t="s">
        <v>110</v>
      </c>
      <c r="DX283">
        <v>1</v>
      </c>
      <c r="EE283">
        <v>16609133</v>
      </c>
      <c r="EF283">
        <v>2</v>
      </c>
      <c r="EG283" t="s">
        <v>14</v>
      </c>
      <c r="EH283">
        <v>0</v>
      </c>
      <c r="EI283" t="s">
        <v>6</v>
      </c>
      <c r="EJ283">
        <v>1</v>
      </c>
      <c r="EK283">
        <v>18001</v>
      </c>
      <c r="EL283" t="s">
        <v>844</v>
      </c>
      <c r="EM283" t="s">
        <v>845</v>
      </c>
      <c r="EO283" t="s">
        <v>6</v>
      </c>
      <c r="EQ283">
        <v>0</v>
      </c>
      <c r="ER283">
        <v>542.79999999999995</v>
      </c>
      <c r="ES283">
        <v>542.79999999999995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305"/>
        <v>0</v>
      </c>
      <c r="FS283">
        <v>0</v>
      </c>
      <c r="FT283" t="s">
        <v>22</v>
      </c>
      <c r="FU283" t="s">
        <v>23</v>
      </c>
      <c r="FX283">
        <v>115.2</v>
      </c>
      <c r="FY283">
        <v>70.55</v>
      </c>
      <c r="GA283" t="s">
        <v>6</v>
      </c>
      <c r="GD283">
        <v>0</v>
      </c>
      <c r="GF283">
        <v>464428912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306"/>
        <v>0</v>
      </c>
      <c r="GM283">
        <f t="shared" si="307"/>
        <v>34391.81</v>
      </c>
      <c r="GN283">
        <f t="shared" si="308"/>
        <v>34391.81</v>
      </c>
      <c r="GO283">
        <f t="shared" si="309"/>
        <v>0</v>
      </c>
      <c r="GP283">
        <f t="shared" si="310"/>
        <v>0</v>
      </c>
      <c r="GR283">
        <v>0</v>
      </c>
      <c r="GS283">
        <v>3</v>
      </c>
      <c r="GT283">
        <v>0</v>
      </c>
      <c r="GU283" t="s">
        <v>6</v>
      </c>
      <c r="GV283">
        <f t="shared" si="311"/>
        <v>0</v>
      </c>
      <c r="GW283">
        <v>1</v>
      </c>
      <c r="GX283">
        <f t="shared" si="312"/>
        <v>0</v>
      </c>
      <c r="HA283">
        <v>0</v>
      </c>
      <c r="HB283">
        <v>0</v>
      </c>
      <c r="IK283">
        <v>0</v>
      </c>
    </row>
    <row r="284" spans="1:245" x14ac:dyDescent="0.2">
      <c r="A284">
        <v>18</v>
      </c>
      <c r="B284">
        <v>1</v>
      </c>
      <c r="C284">
        <v>646</v>
      </c>
      <c r="E284" t="s">
        <v>858</v>
      </c>
      <c r="F284" t="s">
        <v>859</v>
      </c>
      <c r="G284" t="s">
        <v>860</v>
      </c>
      <c r="H284" t="s">
        <v>697</v>
      </c>
      <c r="I284">
        <f>I280*J284</f>
        <v>4.0999999999999996</v>
      </c>
      <c r="J284">
        <v>8.9892567419425564</v>
      </c>
      <c r="O284">
        <f t="shared" si="278"/>
        <v>0</v>
      </c>
      <c r="P284">
        <f t="shared" si="279"/>
        <v>0</v>
      </c>
      <c r="Q284">
        <f t="shared" si="280"/>
        <v>0</v>
      </c>
      <c r="R284">
        <f t="shared" si="281"/>
        <v>0</v>
      </c>
      <c r="S284">
        <f t="shared" si="282"/>
        <v>0</v>
      </c>
      <c r="T284">
        <f t="shared" si="283"/>
        <v>0</v>
      </c>
      <c r="U284">
        <f t="shared" si="284"/>
        <v>0</v>
      </c>
      <c r="V284">
        <f t="shared" si="285"/>
        <v>0</v>
      </c>
      <c r="W284">
        <f t="shared" si="286"/>
        <v>0</v>
      </c>
      <c r="X284">
        <f t="shared" si="287"/>
        <v>0</v>
      </c>
      <c r="Y284">
        <f t="shared" si="288"/>
        <v>0</v>
      </c>
      <c r="AA284">
        <v>16612262</v>
      </c>
      <c r="AB284">
        <f t="shared" si="289"/>
        <v>0</v>
      </c>
      <c r="AC284">
        <f t="shared" si="313"/>
        <v>0</v>
      </c>
      <c r="AD284">
        <f t="shared" si="318"/>
        <v>0</v>
      </c>
      <c r="AE284">
        <f t="shared" si="319"/>
        <v>0</v>
      </c>
      <c r="AF284">
        <f t="shared" si="319"/>
        <v>0</v>
      </c>
      <c r="AG284">
        <f t="shared" si="291"/>
        <v>0</v>
      </c>
      <c r="AH284">
        <f t="shared" si="320"/>
        <v>0</v>
      </c>
      <c r="AI284">
        <f t="shared" si="320"/>
        <v>0</v>
      </c>
      <c r="AJ284">
        <f t="shared" si="293"/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115</v>
      </c>
      <c r="AU284">
        <v>71</v>
      </c>
      <c r="AV284">
        <v>1</v>
      </c>
      <c r="AW284">
        <v>1</v>
      </c>
      <c r="AZ284">
        <v>7.04</v>
      </c>
      <c r="BA284">
        <v>1</v>
      </c>
      <c r="BB284">
        <v>1</v>
      </c>
      <c r="BC284">
        <v>7.04</v>
      </c>
      <c r="BD284" t="s">
        <v>6</v>
      </c>
      <c r="BE284" t="s">
        <v>6</v>
      </c>
      <c r="BF284" t="s">
        <v>6</v>
      </c>
      <c r="BG284" t="s">
        <v>6</v>
      </c>
      <c r="BH284">
        <v>3</v>
      </c>
      <c r="BI284">
        <v>1</v>
      </c>
      <c r="BJ284" t="s">
        <v>6</v>
      </c>
      <c r="BM284">
        <v>18001</v>
      </c>
      <c r="BN284">
        <v>0</v>
      </c>
      <c r="BO284" t="s">
        <v>6</v>
      </c>
      <c r="BP284">
        <v>0</v>
      </c>
      <c r="BQ284">
        <v>2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128</v>
      </c>
      <c r="CA284">
        <v>83</v>
      </c>
      <c r="CF284">
        <v>0</v>
      </c>
      <c r="CG284">
        <v>0</v>
      </c>
      <c r="CM284">
        <v>0</v>
      </c>
      <c r="CN284" t="s">
        <v>6</v>
      </c>
      <c r="CO284">
        <v>0</v>
      </c>
      <c r="CP284">
        <f t="shared" si="294"/>
        <v>0</v>
      </c>
      <c r="CQ284">
        <f t="shared" si="295"/>
        <v>0</v>
      </c>
      <c r="CR284">
        <f t="shared" si="296"/>
        <v>0</v>
      </c>
      <c r="CS284">
        <f t="shared" si="297"/>
        <v>0</v>
      </c>
      <c r="CT284">
        <f t="shared" si="298"/>
        <v>0</v>
      </c>
      <c r="CU284">
        <f t="shared" si="299"/>
        <v>0</v>
      </c>
      <c r="CV284">
        <f t="shared" si="300"/>
        <v>0</v>
      </c>
      <c r="CW284">
        <f t="shared" si="301"/>
        <v>0</v>
      </c>
      <c r="CX284">
        <f t="shared" si="302"/>
        <v>0</v>
      </c>
      <c r="CY284">
        <f t="shared" si="303"/>
        <v>0</v>
      </c>
      <c r="CZ284">
        <f t="shared" si="304"/>
        <v>0</v>
      </c>
      <c r="DC284" t="s">
        <v>6</v>
      </c>
      <c r="DD284" t="s">
        <v>6</v>
      </c>
      <c r="DE284" t="s">
        <v>6</v>
      </c>
      <c r="DF284" t="s">
        <v>6</v>
      </c>
      <c r="DG284" t="s">
        <v>6</v>
      </c>
      <c r="DH284" t="s">
        <v>6</v>
      </c>
      <c r="DI284" t="s">
        <v>6</v>
      </c>
      <c r="DJ284" t="s">
        <v>6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1010</v>
      </c>
      <c r="DV284" t="s">
        <v>697</v>
      </c>
      <c r="DW284" t="s">
        <v>697</v>
      </c>
      <c r="DX284">
        <v>10</v>
      </c>
      <c r="EE284">
        <v>16609133</v>
      </c>
      <c r="EF284">
        <v>2</v>
      </c>
      <c r="EG284" t="s">
        <v>14</v>
      </c>
      <c r="EH284">
        <v>0</v>
      </c>
      <c r="EI284" t="s">
        <v>6</v>
      </c>
      <c r="EJ284">
        <v>1</v>
      </c>
      <c r="EK284">
        <v>18001</v>
      </c>
      <c r="EL284" t="s">
        <v>844</v>
      </c>
      <c r="EM284" t="s">
        <v>845</v>
      </c>
      <c r="EO284" t="s">
        <v>6</v>
      </c>
      <c r="EQ284">
        <v>0</v>
      </c>
      <c r="ER284">
        <v>0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FQ284">
        <v>0</v>
      </c>
      <c r="FR284">
        <f t="shared" si="305"/>
        <v>0</v>
      </c>
      <c r="FS284">
        <v>0</v>
      </c>
      <c r="FT284" t="s">
        <v>22</v>
      </c>
      <c r="FU284" t="s">
        <v>23</v>
      </c>
      <c r="FX284">
        <v>115.2</v>
      </c>
      <c r="FY284">
        <v>70.55</v>
      </c>
      <c r="GA284" t="s">
        <v>816</v>
      </c>
      <c r="GD284">
        <v>0</v>
      </c>
      <c r="GF284">
        <v>488433216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 t="shared" si="306"/>
        <v>0</v>
      </c>
      <c r="GM284">
        <f t="shared" si="307"/>
        <v>0</v>
      </c>
      <c r="GN284">
        <f t="shared" si="308"/>
        <v>0</v>
      </c>
      <c r="GO284">
        <f t="shared" si="309"/>
        <v>0</v>
      </c>
      <c r="GP284">
        <f t="shared" si="310"/>
        <v>0</v>
      </c>
      <c r="GR284">
        <v>0</v>
      </c>
      <c r="GS284">
        <v>4</v>
      </c>
      <c r="GT284">
        <v>0</v>
      </c>
      <c r="GU284" t="s">
        <v>6</v>
      </c>
      <c r="GV284">
        <f t="shared" si="311"/>
        <v>0</v>
      </c>
      <c r="GW284">
        <v>1</v>
      </c>
      <c r="GX284">
        <f t="shared" si="312"/>
        <v>0</v>
      </c>
      <c r="HA284">
        <v>0</v>
      </c>
      <c r="HB284">
        <v>0</v>
      </c>
      <c r="IK284">
        <v>0</v>
      </c>
    </row>
    <row r="285" spans="1:245" x14ac:dyDescent="0.2">
      <c r="A285">
        <v>18</v>
      </c>
      <c r="B285">
        <v>1</v>
      </c>
      <c r="C285">
        <v>647</v>
      </c>
      <c r="E285" t="s">
        <v>861</v>
      </c>
      <c r="F285" t="s">
        <v>862</v>
      </c>
      <c r="G285" t="s">
        <v>863</v>
      </c>
      <c r="H285" t="s">
        <v>322</v>
      </c>
      <c r="I285">
        <f>I280*J285</f>
        <v>0.41</v>
      </c>
      <c r="J285">
        <v>0.89892567419425562</v>
      </c>
      <c r="O285">
        <f t="shared" si="278"/>
        <v>75.62</v>
      </c>
      <c r="P285">
        <f t="shared" si="279"/>
        <v>75.62</v>
      </c>
      <c r="Q285">
        <f t="shared" si="280"/>
        <v>0</v>
      </c>
      <c r="R285">
        <f t="shared" si="281"/>
        <v>0</v>
      </c>
      <c r="S285">
        <f t="shared" si="282"/>
        <v>0</v>
      </c>
      <c r="T285">
        <f t="shared" si="283"/>
        <v>0</v>
      </c>
      <c r="U285">
        <f t="shared" si="284"/>
        <v>0</v>
      </c>
      <c r="V285">
        <f t="shared" si="285"/>
        <v>0</v>
      </c>
      <c r="W285">
        <f t="shared" si="286"/>
        <v>0</v>
      </c>
      <c r="X285">
        <f t="shared" si="287"/>
        <v>0</v>
      </c>
      <c r="Y285">
        <f t="shared" si="288"/>
        <v>0</v>
      </c>
      <c r="AA285">
        <v>16612262</v>
      </c>
      <c r="AB285">
        <f t="shared" si="289"/>
        <v>26.2</v>
      </c>
      <c r="AC285">
        <f t="shared" si="313"/>
        <v>26.2</v>
      </c>
      <c r="AD285">
        <f t="shared" si="318"/>
        <v>0</v>
      </c>
      <c r="AE285">
        <f t="shared" si="319"/>
        <v>0</v>
      </c>
      <c r="AF285">
        <f t="shared" si="319"/>
        <v>0</v>
      </c>
      <c r="AG285">
        <f t="shared" si="291"/>
        <v>0</v>
      </c>
      <c r="AH285">
        <f t="shared" si="320"/>
        <v>0</v>
      </c>
      <c r="AI285">
        <f t="shared" si="320"/>
        <v>0</v>
      </c>
      <c r="AJ285">
        <f t="shared" si="293"/>
        <v>0</v>
      </c>
      <c r="AK285">
        <v>26.2</v>
      </c>
      <c r="AL285">
        <v>26.2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115</v>
      </c>
      <c r="AU285">
        <v>71</v>
      </c>
      <c r="AV285">
        <v>1</v>
      </c>
      <c r="AW285">
        <v>1</v>
      </c>
      <c r="AZ285">
        <v>7.04</v>
      </c>
      <c r="BA285">
        <v>1</v>
      </c>
      <c r="BB285">
        <v>1</v>
      </c>
      <c r="BC285">
        <v>7.04</v>
      </c>
      <c r="BD285" t="s">
        <v>6</v>
      </c>
      <c r="BE285" t="s">
        <v>6</v>
      </c>
      <c r="BF285" t="s">
        <v>6</v>
      </c>
      <c r="BG285" t="s">
        <v>6</v>
      </c>
      <c r="BH285">
        <v>3</v>
      </c>
      <c r="BI285">
        <v>1</v>
      </c>
      <c r="BJ285" t="s">
        <v>864</v>
      </c>
      <c r="BM285">
        <v>18001</v>
      </c>
      <c r="BN285">
        <v>0</v>
      </c>
      <c r="BO285" t="s">
        <v>6</v>
      </c>
      <c r="BP285">
        <v>0</v>
      </c>
      <c r="BQ285">
        <v>2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128</v>
      </c>
      <c r="CA285">
        <v>83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 t="shared" si="294"/>
        <v>75.62</v>
      </c>
      <c r="CQ285">
        <f t="shared" si="295"/>
        <v>184.44800000000001</v>
      </c>
      <c r="CR285">
        <f t="shared" si="296"/>
        <v>0</v>
      </c>
      <c r="CS285">
        <f t="shared" si="297"/>
        <v>0</v>
      </c>
      <c r="CT285">
        <f t="shared" si="298"/>
        <v>0</v>
      </c>
      <c r="CU285">
        <f t="shared" si="299"/>
        <v>0</v>
      </c>
      <c r="CV285">
        <f t="shared" si="300"/>
        <v>0</v>
      </c>
      <c r="CW285">
        <f t="shared" si="301"/>
        <v>0</v>
      </c>
      <c r="CX285">
        <f t="shared" si="302"/>
        <v>0</v>
      </c>
      <c r="CY285">
        <f t="shared" si="303"/>
        <v>0</v>
      </c>
      <c r="CZ285">
        <f t="shared" si="304"/>
        <v>0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1010</v>
      </c>
      <c r="DV285" t="s">
        <v>322</v>
      </c>
      <c r="DW285" t="s">
        <v>322</v>
      </c>
      <c r="DX285">
        <v>100</v>
      </c>
      <c r="EE285">
        <v>16609133</v>
      </c>
      <c r="EF285">
        <v>2</v>
      </c>
      <c r="EG285" t="s">
        <v>14</v>
      </c>
      <c r="EH285">
        <v>0</v>
      </c>
      <c r="EI285" t="s">
        <v>6</v>
      </c>
      <c r="EJ285">
        <v>1</v>
      </c>
      <c r="EK285">
        <v>18001</v>
      </c>
      <c r="EL285" t="s">
        <v>844</v>
      </c>
      <c r="EM285" t="s">
        <v>845</v>
      </c>
      <c r="EO285" t="s">
        <v>6</v>
      </c>
      <c r="EQ285">
        <v>0</v>
      </c>
      <c r="ER285">
        <v>26.2</v>
      </c>
      <c r="ES285">
        <v>26.2</v>
      </c>
      <c r="ET285">
        <v>0</v>
      </c>
      <c r="EU285">
        <v>0</v>
      </c>
      <c r="EV285">
        <v>0</v>
      </c>
      <c r="EW285">
        <v>0</v>
      </c>
      <c r="EX285">
        <v>0</v>
      </c>
      <c r="FQ285">
        <v>0</v>
      </c>
      <c r="FR285">
        <f t="shared" si="305"/>
        <v>0</v>
      </c>
      <c r="FS285">
        <v>0</v>
      </c>
      <c r="FT285" t="s">
        <v>22</v>
      </c>
      <c r="FU285" t="s">
        <v>23</v>
      </c>
      <c r="FX285">
        <v>115.2</v>
      </c>
      <c r="FY285">
        <v>70.55</v>
      </c>
      <c r="GA285" t="s">
        <v>6</v>
      </c>
      <c r="GD285">
        <v>0</v>
      </c>
      <c r="GF285">
        <v>1797855604</v>
      </c>
      <c r="GG285">
        <v>1</v>
      </c>
      <c r="GH285">
        <v>1</v>
      </c>
      <c r="GI285">
        <v>4</v>
      </c>
      <c r="GJ285">
        <v>0</v>
      </c>
      <c r="GK285">
        <f>ROUND(R285*(R12)/100,2)</f>
        <v>0</v>
      </c>
      <c r="GL285">
        <f t="shared" si="306"/>
        <v>0</v>
      </c>
      <c r="GM285">
        <f t="shared" si="307"/>
        <v>75.62</v>
      </c>
      <c r="GN285">
        <f t="shared" si="308"/>
        <v>75.62</v>
      </c>
      <c r="GO285">
        <f t="shared" si="309"/>
        <v>0</v>
      </c>
      <c r="GP285">
        <f t="shared" si="310"/>
        <v>0</v>
      </c>
      <c r="GR285">
        <v>0</v>
      </c>
      <c r="GS285">
        <v>3</v>
      </c>
      <c r="GT285">
        <v>0</v>
      </c>
      <c r="GU285" t="s">
        <v>6</v>
      </c>
      <c r="GV285">
        <f t="shared" si="311"/>
        <v>0</v>
      </c>
      <c r="GW285">
        <v>1</v>
      </c>
      <c r="GX285">
        <f t="shared" si="312"/>
        <v>0</v>
      </c>
      <c r="HA285">
        <v>0</v>
      </c>
      <c r="HB285">
        <v>0</v>
      </c>
      <c r="IK285">
        <v>0</v>
      </c>
    </row>
    <row r="286" spans="1:245" x14ac:dyDescent="0.2">
      <c r="A286">
        <v>18</v>
      </c>
      <c r="B286">
        <v>1</v>
      </c>
      <c r="C286">
        <v>652</v>
      </c>
      <c r="E286" t="s">
        <v>865</v>
      </c>
      <c r="F286" t="s">
        <v>866</v>
      </c>
      <c r="G286" t="s">
        <v>867</v>
      </c>
      <c r="H286" t="s">
        <v>868</v>
      </c>
      <c r="I286">
        <f>I280*J286</f>
        <v>45.61</v>
      </c>
      <c r="J286">
        <v>100</v>
      </c>
      <c r="O286">
        <f t="shared" si="278"/>
        <v>0</v>
      </c>
      <c r="P286">
        <f t="shared" si="279"/>
        <v>0</v>
      </c>
      <c r="Q286">
        <f t="shared" si="280"/>
        <v>0</v>
      </c>
      <c r="R286">
        <f t="shared" si="281"/>
        <v>0</v>
      </c>
      <c r="S286">
        <f t="shared" si="282"/>
        <v>0</v>
      </c>
      <c r="T286">
        <f t="shared" si="283"/>
        <v>0</v>
      </c>
      <c r="U286">
        <f t="shared" si="284"/>
        <v>0</v>
      </c>
      <c r="V286">
        <f t="shared" si="285"/>
        <v>0</v>
      </c>
      <c r="W286">
        <f t="shared" si="286"/>
        <v>0</v>
      </c>
      <c r="X286">
        <f t="shared" si="287"/>
        <v>0</v>
      </c>
      <c r="Y286">
        <f t="shared" si="288"/>
        <v>0</v>
      </c>
      <c r="AA286">
        <v>16612262</v>
      </c>
      <c r="AB286">
        <f t="shared" si="289"/>
        <v>0</v>
      </c>
      <c r="AC286">
        <f t="shared" si="313"/>
        <v>0</v>
      </c>
      <c r="AD286">
        <f t="shared" si="318"/>
        <v>0</v>
      </c>
      <c r="AE286">
        <f t="shared" si="319"/>
        <v>0</v>
      </c>
      <c r="AF286">
        <f t="shared" si="319"/>
        <v>0</v>
      </c>
      <c r="AG286">
        <f t="shared" si="291"/>
        <v>0</v>
      </c>
      <c r="AH286">
        <f t="shared" si="320"/>
        <v>0</v>
      </c>
      <c r="AI286">
        <f t="shared" si="320"/>
        <v>0</v>
      </c>
      <c r="AJ286">
        <f t="shared" si="293"/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115</v>
      </c>
      <c r="AU286">
        <v>71</v>
      </c>
      <c r="AV286">
        <v>1</v>
      </c>
      <c r="AW286">
        <v>1</v>
      </c>
      <c r="AZ286">
        <v>7.04</v>
      </c>
      <c r="BA286">
        <v>1</v>
      </c>
      <c r="BB286">
        <v>1</v>
      </c>
      <c r="BC286">
        <v>7.04</v>
      </c>
      <c r="BD286" t="s">
        <v>6</v>
      </c>
      <c r="BE286" t="s">
        <v>6</v>
      </c>
      <c r="BF286" t="s">
        <v>6</v>
      </c>
      <c r="BG286" t="s">
        <v>6</v>
      </c>
      <c r="BH286">
        <v>3</v>
      </c>
      <c r="BI286">
        <v>1</v>
      </c>
      <c r="BJ286" t="s">
        <v>6</v>
      </c>
      <c r="BM286">
        <v>18001</v>
      </c>
      <c r="BN286">
        <v>0</v>
      </c>
      <c r="BO286" t="s">
        <v>6</v>
      </c>
      <c r="BP286">
        <v>0</v>
      </c>
      <c r="BQ286">
        <v>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128</v>
      </c>
      <c r="CA286">
        <v>83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 t="shared" si="294"/>
        <v>0</v>
      </c>
      <c r="CQ286">
        <f t="shared" si="295"/>
        <v>0</v>
      </c>
      <c r="CR286">
        <f t="shared" si="296"/>
        <v>0</v>
      </c>
      <c r="CS286">
        <f t="shared" si="297"/>
        <v>0</v>
      </c>
      <c r="CT286">
        <f t="shared" si="298"/>
        <v>0</v>
      </c>
      <c r="CU286">
        <f t="shared" si="299"/>
        <v>0</v>
      </c>
      <c r="CV286">
        <f t="shared" si="300"/>
        <v>0</v>
      </c>
      <c r="CW286">
        <f t="shared" si="301"/>
        <v>0</v>
      </c>
      <c r="CX286">
        <f t="shared" si="302"/>
        <v>0</v>
      </c>
      <c r="CY286">
        <f t="shared" si="303"/>
        <v>0</v>
      </c>
      <c r="CZ286">
        <f t="shared" si="304"/>
        <v>0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868</v>
      </c>
      <c r="DW286" t="s">
        <v>868</v>
      </c>
      <c r="DX286">
        <v>1</v>
      </c>
      <c r="EE286">
        <v>16609133</v>
      </c>
      <c r="EF286">
        <v>2</v>
      </c>
      <c r="EG286" t="s">
        <v>14</v>
      </c>
      <c r="EH286">
        <v>0</v>
      </c>
      <c r="EI286" t="s">
        <v>6</v>
      </c>
      <c r="EJ286">
        <v>1</v>
      </c>
      <c r="EK286">
        <v>18001</v>
      </c>
      <c r="EL286" t="s">
        <v>844</v>
      </c>
      <c r="EM286" t="s">
        <v>845</v>
      </c>
      <c r="EO286" t="s">
        <v>6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305"/>
        <v>0</v>
      </c>
      <c r="FS286">
        <v>0</v>
      </c>
      <c r="FT286" t="s">
        <v>22</v>
      </c>
      <c r="FU286" t="s">
        <v>23</v>
      </c>
      <c r="FX286">
        <v>115.2</v>
      </c>
      <c r="FY286">
        <v>70.55</v>
      </c>
      <c r="GA286" t="s">
        <v>816</v>
      </c>
      <c r="GD286">
        <v>0</v>
      </c>
      <c r="GF286">
        <v>704408924</v>
      </c>
      <c r="GG286">
        <v>1</v>
      </c>
      <c r="GH286">
        <v>1</v>
      </c>
      <c r="GI286">
        <v>4</v>
      </c>
      <c r="GJ286">
        <v>0</v>
      </c>
      <c r="GK286">
        <f>ROUND(R286*(R12)/100,2)</f>
        <v>0</v>
      </c>
      <c r="GL286">
        <f t="shared" si="306"/>
        <v>0</v>
      </c>
      <c r="GM286">
        <f t="shared" si="307"/>
        <v>0</v>
      </c>
      <c r="GN286">
        <f t="shared" si="308"/>
        <v>0</v>
      </c>
      <c r="GO286">
        <f t="shared" si="309"/>
        <v>0</v>
      </c>
      <c r="GP286">
        <f t="shared" si="310"/>
        <v>0</v>
      </c>
      <c r="GR286">
        <v>0</v>
      </c>
      <c r="GS286">
        <v>4</v>
      </c>
      <c r="GT286">
        <v>0</v>
      </c>
      <c r="GU286" t="s">
        <v>6</v>
      </c>
      <c r="GV286">
        <f t="shared" si="311"/>
        <v>0</v>
      </c>
      <c r="GW286">
        <v>1</v>
      </c>
      <c r="GX286">
        <f t="shared" si="312"/>
        <v>0</v>
      </c>
      <c r="HA286">
        <v>0</v>
      </c>
      <c r="HB286">
        <v>0</v>
      </c>
      <c r="IK286">
        <v>0</v>
      </c>
    </row>
    <row r="287" spans="1:245" x14ac:dyDescent="0.2">
      <c r="A287">
        <v>17</v>
      </c>
      <c r="B287">
        <v>1</v>
      </c>
      <c r="C287">
        <f>ROW(SmtRes!A662)</f>
        <v>662</v>
      </c>
      <c r="D287">
        <f>ROW(EtalonRes!A646)</f>
        <v>646</v>
      </c>
      <c r="E287" t="s">
        <v>869</v>
      </c>
      <c r="F287" t="s">
        <v>870</v>
      </c>
      <c r="G287" t="s">
        <v>871</v>
      </c>
      <c r="H287" t="s">
        <v>208</v>
      </c>
      <c r="I287">
        <v>112</v>
      </c>
      <c r="J287">
        <v>0</v>
      </c>
      <c r="O287">
        <f t="shared" si="278"/>
        <v>35418.519999999997</v>
      </c>
      <c r="P287">
        <f t="shared" si="279"/>
        <v>19877.580000000002</v>
      </c>
      <c r="Q287">
        <f t="shared" si="280"/>
        <v>3453.54</v>
      </c>
      <c r="R287">
        <f t="shared" si="281"/>
        <v>118.27</v>
      </c>
      <c r="S287">
        <f t="shared" si="282"/>
        <v>12087.4</v>
      </c>
      <c r="T287">
        <f t="shared" si="283"/>
        <v>0</v>
      </c>
      <c r="U287">
        <f t="shared" si="284"/>
        <v>189.33599999999998</v>
      </c>
      <c r="V287">
        <f t="shared" si="285"/>
        <v>1.4000000000000001</v>
      </c>
      <c r="W287">
        <f t="shared" si="286"/>
        <v>0</v>
      </c>
      <c r="X287">
        <f t="shared" si="287"/>
        <v>14036.52</v>
      </c>
      <c r="Y287">
        <f t="shared" si="288"/>
        <v>8666.0300000000007</v>
      </c>
      <c r="AA287">
        <v>16612262</v>
      </c>
      <c r="AB287">
        <f t="shared" si="289"/>
        <v>44.92</v>
      </c>
      <c r="AC287">
        <f t="shared" si="313"/>
        <v>25.21</v>
      </c>
      <c r="AD287">
        <f>ROUND(((((ET287*1.25))-((EU287*1.25)))+AE287),2)</f>
        <v>4.38</v>
      </c>
      <c r="AE287">
        <f>ROUND(((EU287*1.25)),2)</f>
        <v>0.15</v>
      </c>
      <c r="AF287">
        <f>ROUND(((EV287*1.15)),2)</f>
        <v>15.33</v>
      </c>
      <c r="AG287">
        <f t="shared" si="291"/>
        <v>0</v>
      </c>
      <c r="AH287">
        <f>((EW287*1.15))</f>
        <v>1.6904999999999999</v>
      </c>
      <c r="AI287">
        <f>((EX287*1.25))</f>
        <v>1.2500000000000001E-2</v>
      </c>
      <c r="AJ287">
        <f t="shared" si="293"/>
        <v>0</v>
      </c>
      <c r="AK287">
        <v>42.04</v>
      </c>
      <c r="AL287">
        <v>25.21</v>
      </c>
      <c r="AM287">
        <v>3.5</v>
      </c>
      <c r="AN287">
        <v>0.12</v>
      </c>
      <c r="AO287">
        <v>13.33</v>
      </c>
      <c r="AP287">
        <v>0</v>
      </c>
      <c r="AQ287">
        <v>1.47</v>
      </c>
      <c r="AR287">
        <v>0.01</v>
      </c>
      <c r="AS287">
        <v>0</v>
      </c>
      <c r="AT287">
        <v>115</v>
      </c>
      <c r="AU287">
        <v>71</v>
      </c>
      <c r="AV287">
        <v>1</v>
      </c>
      <c r="AW287">
        <v>1</v>
      </c>
      <c r="AZ287">
        <v>7.04</v>
      </c>
      <c r="BA287">
        <v>7.04</v>
      </c>
      <c r="BB287">
        <v>7.04</v>
      </c>
      <c r="BC287">
        <v>7.04</v>
      </c>
      <c r="BD287" t="s">
        <v>6</v>
      </c>
      <c r="BE287" t="s">
        <v>6</v>
      </c>
      <c r="BF287" t="s">
        <v>6</v>
      </c>
      <c r="BG287" t="s">
        <v>6</v>
      </c>
      <c r="BH287">
        <v>0</v>
      </c>
      <c r="BI287">
        <v>1</v>
      </c>
      <c r="BJ287" t="s">
        <v>872</v>
      </c>
      <c r="BM287">
        <v>16001</v>
      </c>
      <c r="BN287">
        <v>0</v>
      </c>
      <c r="BO287" t="s">
        <v>6</v>
      </c>
      <c r="BP287">
        <v>0</v>
      </c>
      <c r="BQ287">
        <v>2</v>
      </c>
      <c r="BR287">
        <v>0</v>
      </c>
      <c r="BS287">
        <v>7.04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128</v>
      </c>
      <c r="CA287">
        <v>83</v>
      </c>
      <c r="CF287">
        <v>0</v>
      </c>
      <c r="CG287">
        <v>0</v>
      </c>
      <c r="CM287">
        <v>0</v>
      </c>
      <c r="CN287" t="s">
        <v>1861</v>
      </c>
      <c r="CO287">
        <v>0</v>
      </c>
      <c r="CP287">
        <f t="shared" si="294"/>
        <v>35418.520000000004</v>
      </c>
      <c r="CQ287">
        <f t="shared" si="295"/>
        <v>177.47839999999999</v>
      </c>
      <c r="CR287">
        <f t="shared" si="296"/>
        <v>30.8352</v>
      </c>
      <c r="CS287">
        <f t="shared" si="297"/>
        <v>1.056</v>
      </c>
      <c r="CT287">
        <f t="shared" si="298"/>
        <v>107.92319999999999</v>
      </c>
      <c r="CU287">
        <f t="shared" si="299"/>
        <v>0</v>
      </c>
      <c r="CV287">
        <f t="shared" si="300"/>
        <v>1.6904999999999999</v>
      </c>
      <c r="CW287">
        <f t="shared" si="301"/>
        <v>1.2500000000000001E-2</v>
      </c>
      <c r="CX287">
        <f t="shared" si="302"/>
        <v>0</v>
      </c>
      <c r="CY287">
        <f t="shared" si="303"/>
        <v>14036.520500000001</v>
      </c>
      <c r="CZ287">
        <f t="shared" si="304"/>
        <v>8666.0257000000001</v>
      </c>
      <c r="DC287" t="s">
        <v>6</v>
      </c>
      <c r="DD287" t="s">
        <v>6</v>
      </c>
      <c r="DE287" t="s">
        <v>91</v>
      </c>
      <c r="DF287" t="s">
        <v>91</v>
      </c>
      <c r="DG287" t="s">
        <v>92</v>
      </c>
      <c r="DH287" t="s">
        <v>6</v>
      </c>
      <c r="DI287" t="s">
        <v>92</v>
      </c>
      <c r="DJ287" t="s">
        <v>91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208</v>
      </c>
      <c r="DW287" t="s">
        <v>208</v>
      </c>
      <c r="DX287">
        <v>1</v>
      </c>
      <c r="EE287">
        <v>16609131</v>
      </c>
      <c r="EF287">
        <v>2</v>
      </c>
      <c r="EG287" t="s">
        <v>14</v>
      </c>
      <c r="EH287">
        <v>0</v>
      </c>
      <c r="EI287" t="s">
        <v>6</v>
      </c>
      <c r="EJ287">
        <v>1</v>
      </c>
      <c r="EK287">
        <v>16001</v>
      </c>
      <c r="EL287" t="s">
        <v>803</v>
      </c>
      <c r="EM287" t="s">
        <v>804</v>
      </c>
      <c r="EO287" t="s">
        <v>93</v>
      </c>
      <c r="EQ287">
        <v>131072</v>
      </c>
      <c r="ER287">
        <v>42.04</v>
      </c>
      <c r="ES287">
        <v>25.21</v>
      </c>
      <c r="ET287">
        <v>3.5</v>
      </c>
      <c r="EU287">
        <v>0.12</v>
      </c>
      <c r="EV287">
        <v>13.33</v>
      </c>
      <c r="EW287">
        <v>1.47</v>
      </c>
      <c r="EX287">
        <v>0.01</v>
      </c>
      <c r="EY287">
        <v>0</v>
      </c>
      <c r="FQ287">
        <v>0</v>
      </c>
      <c r="FR287">
        <f t="shared" si="305"/>
        <v>0</v>
      </c>
      <c r="FS287">
        <v>0</v>
      </c>
      <c r="FT287" t="s">
        <v>22</v>
      </c>
      <c r="FU287" t="s">
        <v>23</v>
      </c>
      <c r="FX287">
        <v>115.2</v>
      </c>
      <c r="FY287">
        <v>70.55</v>
      </c>
      <c r="GA287" t="s">
        <v>6</v>
      </c>
      <c r="GD287">
        <v>0</v>
      </c>
      <c r="GF287">
        <v>1749691704</v>
      </c>
      <c r="GG287">
        <v>1</v>
      </c>
      <c r="GH287">
        <v>1</v>
      </c>
      <c r="GI287">
        <v>4</v>
      </c>
      <c r="GJ287">
        <v>0</v>
      </c>
      <c r="GK287">
        <f>ROUND(R287*(R12)/100,2)</f>
        <v>0</v>
      </c>
      <c r="GL287">
        <f t="shared" si="306"/>
        <v>0</v>
      </c>
      <c r="GM287">
        <f t="shared" si="307"/>
        <v>58121.07</v>
      </c>
      <c r="GN287">
        <f t="shared" si="308"/>
        <v>58121.07</v>
      </c>
      <c r="GO287">
        <f t="shared" si="309"/>
        <v>0</v>
      </c>
      <c r="GP287">
        <f t="shared" si="310"/>
        <v>0</v>
      </c>
      <c r="GR287">
        <v>0</v>
      </c>
      <c r="GS287">
        <v>3</v>
      </c>
      <c r="GT287">
        <v>0</v>
      </c>
      <c r="GU287" t="s">
        <v>6</v>
      </c>
      <c r="GV287">
        <f t="shared" si="311"/>
        <v>0</v>
      </c>
      <c r="GW287">
        <v>1</v>
      </c>
      <c r="GX287">
        <f t="shared" si="312"/>
        <v>0</v>
      </c>
      <c r="HA287">
        <v>0</v>
      </c>
      <c r="HB287">
        <v>0</v>
      </c>
      <c r="IK287">
        <v>0</v>
      </c>
    </row>
    <row r="288" spans="1:245" x14ac:dyDescent="0.2">
      <c r="A288">
        <v>18</v>
      </c>
      <c r="B288">
        <v>1</v>
      </c>
      <c r="C288">
        <v>660</v>
      </c>
      <c r="E288" t="s">
        <v>873</v>
      </c>
      <c r="F288" t="s">
        <v>874</v>
      </c>
      <c r="G288" t="s">
        <v>875</v>
      </c>
      <c r="H288" t="s">
        <v>110</v>
      </c>
      <c r="I288">
        <f>I287*J288</f>
        <v>56</v>
      </c>
      <c r="J288">
        <v>0.5</v>
      </c>
      <c r="O288">
        <f t="shared" si="278"/>
        <v>138330.93</v>
      </c>
      <c r="P288">
        <f t="shared" si="279"/>
        <v>138330.93</v>
      </c>
      <c r="Q288">
        <f t="shared" si="280"/>
        <v>0</v>
      </c>
      <c r="R288">
        <f t="shared" si="281"/>
        <v>0</v>
      </c>
      <c r="S288">
        <f t="shared" si="282"/>
        <v>0</v>
      </c>
      <c r="T288">
        <f t="shared" si="283"/>
        <v>0</v>
      </c>
      <c r="U288">
        <f t="shared" si="284"/>
        <v>0</v>
      </c>
      <c r="V288">
        <f t="shared" si="285"/>
        <v>0</v>
      </c>
      <c r="W288">
        <f t="shared" si="286"/>
        <v>0</v>
      </c>
      <c r="X288">
        <f t="shared" si="287"/>
        <v>0</v>
      </c>
      <c r="Y288">
        <f t="shared" si="288"/>
        <v>0</v>
      </c>
      <c r="AA288">
        <v>16612262</v>
      </c>
      <c r="AB288">
        <f t="shared" si="289"/>
        <v>350.88</v>
      </c>
      <c r="AC288">
        <f t="shared" si="313"/>
        <v>350.88</v>
      </c>
      <c r="AD288">
        <f>ROUND((((ET288)-(EU288))+AE288),2)</f>
        <v>0</v>
      </c>
      <c r="AE288">
        <f t="shared" ref="AE288:AF290" si="321">ROUND((EU288),2)</f>
        <v>0</v>
      </c>
      <c r="AF288">
        <f t="shared" si="321"/>
        <v>0</v>
      </c>
      <c r="AG288">
        <f t="shared" si="291"/>
        <v>0</v>
      </c>
      <c r="AH288">
        <f t="shared" ref="AH288:AI290" si="322">(EW288)</f>
        <v>0</v>
      </c>
      <c r="AI288">
        <f t="shared" si="322"/>
        <v>0</v>
      </c>
      <c r="AJ288">
        <f t="shared" si="293"/>
        <v>0</v>
      </c>
      <c r="AK288">
        <v>350.88</v>
      </c>
      <c r="AL288">
        <v>350.88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115</v>
      </c>
      <c r="AU288">
        <v>71</v>
      </c>
      <c r="AV288">
        <v>1</v>
      </c>
      <c r="AW288">
        <v>1</v>
      </c>
      <c r="AZ288">
        <v>7.04</v>
      </c>
      <c r="BA288">
        <v>1</v>
      </c>
      <c r="BB288">
        <v>1</v>
      </c>
      <c r="BC288">
        <v>7.04</v>
      </c>
      <c r="BD288" t="s">
        <v>6</v>
      </c>
      <c r="BE288" t="s">
        <v>6</v>
      </c>
      <c r="BF288" t="s">
        <v>6</v>
      </c>
      <c r="BG288" t="s">
        <v>6</v>
      </c>
      <c r="BH288">
        <v>3</v>
      </c>
      <c r="BI288">
        <v>1</v>
      </c>
      <c r="BJ288" t="s">
        <v>876</v>
      </c>
      <c r="BM288">
        <v>16001</v>
      </c>
      <c r="BN288">
        <v>0</v>
      </c>
      <c r="BO288" t="s">
        <v>6</v>
      </c>
      <c r="BP288">
        <v>0</v>
      </c>
      <c r="BQ288">
        <v>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128</v>
      </c>
      <c r="CA288">
        <v>83</v>
      </c>
      <c r="CF288">
        <v>0</v>
      </c>
      <c r="CG288">
        <v>0</v>
      </c>
      <c r="CM288">
        <v>0</v>
      </c>
      <c r="CN288" t="s">
        <v>6</v>
      </c>
      <c r="CO288">
        <v>0</v>
      </c>
      <c r="CP288">
        <f t="shared" si="294"/>
        <v>138330.93</v>
      </c>
      <c r="CQ288">
        <f t="shared" si="295"/>
        <v>2470.1952000000001</v>
      </c>
      <c r="CR288">
        <f t="shared" si="296"/>
        <v>0</v>
      </c>
      <c r="CS288">
        <f t="shared" si="297"/>
        <v>0</v>
      </c>
      <c r="CT288">
        <f t="shared" si="298"/>
        <v>0</v>
      </c>
      <c r="CU288">
        <f t="shared" si="299"/>
        <v>0</v>
      </c>
      <c r="CV288">
        <f t="shared" si="300"/>
        <v>0</v>
      </c>
      <c r="CW288">
        <f t="shared" si="301"/>
        <v>0</v>
      </c>
      <c r="CX288">
        <f t="shared" si="302"/>
        <v>0</v>
      </c>
      <c r="CY288">
        <f t="shared" si="303"/>
        <v>0</v>
      </c>
      <c r="CZ288">
        <f t="shared" si="304"/>
        <v>0</v>
      </c>
      <c r="DC288" t="s">
        <v>6</v>
      </c>
      <c r="DD288" t="s">
        <v>6</v>
      </c>
      <c r="DE288" t="s">
        <v>6</v>
      </c>
      <c r="DF288" t="s">
        <v>6</v>
      </c>
      <c r="DG288" t="s">
        <v>6</v>
      </c>
      <c r="DH288" t="s">
        <v>6</v>
      </c>
      <c r="DI288" t="s">
        <v>6</v>
      </c>
      <c r="DJ288" t="s">
        <v>6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110</v>
      </c>
      <c r="DW288" t="s">
        <v>110</v>
      </c>
      <c r="DX288">
        <v>1</v>
      </c>
      <c r="EE288">
        <v>16609131</v>
      </c>
      <c r="EF288">
        <v>2</v>
      </c>
      <c r="EG288" t="s">
        <v>14</v>
      </c>
      <c r="EH288">
        <v>0</v>
      </c>
      <c r="EI288" t="s">
        <v>6</v>
      </c>
      <c r="EJ288">
        <v>1</v>
      </c>
      <c r="EK288">
        <v>16001</v>
      </c>
      <c r="EL288" t="s">
        <v>803</v>
      </c>
      <c r="EM288" t="s">
        <v>804</v>
      </c>
      <c r="EO288" t="s">
        <v>6</v>
      </c>
      <c r="EQ288">
        <v>0</v>
      </c>
      <c r="ER288">
        <v>350.88</v>
      </c>
      <c r="ES288">
        <v>350.88</v>
      </c>
      <c r="ET288">
        <v>0</v>
      </c>
      <c r="EU288">
        <v>0</v>
      </c>
      <c r="EV288">
        <v>0</v>
      </c>
      <c r="EW288">
        <v>0</v>
      </c>
      <c r="EX288">
        <v>0</v>
      </c>
      <c r="FQ288">
        <v>0</v>
      </c>
      <c r="FR288">
        <f t="shared" si="305"/>
        <v>0</v>
      </c>
      <c r="FS288">
        <v>0</v>
      </c>
      <c r="FT288" t="s">
        <v>22</v>
      </c>
      <c r="FU288" t="s">
        <v>23</v>
      </c>
      <c r="FX288">
        <v>115.2</v>
      </c>
      <c r="FY288">
        <v>70.55</v>
      </c>
      <c r="GA288" t="s">
        <v>6</v>
      </c>
      <c r="GD288">
        <v>0</v>
      </c>
      <c r="GF288">
        <v>-568885430</v>
      </c>
      <c r="GG288">
        <v>1</v>
      </c>
      <c r="GH288">
        <v>1</v>
      </c>
      <c r="GI288">
        <v>4</v>
      </c>
      <c r="GJ288">
        <v>0</v>
      </c>
      <c r="GK288">
        <f>ROUND(R288*(R12)/100,2)</f>
        <v>0</v>
      </c>
      <c r="GL288">
        <f t="shared" si="306"/>
        <v>0</v>
      </c>
      <c r="GM288">
        <f t="shared" si="307"/>
        <v>138330.93</v>
      </c>
      <c r="GN288">
        <f t="shared" si="308"/>
        <v>138330.93</v>
      </c>
      <c r="GO288">
        <f t="shared" si="309"/>
        <v>0</v>
      </c>
      <c r="GP288">
        <f t="shared" si="310"/>
        <v>0</v>
      </c>
      <c r="GR288">
        <v>0</v>
      </c>
      <c r="GS288">
        <v>3</v>
      </c>
      <c r="GT288">
        <v>0</v>
      </c>
      <c r="GU288" t="s">
        <v>6</v>
      </c>
      <c r="GV288">
        <f t="shared" si="311"/>
        <v>0</v>
      </c>
      <c r="GW288">
        <v>1</v>
      </c>
      <c r="GX288">
        <f t="shared" si="312"/>
        <v>0</v>
      </c>
      <c r="HA288">
        <v>0</v>
      </c>
      <c r="HB288">
        <v>0</v>
      </c>
      <c r="IK288">
        <v>0</v>
      </c>
    </row>
    <row r="289" spans="1:245" x14ac:dyDescent="0.2">
      <c r="A289">
        <v>18</v>
      </c>
      <c r="B289">
        <v>1</v>
      </c>
      <c r="C289">
        <v>661</v>
      </c>
      <c r="E289" t="s">
        <v>877</v>
      </c>
      <c r="F289" t="s">
        <v>878</v>
      </c>
      <c r="G289" t="s">
        <v>879</v>
      </c>
      <c r="H289" t="s">
        <v>110</v>
      </c>
      <c r="I289">
        <f>I287*J289</f>
        <v>28</v>
      </c>
      <c r="J289">
        <v>0.25</v>
      </c>
      <c r="O289">
        <f t="shared" si="278"/>
        <v>28272.92</v>
      </c>
      <c r="P289">
        <f t="shared" si="279"/>
        <v>28272.92</v>
      </c>
      <c r="Q289">
        <f t="shared" si="280"/>
        <v>0</v>
      </c>
      <c r="R289">
        <f t="shared" si="281"/>
        <v>0</v>
      </c>
      <c r="S289">
        <f t="shared" si="282"/>
        <v>0</v>
      </c>
      <c r="T289">
        <f t="shared" si="283"/>
        <v>0</v>
      </c>
      <c r="U289">
        <f t="shared" si="284"/>
        <v>0</v>
      </c>
      <c r="V289">
        <f t="shared" si="285"/>
        <v>0</v>
      </c>
      <c r="W289">
        <f t="shared" si="286"/>
        <v>0</v>
      </c>
      <c r="X289">
        <f t="shared" si="287"/>
        <v>0</v>
      </c>
      <c r="Y289">
        <f t="shared" si="288"/>
        <v>0</v>
      </c>
      <c r="AA289">
        <v>16612262</v>
      </c>
      <c r="AB289">
        <f t="shared" si="289"/>
        <v>143.43</v>
      </c>
      <c r="AC289">
        <f t="shared" si="313"/>
        <v>143.43</v>
      </c>
      <c r="AD289">
        <f>ROUND((((ET289)-(EU289))+AE289),2)</f>
        <v>0</v>
      </c>
      <c r="AE289">
        <f t="shared" si="321"/>
        <v>0</v>
      </c>
      <c r="AF289">
        <f t="shared" si="321"/>
        <v>0</v>
      </c>
      <c r="AG289">
        <f t="shared" si="291"/>
        <v>0</v>
      </c>
      <c r="AH289">
        <f t="shared" si="322"/>
        <v>0</v>
      </c>
      <c r="AI289">
        <f t="shared" si="322"/>
        <v>0</v>
      </c>
      <c r="AJ289">
        <f t="shared" si="293"/>
        <v>0</v>
      </c>
      <c r="AK289">
        <v>143.43</v>
      </c>
      <c r="AL289">
        <v>143.43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115</v>
      </c>
      <c r="AU289">
        <v>71</v>
      </c>
      <c r="AV289">
        <v>1</v>
      </c>
      <c r="AW289">
        <v>1</v>
      </c>
      <c r="AZ289">
        <v>7.04</v>
      </c>
      <c r="BA289">
        <v>1</v>
      </c>
      <c r="BB289">
        <v>1</v>
      </c>
      <c r="BC289">
        <v>7.04</v>
      </c>
      <c r="BD289" t="s">
        <v>6</v>
      </c>
      <c r="BE289" t="s">
        <v>6</v>
      </c>
      <c r="BF289" t="s">
        <v>6</v>
      </c>
      <c r="BG289" t="s">
        <v>6</v>
      </c>
      <c r="BH289">
        <v>3</v>
      </c>
      <c r="BI289">
        <v>1</v>
      </c>
      <c r="BJ289" t="s">
        <v>880</v>
      </c>
      <c r="BM289">
        <v>16001</v>
      </c>
      <c r="BN289">
        <v>0</v>
      </c>
      <c r="BO289" t="s">
        <v>6</v>
      </c>
      <c r="BP289">
        <v>0</v>
      </c>
      <c r="BQ289">
        <v>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6</v>
      </c>
      <c r="BZ289">
        <v>128</v>
      </c>
      <c r="CA289">
        <v>83</v>
      </c>
      <c r="CF289">
        <v>0</v>
      </c>
      <c r="CG289">
        <v>0</v>
      </c>
      <c r="CM289">
        <v>0</v>
      </c>
      <c r="CN289" t="s">
        <v>6</v>
      </c>
      <c r="CO289">
        <v>0</v>
      </c>
      <c r="CP289">
        <f t="shared" si="294"/>
        <v>28272.92</v>
      </c>
      <c r="CQ289">
        <f t="shared" si="295"/>
        <v>1009.7472</v>
      </c>
      <c r="CR289">
        <f t="shared" si="296"/>
        <v>0</v>
      </c>
      <c r="CS289">
        <f t="shared" si="297"/>
        <v>0</v>
      </c>
      <c r="CT289">
        <f t="shared" si="298"/>
        <v>0</v>
      </c>
      <c r="CU289">
        <f t="shared" si="299"/>
        <v>0</v>
      </c>
      <c r="CV289">
        <f t="shared" si="300"/>
        <v>0</v>
      </c>
      <c r="CW289">
        <f t="shared" si="301"/>
        <v>0</v>
      </c>
      <c r="CX289">
        <f t="shared" si="302"/>
        <v>0</v>
      </c>
      <c r="CY289">
        <f t="shared" si="303"/>
        <v>0</v>
      </c>
      <c r="CZ289">
        <f t="shared" si="304"/>
        <v>0</v>
      </c>
      <c r="DC289" t="s">
        <v>6</v>
      </c>
      <c r="DD289" t="s">
        <v>6</v>
      </c>
      <c r="DE289" t="s">
        <v>6</v>
      </c>
      <c r="DF289" t="s">
        <v>6</v>
      </c>
      <c r="DG289" t="s">
        <v>6</v>
      </c>
      <c r="DH289" t="s">
        <v>6</v>
      </c>
      <c r="DI289" t="s">
        <v>6</v>
      </c>
      <c r="DJ289" t="s">
        <v>6</v>
      </c>
      <c r="DK289" t="s">
        <v>6</v>
      </c>
      <c r="DL289" t="s">
        <v>6</v>
      </c>
      <c r="DM289" t="s">
        <v>6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110</v>
      </c>
      <c r="DW289" t="s">
        <v>110</v>
      </c>
      <c r="DX289">
        <v>1</v>
      </c>
      <c r="EE289">
        <v>16609131</v>
      </c>
      <c r="EF289">
        <v>2</v>
      </c>
      <c r="EG289" t="s">
        <v>14</v>
      </c>
      <c r="EH289">
        <v>0</v>
      </c>
      <c r="EI289" t="s">
        <v>6</v>
      </c>
      <c r="EJ289">
        <v>1</v>
      </c>
      <c r="EK289">
        <v>16001</v>
      </c>
      <c r="EL289" t="s">
        <v>803</v>
      </c>
      <c r="EM289" t="s">
        <v>804</v>
      </c>
      <c r="EO289" t="s">
        <v>6</v>
      </c>
      <c r="EQ289">
        <v>0</v>
      </c>
      <c r="ER289">
        <v>143.43</v>
      </c>
      <c r="ES289">
        <v>143.43</v>
      </c>
      <c r="ET289">
        <v>0</v>
      </c>
      <c r="EU289">
        <v>0</v>
      </c>
      <c r="EV289">
        <v>0</v>
      </c>
      <c r="EW289">
        <v>0</v>
      </c>
      <c r="EX289">
        <v>0</v>
      </c>
      <c r="FQ289">
        <v>0</v>
      </c>
      <c r="FR289">
        <f t="shared" si="305"/>
        <v>0</v>
      </c>
      <c r="FS289">
        <v>0</v>
      </c>
      <c r="FT289" t="s">
        <v>22</v>
      </c>
      <c r="FU289" t="s">
        <v>23</v>
      </c>
      <c r="FX289">
        <v>115.2</v>
      </c>
      <c r="FY289">
        <v>70.55</v>
      </c>
      <c r="GA289" t="s">
        <v>6</v>
      </c>
      <c r="GD289">
        <v>0</v>
      </c>
      <c r="GF289">
        <v>-1303595031</v>
      </c>
      <c r="GG289">
        <v>1</v>
      </c>
      <c r="GH289">
        <v>1</v>
      </c>
      <c r="GI289">
        <v>4</v>
      </c>
      <c r="GJ289">
        <v>0</v>
      </c>
      <c r="GK289">
        <f>ROUND(R289*(R12)/100,2)</f>
        <v>0</v>
      </c>
      <c r="GL289">
        <f t="shared" si="306"/>
        <v>0</v>
      </c>
      <c r="GM289">
        <f t="shared" si="307"/>
        <v>28272.92</v>
      </c>
      <c r="GN289">
        <f t="shared" si="308"/>
        <v>28272.92</v>
      </c>
      <c r="GO289">
        <f t="shared" si="309"/>
        <v>0</v>
      </c>
      <c r="GP289">
        <f t="shared" si="310"/>
        <v>0</v>
      </c>
      <c r="GR289">
        <v>0</v>
      </c>
      <c r="GS289">
        <v>3</v>
      </c>
      <c r="GT289">
        <v>0</v>
      </c>
      <c r="GU289" t="s">
        <v>6</v>
      </c>
      <c r="GV289">
        <f t="shared" si="311"/>
        <v>0</v>
      </c>
      <c r="GW289">
        <v>1</v>
      </c>
      <c r="GX289">
        <f t="shared" si="312"/>
        <v>0</v>
      </c>
      <c r="HA289">
        <v>0</v>
      </c>
      <c r="HB289">
        <v>0</v>
      </c>
      <c r="IK289">
        <v>0</v>
      </c>
    </row>
    <row r="290" spans="1:245" x14ac:dyDescent="0.2">
      <c r="A290">
        <v>18</v>
      </c>
      <c r="B290">
        <v>1</v>
      </c>
      <c r="C290">
        <v>662</v>
      </c>
      <c r="E290" t="s">
        <v>881</v>
      </c>
      <c r="F290" t="s">
        <v>882</v>
      </c>
      <c r="G290" t="s">
        <v>883</v>
      </c>
      <c r="H290" t="s">
        <v>110</v>
      </c>
      <c r="I290">
        <f>I287*J290</f>
        <v>28</v>
      </c>
      <c r="J290">
        <v>0.25</v>
      </c>
      <c r="O290">
        <f t="shared" si="278"/>
        <v>25416.65</v>
      </c>
      <c r="P290">
        <f t="shared" si="279"/>
        <v>25416.65</v>
      </c>
      <c r="Q290">
        <f t="shared" si="280"/>
        <v>0</v>
      </c>
      <c r="R290">
        <f t="shared" si="281"/>
        <v>0</v>
      </c>
      <c r="S290">
        <f t="shared" si="282"/>
        <v>0</v>
      </c>
      <c r="T290">
        <f t="shared" si="283"/>
        <v>0</v>
      </c>
      <c r="U290">
        <f t="shared" si="284"/>
        <v>0</v>
      </c>
      <c r="V290">
        <f t="shared" si="285"/>
        <v>0</v>
      </c>
      <c r="W290">
        <f t="shared" si="286"/>
        <v>0</v>
      </c>
      <c r="X290">
        <f t="shared" si="287"/>
        <v>0</v>
      </c>
      <c r="Y290">
        <f t="shared" si="288"/>
        <v>0</v>
      </c>
      <c r="AA290">
        <v>16612262</v>
      </c>
      <c r="AB290">
        <f t="shared" si="289"/>
        <v>128.94</v>
      </c>
      <c r="AC290">
        <f t="shared" si="313"/>
        <v>128.94</v>
      </c>
      <c r="AD290">
        <f>ROUND((((ET290)-(EU290))+AE290),2)</f>
        <v>0</v>
      </c>
      <c r="AE290">
        <f t="shared" si="321"/>
        <v>0</v>
      </c>
      <c r="AF290">
        <f t="shared" si="321"/>
        <v>0</v>
      </c>
      <c r="AG290">
        <f t="shared" si="291"/>
        <v>0</v>
      </c>
      <c r="AH290">
        <f t="shared" si="322"/>
        <v>0</v>
      </c>
      <c r="AI290">
        <f t="shared" si="322"/>
        <v>0</v>
      </c>
      <c r="AJ290">
        <f t="shared" si="293"/>
        <v>0</v>
      </c>
      <c r="AK290">
        <v>128.94</v>
      </c>
      <c r="AL290">
        <v>128.94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115</v>
      </c>
      <c r="AU290">
        <v>71</v>
      </c>
      <c r="AV290">
        <v>1</v>
      </c>
      <c r="AW290">
        <v>1</v>
      </c>
      <c r="AZ290">
        <v>7.04</v>
      </c>
      <c r="BA290">
        <v>1</v>
      </c>
      <c r="BB290">
        <v>1</v>
      </c>
      <c r="BC290">
        <v>7.04</v>
      </c>
      <c r="BD290" t="s">
        <v>6</v>
      </c>
      <c r="BE290" t="s">
        <v>6</v>
      </c>
      <c r="BF290" t="s">
        <v>6</v>
      </c>
      <c r="BG290" t="s">
        <v>6</v>
      </c>
      <c r="BH290">
        <v>3</v>
      </c>
      <c r="BI290">
        <v>1</v>
      </c>
      <c r="BJ290" t="s">
        <v>884</v>
      </c>
      <c r="BM290">
        <v>16001</v>
      </c>
      <c r="BN290">
        <v>0</v>
      </c>
      <c r="BO290" t="s">
        <v>6</v>
      </c>
      <c r="BP290">
        <v>0</v>
      </c>
      <c r="BQ290">
        <v>2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6</v>
      </c>
      <c r="BZ290">
        <v>128</v>
      </c>
      <c r="CA290">
        <v>83</v>
      </c>
      <c r="CF290">
        <v>0</v>
      </c>
      <c r="CG290">
        <v>0</v>
      </c>
      <c r="CM290">
        <v>0</v>
      </c>
      <c r="CN290" t="s">
        <v>6</v>
      </c>
      <c r="CO290">
        <v>0</v>
      </c>
      <c r="CP290">
        <f t="shared" si="294"/>
        <v>25416.65</v>
      </c>
      <c r="CQ290">
        <f t="shared" si="295"/>
        <v>907.73760000000004</v>
      </c>
      <c r="CR290">
        <f t="shared" si="296"/>
        <v>0</v>
      </c>
      <c r="CS290">
        <f t="shared" si="297"/>
        <v>0</v>
      </c>
      <c r="CT290">
        <f t="shared" si="298"/>
        <v>0</v>
      </c>
      <c r="CU290">
        <f t="shared" si="299"/>
        <v>0</v>
      </c>
      <c r="CV290">
        <f t="shared" si="300"/>
        <v>0</v>
      </c>
      <c r="CW290">
        <f t="shared" si="301"/>
        <v>0</v>
      </c>
      <c r="CX290">
        <f t="shared" si="302"/>
        <v>0</v>
      </c>
      <c r="CY290">
        <f t="shared" si="303"/>
        <v>0</v>
      </c>
      <c r="CZ290">
        <f t="shared" si="304"/>
        <v>0</v>
      </c>
      <c r="DC290" t="s">
        <v>6</v>
      </c>
      <c r="DD290" t="s">
        <v>6</v>
      </c>
      <c r="DE290" t="s">
        <v>6</v>
      </c>
      <c r="DF290" t="s">
        <v>6</v>
      </c>
      <c r="DG290" t="s">
        <v>6</v>
      </c>
      <c r="DH290" t="s">
        <v>6</v>
      </c>
      <c r="DI290" t="s">
        <v>6</v>
      </c>
      <c r="DJ290" t="s">
        <v>6</v>
      </c>
      <c r="DK290" t="s">
        <v>6</v>
      </c>
      <c r="DL290" t="s">
        <v>6</v>
      </c>
      <c r="DM290" t="s">
        <v>6</v>
      </c>
      <c r="DN290">
        <v>0</v>
      </c>
      <c r="DO290">
        <v>0</v>
      </c>
      <c r="DP290">
        <v>1</v>
      </c>
      <c r="DQ290">
        <v>1</v>
      </c>
      <c r="DU290">
        <v>1010</v>
      </c>
      <c r="DV290" t="s">
        <v>110</v>
      </c>
      <c r="DW290" t="s">
        <v>110</v>
      </c>
      <c r="DX290">
        <v>1</v>
      </c>
      <c r="EE290">
        <v>16609131</v>
      </c>
      <c r="EF290">
        <v>2</v>
      </c>
      <c r="EG290" t="s">
        <v>14</v>
      </c>
      <c r="EH290">
        <v>0</v>
      </c>
      <c r="EI290" t="s">
        <v>6</v>
      </c>
      <c r="EJ290">
        <v>1</v>
      </c>
      <c r="EK290">
        <v>16001</v>
      </c>
      <c r="EL290" t="s">
        <v>803</v>
      </c>
      <c r="EM290" t="s">
        <v>804</v>
      </c>
      <c r="EO290" t="s">
        <v>6</v>
      </c>
      <c r="EQ290">
        <v>0</v>
      </c>
      <c r="ER290">
        <v>128.94</v>
      </c>
      <c r="ES290">
        <v>128.94</v>
      </c>
      <c r="ET290">
        <v>0</v>
      </c>
      <c r="EU290">
        <v>0</v>
      </c>
      <c r="EV290">
        <v>0</v>
      </c>
      <c r="EW290">
        <v>0</v>
      </c>
      <c r="EX290">
        <v>0</v>
      </c>
      <c r="FQ290">
        <v>0</v>
      </c>
      <c r="FR290">
        <f t="shared" si="305"/>
        <v>0</v>
      </c>
      <c r="FS290">
        <v>0</v>
      </c>
      <c r="FT290" t="s">
        <v>22</v>
      </c>
      <c r="FU290" t="s">
        <v>23</v>
      </c>
      <c r="FX290">
        <v>115.2</v>
      </c>
      <c r="FY290">
        <v>70.55</v>
      </c>
      <c r="GA290" t="s">
        <v>6</v>
      </c>
      <c r="GD290">
        <v>0</v>
      </c>
      <c r="GF290">
        <v>-2133425999</v>
      </c>
      <c r="GG290">
        <v>1</v>
      </c>
      <c r="GH290">
        <v>1</v>
      </c>
      <c r="GI290">
        <v>4</v>
      </c>
      <c r="GJ290">
        <v>0</v>
      </c>
      <c r="GK290">
        <f>ROUND(R290*(R12)/100,2)</f>
        <v>0</v>
      </c>
      <c r="GL290">
        <f t="shared" si="306"/>
        <v>0</v>
      </c>
      <c r="GM290">
        <f t="shared" si="307"/>
        <v>25416.65</v>
      </c>
      <c r="GN290">
        <f t="shared" si="308"/>
        <v>25416.65</v>
      </c>
      <c r="GO290">
        <f t="shared" si="309"/>
        <v>0</v>
      </c>
      <c r="GP290">
        <f t="shared" si="310"/>
        <v>0</v>
      </c>
      <c r="GR290">
        <v>0</v>
      </c>
      <c r="GS290">
        <v>3</v>
      </c>
      <c r="GT290">
        <v>0</v>
      </c>
      <c r="GU290" t="s">
        <v>6</v>
      </c>
      <c r="GV290">
        <f t="shared" si="311"/>
        <v>0</v>
      </c>
      <c r="GW290">
        <v>1</v>
      </c>
      <c r="GX290">
        <f t="shared" si="312"/>
        <v>0</v>
      </c>
      <c r="HA290">
        <v>0</v>
      </c>
      <c r="HB290">
        <v>0</v>
      </c>
      <c r="IK290">
        <v>0</v>
      </c>
    </row>
    <row r="291" spans="1:245" x14ac:dyDescent="0.2">
      <c r="A291">
        <v>17</v>
      </c>
      <c r="B291">
        <v>1</v>
      </c>
      <c r="C291">
        <f>ROW(SmtRes!A671)</f>
        <v>671</v>
      </c>
      <c r="D291">
        <f>ROW(EtalonRes!A656)</f>
        <v>656</v>
      </c>
      <c r="E291" t="s">
        <v>885</v>
      </c>
      <c r="F291" t="s">
        <v>886</v>
      </c>
      <c r="G291" t="s">
        <v>887</v>
      </c>
      <c r="H291" t="s">
        <v>208</v>
      </c>
      <c r="I291">
        <v>28</v>
      </c>
      <c r="J291">
        <v>0</v>
      </c>
      <c r="O291">
        <f t="shared" si="278"/>
        <v>7015.51</v>
      </c>
      <c r="P291">
        <f t="shared" si="279"/>
        <v>1750.43</v>
      </c>
      <c r="Q291">
        <f t="shared" si="280"/>
        <v>1685.38</v>
      </c>
      <c r="R291">
        <f t="shared" si="281"/>
        <v>266.11</v>
      </c>
      <c r="S291">
        <f t="shared" si="282"/>
        <v>3579.7</v>
      </c>
      <c r="T291">
        <f t="shared" si="283"/>
        <v>0</v>
      </c>
      <c r="U291">
        <f t="shared" si="284"/>
        <v>53.451999999999998</v>
      </c>
      <c r="V291">
        <f t="shared" si="285"/>
        <v>3.1499999999999995</v>
      </c>
      <c r="W291">
        <f t="shared" si="286"/>
        <v>0</v>
      </c>
      <c r="X291">
        <f t="shared" si="287"/>
        <v>4422.68</v>
      </c>
      <c r="Y291">
        <f t="shared" si="288"/>
        <v>2730.53</v>
      </c>
      <c r="AA291">
        <v>16612262</v>
      </c>
      <c r="AB291">
        <f t="shared" si="289"/>
        <v>35.590000000000003</v>
      </c>
      <c r="AC291">
        <f t="shared" si="313"/>
        <v>8.8800000000000008</v>
      </c>
      <c r="AD291">
        <f>ROUND(((((ET291*1.25))-((EU291*1.25)))+AE291),2)</f>
        <v>8.5500000000000007</v>
      </c>
      <c r="AE291">
        <f>ROUND(((EU291*1.25)),2)</f>
        <v>1.35</v>
      </c>
      <c r="AF291">
        <f>ROUND(((EV291*1.15)),2)</f>
        <v>18.16</v>
      </c>
      <c r="AG291">
        <f t="shared" si="291"/>
        <v>0</v>
      </c>
      <c r="AH291">
        <f>((EW291*1.15))</f>
        <v>1.9089999999999998</v>
      </c>
      <c r="AI291">
        <f>((EX291*1.25))</f>
        <v>0.11249999999999999</v>
      </c>
      <c r="AJ291">
        <f t="shared" si="293"/>
        <v>0</v>
      </c>
      <c r="AK291">
        <v>31.51</v>
      </c>
      <c r="AL291">
        <v>8.8800000000000008</v>
      </c>
      <c r="AM291">
        <v>6.84</v>
      </c>
      <c r="AN291">
        <v>1.08</v>
      </c>
      <c r="AO291">
        <v>15.79</v>
      </c>
      <c r="AP291">
        <v>0</v>
      </c>
      <c r="AQ291">
        <v>1.66</v>
      </c>
      <c r="AR291">
        <v>0.09</v>
      </c>
      <c r="AS291">
        <v>0</v>
      </c>
      <c r="AT291">
        <v>115</v>
      </c>
      <c r="AU291">
        <v>71</v>
      </c>
      <c r="AV291">
        <v>1</v>
      </c>
      <c r="AW291">
        <v>1</v>
      </c>
      <c r="AZ291">
        <v>7.04</v>
      </c>
      <c r="BA291">
        <v>7.04</v>
      </c>
      <c r="BB291">
        <v>7.04</v>
      </c>
      <c r="BC291">
        <v>7.04</v>
      </c>
      <c r="BD291" t="s">
        <v>6</v>
      </c>
      <c r="BE291" t="s">
        <v>6</v>
      </c>
      <c r="BF291" t="s">
        <v>6</v>
      </c>
      <c r="BG291" t="s">
        <v>6</v>
      </c>
      <c r="BH291">
        <v>0</v>
      </c>
      <c r="BI291">
        <v>1</v>
      </c>
      <c r="BJ291" t="s">
        <v>888</v>
      </c>
      <c r="BM291">
        <v>18001</v>
      </c>
      <c r="BN291">
        <v>0</v>
      </c>
      <c r="BO291" t="s">
        <v>6</v>
      </c>
      <c r="BP291">
        <v>0</v>
      </c>
      <c r="BQ291">
        <v>2</v>
      </c>
      <c r="BR291">
        <v>0</v>
      </c>
      <c r="BS291">
        <v>7.04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6</v>
      </c>
      <c r="BZ291">
        <v>128</v>
      </c>
      <c r="CA291">
        <v>83</v>
      </c>
      <c r="CF291">
        <v>0</v>
      </c>
      <c r="CG291">
        <v>0</v>
      </c>
      <c r="CM291">
        <v>0</v>
      </c>
      <c r="CN291" t="s">
        <v>1861</v>
      </c>
      <c r="CO291">
        <v>0</v>
      </c>
      <c r="CP291">
        <f t="shared" si="294"/>
        <v>7015.51</v>
      </c>
      <c r="CQ291">
        <f t="shared" si="295"/>
        <v>62.515200000000007</v>
      </c>
      <c r="CR291">
        <f t="shared" si="296"/>
        <v>60.192000000000007</v>
      </c>
      <c r="CS291">
        <f t="shared" si="297"/>
        <v>9.5040000000000013</v>
      </c>
      <c r="CT291">
        <f t="shared" si="298"/>
        <v>127.8464</v>
      </c>
      <c r="CU291">
        <f t="shared" si="299"/>
        <v>0</v>
      </c>
      <c r="CV291">
        <f t="shared" si="300"/>
        <v>1.9089999999999998</v>
      </c>
      <c r="CW291">
        <f t="shared" si="301"/>
        <v>0.11249999999999999</v>
      </c>
      <c r="CX291">
        <f t="shared" si="302"/>
        <v>0</v>
      </c>
      <c r="CY291">
        <f t="shared" si="303"/>
        <v>4422.6814999999997</v>
      </c>
      <c r="CZ291">
        <f t="shared" si="304"/>
        <v>2730.5251000000003</v>
      </c>
      <c r="DC291" t="s">
        <v>6</v>
      </c>
      <c r="DD291" t="s">
        <v>6</v>
      </c>
      <c r="DE291" t="s">
        <v>91</v>
      </c>
      <c r="DF291" t="s">
        <v>91</v>
      </c>
      <c r="DG291" t="s">
        <v>92</v>
      </c>
      <c r="DH291" t="s">
        <v>6</v>
      </c>
      <c r="DI291" t="s">
        <v>92</v>
      </c>
      <c r="DJ291" t="s">
        <v>91</v>
      </c>
      <c r="DK291" t="s">
        <v>6</v>
      </c>
      <c r="DL291" t="s">
        <v>6</v>
      </c>
      <c r="DM291" t="s">
        <v>6</v>
      </c>
      <c r="DN291">
        <v>0</v>
      </c>
      <c r="DO291">
        <v>0</v>
      </c>
      <c r="DP291">
        <v>1</v>
      </c>
      <c r="DQ291">
        <v>1</v>
      </c>
      <c r="DU291">
        <v>1013</v>
      </c>
      <c r="DV291" t="s">
        <v>208</v>
      </c>
      <c r="DW291" t="s">
        <v>208</v>
      </c>
      <c r="DX291">
        <v>1</v>
      </c>
      <c r="EE291">
        <v>16609133</v>
      </c>
      <c r="EF291">
        <v>2</v>
      </c>
      <c r="EG291" t="s">
        <v>14</v>
      </c>
      <c r="EH291">
        <v>0</v>
      </c>
      <c r="EI291" t="s">
        <v>6</v>
      </c>
      <c r="EJ291">
        <v>1</v>
      </c>
      <c r="EK291">
        <v>18001</v>
      </c>
      <c r="EL291" t="s">
        <v>844</v>
      </c>
      <c r="EM291" t="s">
        <v>845</v>
      </c>
      <c r="EO291" t="s">
        <v>93</v>
      </c>
      <c r="EQ291">
        <v>131072</v>
      </c>
      <c r="ER291">
        <v>31.51</v>
      </c>
      <c r="ES291">
        <v>8.8800000000000008</v>
      </c>
      <c r="ET291">
        <v>6.84</v>
      </c>
      <c r="EU291">
        <v>1.08</v>
      </c>
      <c r="EV291">
        <v>15.79</v>
      </c>
      <c r="EW291">
        <v>1.66</v>
      </c>
      <c r="EX291">
        <v>0.09</v>
      </c>
      <c r="EY291">
        <v>0</v>
      </c>
      <c r="FQ291">
        <v>0</v>
      </c>
      <c r="FR291">
        <f t="shared" si="305"/>
        <v>0</v>
      </c>
      <c r="FS291">
        <v>0</v>
      </c>
      <c r="FT291" t="s">
        <v>22</v>
      </c>
      <c r="FU291" t="s">
        <v>23</v>
      </c>
      <c r="FX291">
        <v>115.2</v>
      </c>
      <c r="FY291">
        <v>70.55</v>
      </c>
      <c r="GA291" t="s">
        <v>6</v>
      </c>
      <c r="GD291">
        <v>0</v>
      </c>
      <c r="GF291">
        <v>1309922170</v>
      </c>
      <c r="GG291">
        <v>1</v>
      </c>
      <c r="GH291">
        <v>1</v>
      </c>
      <c r="GI291">
        <v>4</v>
      </c>
      <c r="GJ291">
        <v>0</v>
      </c>
      <c r="GK291">
        <f>ROUND(R291*(R12)/100,2)</f>
        <v>0</v>
      </c>
      <c r="GL291">
        <f t="shared" si="306"/>
        <v>0</v>
      </c>
      <c r="GM291">
        <f t="shared" si="307"/>
        <v>14168.72</v>
      </c>
      <c r="GN291">
        <f t="shared" si="308"/>
        <v>14168.72</v>
      </c>
      <c r="GO291">
        <f t="shared" si="309"/>
        <v>0</v>
      </c>
      <c r="GP291">
        <f t="shared" si="310"/>
        <v>0</v>
      </c>
      <c r="GR291">
        <v>0</v>
      </c>
      <c r="GS291">
        <v>3</v>
      </c>
      <c r="GT291">
        <v>0</v>
      </c>
      <c r="GU291" t="s">
        <v>6</v>
      </c>
      <c r="GV291">
        <f t="shared" si="311"/>
        <v>0</v>
      </c>
      <c r="GW291">
        <v>1</v>
      </c>
      <c r="GX291">
        <f t="shared" si="312"/>
        <v>0</v>
      </c>
      <c r="HA291">
        <v>0</v>
      </c>
      <c r="HB291">
        <v>0</v>
      </c>
      <c r="IK291">
        <v>0</v>
      </c>
    </row>
    <row r="292" spans="1:245" x14ac:dyDescent="0.2">
      <c r="A292">
        <v>18</v>
      </c>
      <c r="B292">
        <v>1</v>
      </c>
      <c r="C292">
        <v>671</v>
      </c>
      <c r="E292" t="s">
        <v>889</v>
      </c>
      <c r="F292" t="s">
        <v>890</v>
      </c>
      <c r="G292" t="s">
        <v>891</v>
      </c>
      <c r="H292" t="s">
        <v>110</v>
      </c>
      <c r="I292">
        <f>I291*J292</f>
        <v>28</v>
      </c>
      <c r="J292">
        <v>1</v>
      </c>
      <c r="O292">
        <f t="shared" si="278"/>
        <v>11965.18</v>
      </c>
      <c r="P292">
        <f t="shared" si="279"/>
        <v>11965.18</v>
      </c>
      <c r="Q292">
        <f t="shared" si="280"/>
        <v>0</v>
      </c>
      <c r="R292">
        <f t="shared" si="281"/>
        <v>0</v>
      </c>
      <c r="S292">
        <f t="shared" si="282"/>
        <v>0</v>
      </c>
      <c r="T292">
        <f t="shared" si="283"/>
        <v>0</v>
      </c>
      <c r="U292">
        <f t="shared" si="284"/>
        <v>0</v>
      </c>
      <c r="V292">
        <f t="shared" si="285"/>
        <v>0</v>
      </c>
      <c r="W292">
        <f t="shared" si="286"/>
        <v>0</v>
      </c>
      <c r="X292">
        <f t="shared" si="287"/>
        <v>0</v>
      </c>
      <c r="Y292">
        <f t="shared" si="288"/>
        <v>0</v>
      </c>
      <c r="AA292">
        <v>16612262</v>
      </c>
      <c r="AB292">
        <f t="shared" si="289"/>
        <v>60.7</v>
      </c>
      <c r="AC292">
        <f t="shared" si="313"/>
        <v>60.7</v>
      </c>
      <c r="AD292">
        <f>ROUND((((ET292)-(EU292))+AE292),2)</f>
        <v>0</v>
      </c>
      <c r="AE292">
        <f>ROUND((EU292),2)</f>
        <v>0</v>
      </c>
      <c r="AF292">
        <f>ROUND((EV292),2)</f>
        <v>0</v>
      </c>
      <c r="AG292">
        <f t="shared" si="291"/>
        <v>0</v>
      </c>
      <c r="AH292">
        <f>(EW292)</f>
        <v>0</v>
      </c>
      <c r="AI292">
        <f>(EX292)</f>
        <v>0</v>
      </c>
      <c r="AJ292">
        <f t="shared" si="293"/>
        <v>0</v>
      </c>
      <c r="AK292">
        <v>60.7</v>
      </c>
      <c r="AL292">
        <v>60.7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115</v>
      </c>
      <c r="AU292">
        <v>71</v>
      </c>
      <c r="AV292">
        <v>1</v>
      </c>
      <c r="AW292">
        <v>1</v>
      </c>
      <c r="AZ292">
        <v>7.04</v>
      </c>
      <c r="BA292">
        <v>1</v>
      </c>
      <c r="BB292">
        <v>1</v>
      </c>
      <c r="BC292">
        <v>7.04</v>
      </c>
      <c r="BD292" t="s">
        <v>6</v>
      </c>
      <c r="BE292" t="s">
        <v>6</v>
      </c>
      <c r="BF292" t="s">
        <v>6</v>
      </c>
      <c r="BG292" t="s">
        <v>6</v>
      </c>
      <c r="BH292">
        <v>3</v>
      </c>
      <c r="BI292">
        <v>1</v>
      </c>
      <c r="BJ292" t="s">
        <v>892</v>
      </c>
      <c r="BM292">
        <v>18001</v>
      </c>
      <c r="BN292">
        <v>0</v>
      </c>
      <c r="BO292" t="s">
        <v>6</v>
      </c>
      <c r="BP292">
        <v>0</v>
      </c>
      <c r="BQ292">
        <v>2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6</v>
      </c>
      <c r="BZ292">
        <v>128</v>
      </c>
      <c r="CA292">
        <v>83</v>
      </c>
      <c r="CF292">
        <v>0</v>
      </c>
      <c r="CG292">
        <v>0</v>
      </c>
      <c r="CM292">
        <v>0</v>
      </c>
      <c r="CN292" t="s">
        <v>6</v>
      </c>
      <c r="CO292">
        <v>0</v>
      </c>
      <c r="CP292">
        <f t="shared" si="294"/>
        <v>11965.18</v>
      </c>
      <c r="CQ292">
        <f t="shared" si="295"/>
        <v>427.32800000000003</v>
      </c>
      <c r="CR292">
        <f t="shared" si="296"/>
        <v>0</v>
      </c>
      <c r="CS292">
        <f t="shared" si="297"/>
        <v>0</v>
      </c>
      <c r="CT292">
        <f t="shared" si="298"/>
        <v>0</v>
      </c>
      <c r="CU292">
        <f t="shared" si="299"/>
        <v>0</v>
      </c>
      <c r="CV292">
        <f t="shared" si="300"/>
        <v>0</v>
      </c>
      <c r="CW292">
        <f t="shared" si="301"/>
        <v>0</v>
      </c>
      <c r="CX292">
        <f t="shared" si="302"/>
        <v>0</v>
      </c>
      <c r="CY292">
        <f t="shared" si="303"/>
        <v>0</v>
      </c>
      <c r="CZ292">
        <f t="shared" si="304"/>
        <v>0</v>
      </c>
      <c r="DC292" t="s">
        <v>6</v>
      </c>
      <c r="DD292" t="s">
        <v>6</v>
      </c>
      <c r="DE292" t="s">
        <v>6</v>
      </c>
      <c r="DF292" t="s">
        <v>6</v>
      </c>
      <c r="DG292" t="s">
        <v>6</v>
      </c>
      <c r="DH292" t="s">
        <v>6</v>
      </c>
      <c r="DI292" t="s">
        <v>6</v>
      </c>
      <c r="DJ292" t="s">
        <v>6</v>
      </c>
      <c r="DK292" t="s">
        <v>6</v>
      </c>
      <c r="DL292" t="s">
        <v>6</v>
      </c>
      <c r="DM292" t="s">
        <v>6</v>
      </c>
      <c r="DN292">
        <v>0</v>
      </c>
      <c r="DO292">
        <v>0</v>
      </c>
      <c r="DP292">
        <v>1</v>
      </c>
      <c r="DQ292">
        <v>1</v>
      </c>
      <c r="DU292">
        <v>1010</v>
      </c>
      <c r="DV292" t="s">
        <v>110</v>
      </c>
      <c r="DW292" t="s">
        <v>110</v>
      </c>
      <c r="DX292">
        <v>1</v>
      </c>
      <c r="EE292">
        <v>16609133</v>
      </c>
      <c r="EF292">
        <v>2</v>
      </c>
      <c r="EG292" t="s">
        <v>14</v>
      </c>
      <c r="EH292">
        <v>0</v>
      </c>
      <c r="EI292" t="s">
        <v>6</v>
      </c>
      <c r="EJ292">
        <v>1</v>
      </c>
      <c r="EK292">
        <v>18001</v>
      </c>
      <c r="EL292" t="s">
        <v>844</v>
      </c>
      <c r="EM292" t="s">
        <v>845</v>
      </c>
      <c r="EO292" t="s">
        <v>6</v>
      </c>
      <c r="EQ292">
        <v>0</v>
      </c>
      <c r="ER292">
        <v>60.7</v>
      </c>
      <c r="ES292">
        <v>60.7</v>
      </c>
      <c r="ET292">
        <v>0</v>
      </c>
      <c r="EU292">
        <v>0</v>
      </c>
      <c r="EV292">
        <v>0</v>
      </c>
      <c r="EW292">
        <v>0</v>
      </c>
      <c r="EX292">
        <v>0</v>
      </c>
      <c r="FQ292">
        <v>0</v>
      </c>
      <c r="FR292">
        <f t="shared" si="305"/>
        <v>0</v>
      </c>
      <c r="FS292">
        <v>0</v>
      </c>
      <c r="FT292" t="s">
        <v>22</v>
      </c>
      <c r="FU292" t="s">
        <v>23</v>
      </c>
      <c r="FX292">
        <v>115.2</v>
      </c>
      <c r="FY292">
        <v>70.55</v>
      </c>
      <c r="GA292" t="s">
        <v>6</v>
      </c>
      <c r="GD292">
        <v>0</v>
      </c>
      <c r="GF292">
        <v>450256495</v>
      </c>
      <c r="GG292">
        <v>1</v>
      </c>
      <c r="GH292">
        <v>1</v>
      </c>
      <c r="GI292">
        <v>4</v>
      </c>
      <c r="GJ292">
        <v>0</v>
      </c>
      <c r="GK292">
        <f>ROUND(R292*(R12)/100,2)</f>
        <v>0</v>
      </c>
      <c r="GL292">
        <f t="shared" si="306"/>
        <v>0</v>
      </c>
      <c r="GM292">
        <f t="shared" si="307"/>
        <v>11965.18</v>
      </c>
      <c r="GN292">
        <f t="shared" si="308"/>
        <v>11965.18</v>
      </c>
      <c r="GO292">
        <f t="shared" si="309"/>
        <v>0</v>
      </c>
      <c r="GP292">
        <f t="shared" si="310"/>
        <v>0</v>
      </c>
      <c r="GR292">
        <v>0</v>
      </c>
      <c r="GS292">
        <v>3</v>
      </c>
      <c r="GT292">
        <v>0</v>
      </c>
      <c r="GU292" t="s">
        <v>6</v>
      </c>
      <c r="GV292">
        <f t="shared" si="311"/>
        <v>0</v>
      </c>
      <c r="GW292">
        <v>1</v>
      </c>
      <c r="GX292">
        <f t="shared" si="312"/>
        <v>0</v>
      </c>
      <c r="HA292">
        <v>0</v>
      </c>
      <c r="HB292">
        <v>0</v>
      </c>
      <c r="IK292">
        <v>0</v>
      </c>
    </row>
    <row r="293" spans="1:245" x14ac:dyDescent="0.2">
      <c r="A293">
        <v>17</v>
      </c>
      <c r="B293">
        <v>1</v>
      </c>
      <c r="C293">
        <f>ROW(SmtRes!A680)</f>
        <v>680</v>
      </c>
      <c r="D293">
        <f>ROW(EtalonRes!A666)</f>
        <v>666</v>
      </c>
      <c r="E293" t="s">
        <v>893</v>
      </c>
      <c r="F293" t="s">
        <v>894</v>
      </c>
      <c r="G293" t="s">
        <v>895</v>
      </c>
      <c r="H293" t="s">
        <v>208</v>
      </c>
      <c r="I293">
        <v>28</v>
      </c>
      <c r="J293">
        <v>0</v>
      </c>
      <c r="O293">
        <f t="shared" si="278"/>
        <v>14068.46</v>
      </c>
      <c r="P293">
        <f t="shared" si="279"/>
        <v>2874.01</v>
      </c>
      <c r="Q293">
        <f t="shared" si="280"/>
        <v>1164.98</v>
      </c>
      <c r="R293">
        <f t="shared" si="281"/>
        <v>29.57</v>
      </c>
      <c r="S293">
        <f t="shared" si="282"/>
        <v>10029.469999999999</v>
      </c>
      <c r="T293">
        <f t="shared" si="283"/>
        <v>0</v>
      </c>
      <c r="U293">
        <f t="shared" si="284"/>
        <v>143.61199999999999</v>
      </c>
      <c r="V293">
        <f t="shared" si="285"/>
        <v>0.35000000000000003</v>
      </c>
      <c r="W293">
        <f t="shared" si="286"/>
        <v>0</v>
      </c>
      <c r="X293">
        <f t="shared" si="287"/>
        <v>11567.9</v>
      </c>
      <c r="Y293">
        <f t="shared" si="288"/>
        <v>7141.92</v>
      </c>
      <c r="AA293">
        <v>16612262</v>
      </c>
      <c r="AB293">
        <f t="shared" si="289"/>
        <v>71.37</v>
      </c>
      <c r="AC293">
        <f t="shared" si="313"/>
        <v>14.58</v>
      </c>
      <c r="AD293">
        <f>ROUND(((((ET293*1.25))-((EU293*1.25)))+AE293),2)</f>
        <v>5.91</v>
      </c>
      <c r="AE293">
        <f>ROUND(((EU293*1.25)),2)</f>
        <v>0.15</v>
      </c>
      <c r="AF293">
        <f>ROUND(((EV293*1.15)),2)</f>
        <v>50.88</v>
      </c>
      <c r="AG293">
        <f t="shared" si="291"/>
        <v>0</v>
      </c>
      <c r="AH293">
        <f>((EW293*1.15))</f>
        <v>5.1289999999999996</v>
      </c>
      <c r="AI293">
        <f>((EX293*1.25))</f>
        <v>1.2500000000000001E-2</v>
      </c>
      <c r="AJ293">
        <f t="shared" si="293"/>
        <v>0</v>
      </c>
      <c r="AK293">
        <v>63.55</v>
      </c>
      <c r="AL293">
        <v>14.58</v>
      </c>
      <c r="AM293">
        <v>4.7300000000000004</v>
      </c>
      <c r="AN293">
        <v>0.12</v>
      </c>
      <c r="AO293">
        <v>44.24</v>
      </c>
      <c r="AP293">
        <v>0</v>
      </c>
      <c r="AQ293">
        <v>4.46</v>
      </c>
      <c r="AR293">
        <v>0.01</v>
      </c>
      <c r="AS293">
        <v>0</v>
      </c>
      <c r="AT293">
        <v>115</v>
      </c>
      <c r="AU293">
        <v>71</v>
      </c>
      <c r="AV293">
        <v>1</v>
      </c>
      <c r="AW293">
        <v>1</v>
      </c>
      <c r="AZ293">
        <v>7.04</v>
      </c>
      <c r="BA293">
        <v>7.04</v>
      </c>
      <c r="BB293">
        <v>7.04</v>
      </c>
      <c r="BC293">
        <v>7.04</v>
      </c>
      <c r="BD293" t="s">
        <v>6</v>
      </c>
      <c r="BE293" t="s">
        <v>6</v>
      </c>
      <c r="BF293" t="s">
        <v>6</v>
      </c>
      <c r="BG293" t="s">
        <v>6</v>
      </c>
      <c r="BH293">
        <v>0</v>
      </c>
      <c r="BI293">
        <v>1</v>
      </c>
      <c r="BJ293" t="s">
        <v>896</v>
      </c>
      <c r="BM293">
        <v>16001</v>
      </c>
      <c r="BN293">
        <v>0</v>
      </c>
      <c r="BO293" t="s">
        <v>6</v>
      </c>
      <c r="BP293">
        <v>0</v>
      </c>
      <c r="BQ293">
        <v>2</v>
      </c>
      <c r="BR293">
        <v>0</v>
      </c>
      <c r="BS293">
        <v>7.04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6</v>
      </c>
      <c r="BZ293">
        <v>128</v>
      </c>
      <c r="CA293">
        <v>83</v>
      </c>
      <c r="CF293">
        <v>0</v>
      </c>
      <c r="CG293">
        <v>0</v>
      </c>
      <c r="CM293">
        <v>0</v>
      </c>
      <c r="CN293" t="s">
        <v>1861</v>
      </c>
      <c r="CO293">
        <v>0</v>
      </c>
      <c r="CP293">
        <f t="shared" si="294"/>
        <v>14068.46</v>
      </c>
      <c r="CQ293">
        <f t="shared" si="295"/>
        <v>102.64320000000001</v>
      </c>
      <c r="CR293">
        <f t="shared" si="296"/>
        <v>41.606400000000001</v>
      </c>
      <c r="CS293">
        <f t="shared" si="297"/>
        <v>1.056</v>
      </c>
      <c r="CT293">
        <f t="shared" si="298"/>
        <v>358.1952</v>
      </c>
      <c r="CU293">
        <f t="shared" si="299"/>
        <v>0</v>
      </c>
      <c r="CV293">
        <f t="shared" si="300"/>
        <v>5.1289999999999996</v>
      </c>
      <c r="CW293">
        <f t="shared" si="301"/>
        <v>1.2500000000000001E-2</v>
      </c>
      <c r="CX293">
        <f t="shared" si="302"/>
        <v>0</v>
      </c>
      <c r="CY293">
        <f t="shared" si="303"/>
        <v>11567.895999999999</v>
      </c>
      <c r="CZ293">
        <f t="shared" si="304"/>
        <v>7141.9183999999996</v>
      </c>
      <c r="DC293" t="s">
        <v>6</v>
      </c>
      <c r="DD293" t="s">
        <v>6</v>
      </c>
      <c r="DE293" t="s">
        <v>91</v>
      </c>
      <c r="DF293" t="s">
        <v>91</v>
      </c>
      <c r="DG293" t="s">
        <v>92</v>
      </c>
      <c r="DH293" t="s">
        <v>6</v>
      </c>
      <c r="DI293" t="s">
        <v>92</v>
      </c>
      <c r="DJ293" t="s">
        <v>91</v>
      </c>
      <c r="DK293" t="s">
        <v>6</v>
      </c>
      <c r="DL293" t="s">
        <v>6</v>
      </c>
      <c r="DM293" t="s">
        <v>6</v>
      </c>
      <c r="DN293">
        <v>0</v>
      </c>
      <c r="DO293">
        <v>0</v>
      </c>
      <c r="DP293">
        <v>1</v>
      </c>
      <c r="DQ293">
        <v>1</v>
      </c>
      <c r="DU293">
        <v>1013</v>
      </c>
      <c r="DV293" t="s">
        <v>208</v>
      </c>
      <c r="DW293" t="s">
        <v>208</v>
      </c>
      <c r="DX293">
        <v>1</v>
      </c>
      <c r="EE293">
        <v>16609131</v>
      </c>
      <c r="EF293">
        <v>2</v>
      </c>
      <c r="EG293" t="s">
        <v>14</v>
      </c>
      <c r="EH293">
        <v>0</v>
      </c>
      <c r="EI293" t="s">
        <v>6</v>
      </c>
      <c r="EJ293">
        <v>1</v>
      </c>
      <c r="EK293">
        <v>16001</v>
      </c>
      <c r="EL293" t="s">
        <v>803</v>
      </c>
      <c r="EM293" t="s">
        <v>804</v>
      </c>
      <c r="EO293" t="s">
        <v>93</v>
      </c>
      <c r="EQ293">
        <v>131072</v>
      </c>
      <c r="ER293">
        <v>63.55</v>
      </c>
      <c r="ES293">
        <v>14.58</v>
      </c>
      <c r="ET293">
        <v>4.7300000000000004</v>
      </c>
      <c r="EU293">
        <v>0.12</v>
      </c>
      <c r="EV293">
        <v>44.24</v>
      </c>
      <c r="EW293">
        <v>4.46</v>
      </c>
      <c r="EX293">
        <v>0.01</v>
      </c>
      <c r="EY293">
        <v>0</v>
      </c>
      <c r="FQ293">
        <v>0</v>
      </c>
      <c r="FR293">
        <f t="shared" si="305"/>
        <v>0</v>
      </c>
      <c r="FS293">
        <v>0</v>
      </c>
      <c r="FT293" t="s">
        <v>22</v>
      </c>
      <c r="FU293" t="s">
        <v>23</v>
      </c>
      <c r="FX293">
        <v>115.2</v>
      </c>
      <c r="FY293">
        <v>70.55</v>
      </c>
      <c r="GA293" t="s">
        <v>6</v>
      </c>
      <c r="GD293">
        <v>0</v>
      </c>
      <c r="GF293">
        <v>-1909433699</v>
      </c>
      <c r="GG293">
        <v>1</v>
      </c>
      <c r="GH293">
        <v>1</v>
      </c>
      <c r="GI293">
        <v>4</v>
      </c>
      <c r="GJ293">
        <v>0</v>
      </c>
      <c r="GK293">
        <f>ROUND(R293*(R12)/100,2)</f>
        <v>0</v>
      </c>
      <c r="GL293">
        <f t="shared" si="306"/>
        <v>0</v>
      </c>
      <c r="GM293">
        <f t="shared" si="307"/>
        <v>32778.28</v>
      </c>
      <c r="GN293">
        <f t="shared" si="308"/>
        <v>32778.28</v>
      </c>
      <c r="GO293">
        <f t="shared" si="309"/>
        <v>0</v>
      </c>
      <c r="GP293">
        <f t="shared" si="310"/>
        <v>0</v>
      </c>
      <c r="GR293">
        <v>0</v>
      </c>
      <c r="GS293">
        <v>3</v>
      </c>
      <c r="GT293">
        <v>0</v>
      </c>
      <c r="GU293" t="s">
        <v>6</v>
      </c>
      <c r="GV293">
        <f t="shared" si="311"/>
        <v>0</v>
      </c>
      <c r="GW293">
        <v>1</v>
      </c>
      <c r="GX293">
        <f t="shared" si="312"/>
        <v>0</v>
      </c>
      <c r="HA293">
        <v>0</v>
      </c>
      <c r="HB293">
        <v>0</v>
      </c>
      <c r="IK293">
        <v>0</v>
      </c>
    </row>
    <row r="294" spans="1:245" x14ac:dyDescent="0.2">
      <c r="A294">
        <v>17</v>
      </c>
      <c r="B294">
        <v>1</v>
      </c>
      <c r="C294">
        <f>ROW(SmtRes!A686)</f>
        <v>686</v>
      </c>
      <c r="D294">
        <f>ROW(EtalonRes!A672)</f>
        <v>672</v>
      </c>
      <c r="E294" t="s">
        <v>897</v>
      </c>
      <c r="F294" t="s">
        <v>898</v>
      </c>
      <c r="G294" t="s">
        <v>899</v>
      </c>
      <c r="H294" t="s">
        <v>27</v>
      </c>
      <c r="I294">
        <v>1.804</v>
      </c>
      <c r="J294">
        <v>0</v>
      </c>
      <c r="O294">
        <f t="shared" si="278"/>
        <v>1612.92</v>
      </c>
      <c r="P294">
        <f t="shared" si="279"/>
        <v>54.48</v>
      </c>
      <c r="Q294">
        <f t="shared" si="280"/>
        <v>706.64</v>
      </c>
      <c r="R294">
        <f t="shared" si="281"/>
        <v>0</v>
      </c>
      <c r="S294">
        <f t="shared" si="282"/>
        <v>851.8</v>
      </c>
      <c r="T294">
        <f t="shared" si="283"/>
        <v>0</v>
      </c>
      <c r="U294">
        <f t="shared" si="284"/>
        <v>10.393745999999998</v>
      </c>
      <c r="V294">
        <f t="shared" si="285"/>
        <v>0</v>
      </c>
      <c r="W294">
        <f t="shared" si="286"/>
        <v>0</v>
      </c>
      <c r="X294">
        <f t="shared" si="287"/>
        <v>979.57</v>
      </c>
      <c r="Y294">
        <f t="shared" si="288"/>
        <v>604.78</v>
      </c>
      <c r="AA294">
        <v>16612262</v>
      </c>
      <c r="AB294">
        <f t="shared" si="289"/>
        <v>127</v>
      </c>
      <c r="AC294">
        <f t="shared" si="313"/>
        <v>4.29</v>
      </c>
      <c r="AD294">
        <f>ROUND(((((ET294*1.25))-((EU294*1.25)))+AE294),2)</f>
        <v>55.64</v>
      </c>
      <c r="AE294">
        <f>ROUND(((EU294*1.25)),2)</f>
        <v>0</v>
      </c>
      <c r="AF294">
        <f>ROUND(((EV294*1.15)),2)</f>
        <v>67.069999999999993</v>
      </c>
      <c r="AG294">
        <f t="shared" si="291"/>
        <v>0</v>
      </c>
      <c r="AH294">
        <f>((EW294*1.15))</f>
        <v>5.761499999999999</v>
      </c>
      <c r="AI294">
        <f>((EX294*1.25))</f>
        <v>0</v>
      </c>
      <c r="AJ294">
        <f t="shared" si="293"/>
        <v>0</v>
      </c>
      <c r="AK294">
        <v>107.12</v>
      </c>
      <c r="AL294">
        <v>4.29</v>
      </c>
      <c r="AM294">
        <v>44.51</v>
      </c>
      <c r="AN294">
        <v>0</v>
      </c>
      <c r="AO294">
        <v>58.32</v>
      </c>
      <c r="AP294">
        <v>0</v>
      </c>
      <c r="AQ294">
        <v>5.01</v>
      </c>
      <c r="AR294">
        <v>0</v>
      </c>
      <c r="AS294">
        <v>0</v>
      </c>
      <c r="AT294">
        <v>115</v>
      </c>
      <c r="AU294">
        <v>71</v>
      </c>
      <c r="AV294">
        <v>1</v>
      </c>
      <c r="AW294">
        <v>1</v>
      </c>
      <c r="AZ294">
        <v>7.04</v>
      </c>
      <c r="BA294">
        <v>7.04</v>
      </c>
      <c r="BB294">
        <v>7.04</v>
      </c>
      <c r="BC294">
        <v>7.04</v>
      </c>
      <c r="BD294" t="s">
        <v>6</v>
      </c>
      <c r="BE294" t="s">
        <v>6</v>
      </c>
      <c r="BF294" t="s">
        <v>6</v>
      </c>
      <c r="BG294" t="s">
        <v>6</v>
      </c>
      <c r="BH294">
        <v>0</v>
      </c>
      <c r="BI294">
        <v>1</v>
      </c>
      <c r="BJ294" t="s">
        <v>900</v>
      </c>
      <c r="BM294">
        <v>16001</v>
      </c>
      <c r="BN294">
        <v>0</v>
      </c>
      <c r="BO294" t="s">
        <v>6</v>
      </c>
      <c r="BP294">
        <v>0</v>
      </c>
      <c r="BQ294">
        <v>2</v>
      </c>
      <c r="BR294">
        <v>0</v>
      </c>
      <c r="BS294">
        <v>7.04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6</v>
      </c>
      <c r="BZ294">
        <v>128</v>
      </c>
      <c r="CA294">
        <v>83</v>
      </c>
      <c r="CF294">
        <v>0</v>
      </c>
      <c r="CG294">
        <v>0</v>
      </c>
      <c r="CM294">
        <v>0</v>
      </c>
      <c r="CN294" t="s">
        <v>1861</v>
      </c>
      <c r="CO294">
        <v>0</v>
      </c>
      <c r="CP294">
        <f t="shared" si="294"/>
        <v>1612.92</v>
      </c>
      <c r="CQ294">
        <f t="shared" si="295"/>
        <v>30.201599999999999</v>
      </c>
      <c r="CR294">
        <f t="shared" si="296"/>
        <v>391.7056</v>
      </c>
      <c r="CS294">
        <f t="shared" si="297"/>
        <v>0</v>
      </c>
      <c r="CT294">
        <f t="shared" si="298"/>
        <v>472.17279999999994</v>
      </c>
      <c r="CU294">
        <f t="shared" si="299"/>
        <v>0</v>
      </c>
      <c r="CV294">
        <f t="shared" si="300"/>
        <v>5.761499999999999</v>
      </c>
      <c r="CW294">
        <f t="shared" si="301"/>
        <v>0</v>
      </c>
      <c r="CX294">
        <f t="shared" si="302"/>
        <v>0</v>
      </c>
      <c r="CY294">
        <f t="shared" si="303"/>
        <v>979.57</v>
      </c>
      <c r="CZ294">
        <f t="shared" si="304"/>
        <v>604.77799999999991</v>
      </c>
      <c r="DC294" t="s">
        <v>6</v>
      </c>
      <c r="DD294" t="s">
        <v>6</v>
      </c>
      <c r="DE294" t="s">
        <v>91</v>
      </c>
      <c r="DF294" t="s">
        <v>91</v>
      </c>
      <c r="DG294" t="s">
        <v>92</v>
      </c>
      <c r="DH294" t="s">
        <v>6</v>
      </c>
      <c r="DI294" t="s">
        <v>92</v>
      </c>
      <c r="DJ294" t="s">
        <v>91</v>
      </c>
      <c r="DK294" t="s">
        <v>6</v>
      </c>
      <c r="DL294" t="s">
        <v>6</v>
      </c>
      <c r="DM294" t="s">
        <v>6</v>
      </c>
      <c r="DN294">
        <v>0</v>
      </c>
      <c r="DO294">
        <v>0</v>
      </c>
      <c r="DP294">
        <v>1</v>
      </c>
      <c r="DQ294">
        <v>1</v>
      </c>
      <c r="DU294">
        <v>1003</v>
      </c>
      <c r="DV294" t="s">
        <v>27</v>
      </c>
      <c r="DW294" t="s">
        <v>27</v>
      </c>
      <c r="DX294">
        <v>100</v>
      </c>
      <c r="EE294">
        <v>16609131</v>
      </c>
      <c r="EF294">
        <v>2</v>
      </c>
      <c r="EG294" t="s">
        <v>14</v>
      </c>
      <c r="EH294">
        <v>0</v>
      </c>
      <c r="EI294" t="s">
        <v>6</v>
      </c>
      <c r="EJ294">
        <v>1</v>
      </c>
      <c r="EK294">
        <v>16001</v>
      </c>
      <c r="EL294" t="s">
        <v>803</v>
      </c>
      <c r="EM294" t="s">
        <v>804</v>
      </c>
      <c r="EO294" t="s">
        <v>93</v>
      </c>
      <c r="EQ294">
        <v>131072</v>
      </c>
      <c r="ER294">
        <v>107.12</v>
      </c>
      <c r="ES294">
        <v>4.29</v>
      </c>
      <c r="ET294">
        <v>44.51</v>
      </c>
      <c r="EU294">
        <v>0</v>
      </c>
      <c r="EV294">
        <v>58.32</v>
      </c>
      <c r="EW294">
        <v>5.01</v>
      </c>
      <c r="EX294">
        <v>0</v>
      </c>
      <c r="EY294">
        <v>0</v>
      </c>
      <c r="FQ294">
        <v>0</v>
      </c>
      <c r="FR294">
        <f t="shared" si="305"/>
        <v>0</v>
      </c>
      <c r="FS294">
        <v>0</v>
      </c>
      <c r="FT294" t="s">
        <v>22</v>
      </c>
      <c r="FU294" t="s">
        <v>23</v>
      </c>
      <c r="FX294">
        <v>115.2</v>
      </c>
      <c r="FY294">
        <v>70.55</v>
      </c>
      <c r="GA294" t="s">
        <v>6</v>
      </c>
      <c r="GD294">
        <v>0</v>
      </c>
      <c r="GF294">
        <v>1667606600</v>
      </c>
      <c r="GG294">
        <v>1</v>
      </c>
      <c r="GH294">
        <v>1</v>
      </c>
      <c r="GI294">
        <v>4</v>
      </c>
      <c r="GJ294">
        <v>0</v>
      </c>
      <c r="GK294">
        <f>ROUND(R294*(R12)/100,2)</f>
        <v>0</v>
      </c>
      <c r="GL294">
        <f t="shared" si="306"/>
        <v>0</v>
      </c>
      <c r="GM294">
        <f t="shared" si="307"/>
        <v>3197.27</v>
      </c>
      <c r="GN294">
        <f t="shared" si="308"/>
        <v>3197.27</v>
      </c>
      <c r="GO294">
        <f t="shared" si="309"/>
        <v>0</v>
      </c>
      <c r="GP294">
        <f t="shared" si="310"/>
        <v>0</v>
      </c>
      <c r="GR294">
        <v>0</v>
      </c>
      <c r="GS294">
        <v>3</v>
      </c>
      <c r="GT294">
        <v>0</v>
      </c>
      <c r="GU294" t="s">
        <v>6</v>
      </c>
      <c r="GV294">
        <f t="shared" si="311"/>
        <v>0</v>
      </c>
      <c r="GW294">
        <v>1</v>
      </c>
      <c r="GX294">
        <f t="shared" si="312"/>
        <v>0</v>
      </c>
      <c r="HA294">
        <v>0</v>
      </c>
      <c r="HB294">
        <v>0</v>
      </c>
      <c r="IK294">
        <v>0</v>
      </c>
    </row>
    <row r="295" spans="1:245" x14ac:dyDescent="0.2">
      <c r="A295">
        <v>17</v>
      </c>
      <c r="B295">
        <v>1</v>
      </c>
      <c r="C295">
        <f>ROW(SmtRes!A698)</f>
        <v>698</v>
      </c>
      <c r="D295">
        <f>ROW(EtalonRes!A689)</f>
        <v>689</v>
      </c>
      <c r="E295" t="s">
        <v>901</v>
      </c>
      <c r="F295" t="s">
        <v>902</v>
      </c>
      <c r="G295" t="s">
        <v>903</v>
      </c>
      <c r="H295" t="s">
        <v>18</v>
      </c>
      <c r="I295">
        <v>4.24E-2</v>
      </c>
      <c r="J295">
        <v>0</v>
      </c>
      <c r="O295">
        <f t="shared" si="278"/>
        <v>680.58</v>
      </c>
      <c r="P295">
        <f t="shared" si="279"/>
        <v>129.74</v>
      </c>
      <c r="Q295">
        <f t="shared" si="280"/>
        <v>47.23</v>
      </c>
      <c r="R295">
        <f t="shared" si="281"/>
        <v>6</v>
      </c>
      <c r="S295">
        <f t="shared" si="282"/>
        <v>503.61</v>
      </c>
      <c r="T295">
        <f t="shared" si="283"/>
        <v>0</v>
      </c>
      <c r="U295">
        <f t="shared" si="284"/>
        <v>8.1848536000000003</v>
      </c>
      <c r="V295">
        <f t="shared" si="285"/>
        <v>6.8900000000000003E-2</v>
      </c>
      <c r="W295">
        <f t="shared" si="286"/>
        <v>0</v>
      </c>
      <c r="X295">
        <f t="shared" si="287"/>
        <v>586.04999999999995</v>
      </c>
      <c r="Y295">
        <f t="shared" si="288"/>
        <v>361.82</v>
      </c>
      <c r="AA295">
        <v>16612262</v>
      </c>
      <c r="AB295">
        <f t="shared" si="289"/>
        <v>2280.0500000000002</v>
      </c>
      <c r="AC295">
        <f t="shared" si="313"/>
        <v>434.65</v>
      </c>
      <c r="AD295">
        <f>ROUND(((((ET295*1.25))-((EU295*1.25)))+AE295),2)</f>
        <v>158.22999999999999</v>
      </c>
      <c r="AE295">
        <f>ROUND(((EU295*1.25)),2)</f>
        <v>20.09</v>
      </c>
      <c r="AF295">
        <f>ROUND(((EV295*1.15)),2)</f>
        <v>1687.17</v>
      </c>
      <c r="AG295">
        <f t="shared" si="291"/>
        <v>0</v>
      </c>
      <c r="AH295">
        <f>((EW295*1.15))</f>
        <v>193.03899999999999</v>
      </c>
      <c r="AI295">
        <f>((EX295*1.25))</f>
        <v>1.625</v>
      </c>
      <c r="AJ295">
        <f t="shared" si="293"/>
        <v>0</v>
      </c>
      <c r="AK295">
        <v>2028.33</v>
      </c>
      <c r="AL295">
        <v>434.65</v>
      </c>
      <c r="AM295">
        <v>126.58</v>
      </c>
      <c r="AN295">
        <v>16.07</v>
      </c>
      <c r="AO295">
        <v>1467.1</v>
      </c>
      <c r="AP295">
        <v>0</v>
      </c>
      <c r="AQ295">
        <v>167.86</v>
      </c>
      <c r="AR295">
        <v>1.3</v>
      </c>
      <c r="AS295">
        <v>0</v>
      </c>
      <c r="AT295">
        <v>115</v>
      </c>
      <c r="AU295">
        <v>71</v>
      </c>
      <c r="AV295">
        <v>1</v>
      </c>
      <c r="AW295">
        <v>1</v>
      </c>
      <c r="AZ295">
        <v>7.04</v>
      </c>
      <c r="BA295">
        <v>7.04</v>
      </c>
      <c r="BB295">
        <v>7.04</v>
      </c>
      <c r="BC295">
        <v>7.04</v>
      </c>
      <c r="BD295" t="s">
        <v>6</v>
      </c>
      <c r="BE295" t="s">
        <v>6</v>
      </c>
      <c r="BF295" t="s">
        <v>6</v>
      </c>
      <c r="BG295" t="s">
        <v>6</v>
      </c>
      <c r="BH295">
        <v>0</v>
      </c>
      <c r="BI295">
        <v>1</v>
      </c>
      <c r="BJ295" t="s">
        <v>904</v>
      </c>
      <c r="BM295">
        <v>20001</v>
      </c>
      <c r="BN295">
        <v>0</v>
      </c>
      <c r="BO295" t="s">
        <v>6</v>
      </c>
      <c r="BP295">
        <v>0</v>
      </c>
      <c r="BQ295">
        <v>2</v>
      </c>
      <c r="BR295">
        <v>0</v>
      </c>
      <c r="BS295">
        <v>7.04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6</v>
      </c>
      <c r="BZ295">
        <v>128</v>
      </c>
      <c r="CA295">
        <v>83</v>
      </c>
      <c r="CF295">
        <v>0</v>
      </c>
      <c r="CG295">
        <v>0</v>
      </c>
      <c r="CM295">
        <v>0</v>
      </c>
      <c r="CN295" t="s">
        <v>1861</v>
      </c>
      <c r="CO295">
        <v>0</v>
      </c>
      <c r="CP295">
        <f t="shared" si="294"/>
        <v>680.58</v>
      </c>
      <c r="CQ295">
        <f t="shared" si="295"/>
        <v>3059.9359999999997</v>
      </c>
      <c r="CR295">
        <f t="shared" si="296"/>
        <v>1113.9392</v>
      </c>
      <c r="CS295">
        <f t="shared" si="297"/>
        <v>141.43360000000001</v>
      </c>
      <c r="CT295">
        <f t="shared" si="298"/>
        <v>11877.676800000001</v>
      </c>
      <c r="CU295">
        <f t="shared" si="299"/>
        <v>0</v>
      </c>
      <c r="CV295">
        <f t="shared" si="300"/>
        <v>193.03899999999999</v>
      </c>
      <c r="CW295">
        <f t="shared" si="301"/>
        <v>1.625</v>
      </c>
      <c r="CX295">
        <f t="shared" si="302"/>
        <v>0</v>
      </c>
      <c r="CY295">
        <f t="shared" si="303"/>
        <v>586.05150000000003</v>
      </c>
      <c r="CZ295">
        <f t="shared" si="304"/>
        <v>361.82309999999995</v>
      </c>
      <c r="DC295" t="s">
        <v>6</v>
      </c>
      <c r="DD295" t="s">
        <v>6</v>
      </c>
      <c r="DE295" t="s">
        <v>91</v>
      </c>
      <c r="DF295" t="s">
        <v>91</v>
      </c>
      <c r="DG295" t="s">
        <v>92</v>
      </c>
      <c r="DH295" t="s">
        <v>6</v>
      </c>
      <c r="DI295" t="s">
        <v>92</v>
      </c>
      <c r="DJ295" t="s">
        <v>91</v>
      </c>
      <c r="DK295" t="s">
        <v>6</v>
      </c>
      <c r="DL295" t="s">
        <v>6</v>
      </c>
      <c r="DM295" t="s">
        <v>6</v>
      </c>
      <c r="DN295">
        <v>0</v>
      </c>
      <c r="DO295">
        <v>0</v>
      </c>
      <c r="DP295">
        <v>1</v>
      </c>
      <c r="DQ295">
        <v>1</v>
      </c>
      <c r="DU295">
        <v>1005</v>
      </c>
      <c r="DV295" t="s">
        <v>18</v>
      </c>
      <c r="DW295" t="s">
        <v>18</v>
      </c>
      <c r="DX295">
        <v>100</v>
      </c>
      <c r="EE295">
        <v>16609135</v>
      </c>
      <c r="EF295">
        <v>2</v>
      </c>
      <c r="EG295" t="s">
        <v>14</v>
      </c>
      <c r="EH295">
        <v>0</v>
      </c>
      <c r="EI295" t="s">
        <v>6</v>
      </c>
      <c r="EJ295">
        <v>1</v>
      </c>
      <c r="EK295">
        <v>20001</v>
      </c>
      <c r="EL295" t="s">
        <v>905</v>
      </c>
      <c r="EM295" t="s">
        <v>906</v>
      </c>
      <c r="EO295" t="s">
        <v>93</v>
      </c>
      <c r="EQ295">
        <v>131072</v>
      </c>
      <c r="ER295">
        <v>2028.33</v>
      </c>
      <c r="ES295">
        <v>434.65</v>
      </c>
      <c r="ET295">
        <v>126.58</v>
      </c>
      <c r="EU295">
        <v>16.07</v>
      </c>
      <c r="EV295">
        <v>1467.1</v>
      </c>
      <c r="EW295">
        <v>167.86</v>
      </c>
      <c r="EX295">
        <v>1.3</v>
      </c>
      <c r="EY295">
        <v>0</v>
      </c>
      <c r="FQ295">
        <v>0</v>
      </c>
      <c r="FR295">
        <f t="shared" si="305"/>
        <v>0</v>
      </c>
      <c r="FS295">
        <v>0</v>
      </c>
      <c r="FT295" t="s">
        <v>22</v>
      </c>
      <c r="FU295" t="s">
        <v>23</v>
      </c>
      <c r="FX295">
        <v>115.2</v>
      </c>
      <c r="FY295">
        <v>70.55</v>
      </c>
      <c r="GA295" t="s">
        <v>6</v>
      </c>
      <c r="GD295">
        <v>0</v>
      </c>
      <c r="GF295">
        <v>-1647575030</v>
      </c>
      <c r="GG295">
        <v>1</v>
      </c>
      <c r="GH295">
        <v>1</v>
      </c>
      <c r="GI295">
        <v>4</v>
      </c>
      <c r="GJ295">
        <v>0</v>
      </c>
      <c r="GK295">
        <f>ROUND(R295*(R12)/100,2)</f>
        <v>0</v>
      </c>
      <c r="GL295">
        <f t="shared" si="306"/>
        <v>0</v>
      </c>
      <c r="GM295">
        <f t="shared" si="307"/>
        <v>1628.45</v>
      </c>
      <c r="GN295">
        <f t="shared" si="308"/>
        <v>1628.45</v>
      </c>
      <c r="GO295">
        <f t="shared" si="309"/>
        <v>0</v>
      </c>
      <c r="GP295">
        <f t="shared" si="310"/>
        <v>0</v>
      </c>
      <c r="GR295">
        <v>0</v>
      </c>
      <c r="GS295">
        <v>3</v>
      </c>
      <c r="GT295">
        <v>0</v>
      </c>
      <c r="GU295" t="s">
        <v>6</v>
      </c>
      <c r="GV295">
        <f t="shared" si="311"/>
        <v>0</v>
      </c>
      <c r="GW295">
        <v>1</v>
      </c>
      <c r="GX295">
        <f t="shared" si="312"/>
        <v>0</v>
      </c>
      <c r="HA295">
        <v>0</v>
      </c>
      <c r="HB295">
        <v>0</v>
      </c>
      <c r="IK295">
        <v>0</v>
      </c>
    </row>
    <row r="296" spans="1:245" x14ac:dyDescent="0.2">
      <c r="A296">
        <v>18</v>
      </c>
      <c r="B296">
        <v>1</v>
      </c>
      <c r="C296">
        <v>698</v>
      </c>
      <c r="E296" t="s">
        <v>907</v>
      </c>
      <c r="F296" t="s">
        <v>908</v>
      </c>
      <c r="G296" t="s">
        <v>909</v>
      </c>
      <c r="H296" t="s">
        <v>97</v>
      </c>
      <c r="I296">
        <f>I295*J296</f>
        <v>4.24</v>
      </c>
      <c r="J296">
        <v>100</v>
      </c>
      <c r="O296">
        <f t="shared" si="278"/>
        <v>1979.33</v>
      </c>
      <c r="P296">
        <f t="shared" si="279"/>
        <v>1979.33</v>
      </c>
      <c r="Q296">
        <f t="shared" si="280"/>
        <v>0</v>
      </c>
      <c r="R296">
        <f t="shared" si="281"/>
        <v>0</v>
      </c>
      <c r="S296">
        <f t="shared" si="282"/>
        <v>0</v>
      </c>
      <c r="T296">
        <f t="shared" si="283"/>
        <v>0</v>
      </c>
      <c r="U296">
        <f t="shared" si="284"/>
        <v>0</v>
      </c>
      <c r="V296">
        <f t="shared" si="285"/>
        <v>0</v>
      </c>
      <c r="W296">
        <f t="shared" si="286"/>
        <v>0</v>
      </c>
      <c r="X296">
        <f t="shared" si="287"/>
        <v>0</v>
      </c>
      <c r="Y296">
        <f t="shared" si="288"/>
        <v>0</v>
      </c>
      <c r="AA296">
        <v>16612262</v>
      </c>
      <c r="AB296">
        <f t="shared" si="289"/>
        <v>66.31</v>
      </c>
      <c r="AC296">
        <f t="shared" si="313"/>
        <v>66.31</v>
      </c>
      <c r="AD296">
        <f>ROUND((((ET296)-(EU296))+AE296),2)</f>
        <v>0</v>
      </c>
      <c r="AE296">
        <f>ROUND((EU296),2)</f>
        <v>0</v>
      </c>
      <c r="AF296">
        <f>ROUND((EV296),2)</f>
        <v>0</v>
      </c>
      <c r="AG296">
        <f t="shared" si="291"/>
        <v>0</v>
      </c>
      <c r="AH296">
        <f>(EW296)</f>
        <v>0</v>
      </c>
      <c r="AI296">
        <f>(EX296)</f>
        <v>0</v>
      </c>
      <c r="AJ296">
        <f t="shared" si="293"/>
        <v>0</v>
      </c>
      <c r="AK296">
        <v>66.31</v>
      </c>
      <c r="AL296">
        <v>66.31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115</v>
      </c>
      <c r="AU296">
        <v>71</v>
      </c>
      <c r="AV296">
        <v>1</v>
      </c>
      <c r="AW296">
        <v>1</v>
      </c>
      <c r="AZ296">
        <v>7.04</v>
      </c>
      <c r="BA296">
        <v>1</v>
      </c>
      <c r="BB296">
        <v>1</v>
      </c>
      <c r="BC296">
        <v>7.04</v>
      </c>
      <c r="BD296" t="s">
        <v>6</v>
      </c>
      <c r="BE296" t="s">
        <v>6</v>
      </c>
      <c r="BF296" t="s">
        <v>6</v>
      </c>
      <c r="BG296" t="s">
        <v>6</v>
      </c>
      <c r="BH296">
        <v>3</v>
      </c>
      <c r="BI296">
        <v>1</v>
      </c>
      <c r="BJ296" t="s">
        <v>910</v>
      </c>
      <c r="BM296">
        <v>20001</v>
      </c>
      <c r="BN296">
        <v>0</v>
      </c>
      <c r="BO296" t="s">
        <v>6</v>
      </c>
      <c r="BP296">
        <v>0</v>
      </c>
      <c r="BQ296">
        <v>2</v>
      </c>
      <c r="BR296">
        <v>0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6</v>
      </c>
      <c r="BZ296">
        <v>128</v>
      </c>
      <c r="CA296">
        <v>83</v>
      </c>
      <c r="CF296">
        <v>0</v>
      </c>
      <c r="CG296">
        <v>0</v>
      </c>
      <c r="CM296">
        <v>0</v>
      </c>
      <c r="CN296" t="s">
        <v>6</v>
      </c>
      <c r="CO296">
        <v>0</v>
      </c>
      <c r="CP296">
        <f t="shared" si="294"/>
        <v>1979.33</v>
      </c>
      <c r="CQ296">
        <f t="shared" si="295"/>
        <v>466.82240000000002</v>
      </c>
      <c r="CR296">
        <f t="shared" si="296"/>
        <v>0</v>
      </c>
      <c r="CS296">
        <f t="shared" si="297"/>
        <v>0</v>
      </c>
      <c r="CT296">
        <f t="shared" si="298"/>
        <v>0</v>
      </c>
      <c r="CU296">
        <f t="shared" si="299"/>
        <v>0</v>
      </c>
      <c r="CV296">
        <f t="shared" si="300"/>
        <v>0</v>
      </c>
      <c r="CW296">
        <f t="shared" si="301"/>
        <v>0</v>
      </c>
      <c r="CX296">
        <f t="shared" si="302"/>
        <v>0</v>
      </c>
      <c r="CY296">
        <f t="shared" si="303"/>
        <v>0</v>
      </c>
      <c r="CZ296">
        <f t="shared" si="304"/>
        <v>0</v>
      </c>
      <c r="DC296" t="s">
        <v>6</v>
      </c>
      <c r="DD296" t="s">
        <v>6</v>
      </c>
      <c r="DE296" t="s">
        <v>6</v>
      </c>
      <c r="DF296" t="s">
        <v>6</v>
      </c>
      <c r="DG296" t="s">
        <v>6</v>
      </c>
      <c r="DH296" t="s">
        <v>6</v>
      </c>
      <c r="DI296" t="s">
        <v>6</v>
      </c>
      <c r="DJ296" t="s">
        <v>6</v>
      </c>
      <c r="DK296" t="s">
        <v>6</v>
      </c>
      <c r="DL296" t="s">
        <v>6</v>
      </c>
      <c r="DM296" t="s">
        <v>6</v>
      </c>
      <c r="DN296">
        <v>0</v>
      </c>
      <c r="DO296">
        <v>0</v>
      </c>
      <c r="DP296">
        <v>1</v>
      </c>
      <c r="DQ296">
        <v>1</v>
      </c>
      <c r="DU296">
        <v>1005</v>
      </c>
      <c r="DV296" t="s">
        <v>97</v>
      </c>
      <c r="DW296" t="s">
        <v>97</v>
      </c>
      <c r="DX296">
        <v>1</v>
      </c>
      <c r="EE296">
        <v>16609135</v>
      </c>
      <c r="EF296">
        <v>2</v>
      </c>
      <c r="EG296" t="s">
        <v>14</v>
      </c>
      <c r="EH296">
        <v>0</v>
      </c>
      <c r="EI296" t="s">
        <v>6</v>
      </c>
      <c r="EJ296">
        <v>1</v>
      </c>
      <c r="EK296">
        <v>20001</v>
      </c>
      <c r="EL296" t="s">
        <v>905</v>
      </c>
      <c r="EM296" t="s">
        <v>906</v>
      </c>
      <c r="EO296" t="s">
        <v>6</v>
      </c>
      <c r="EQ296">
        <v>0</v>
      </c>
      <c r="ER296">
        <v>66.31</v>
      </c>
      <c r="ES296">
        <v>66.31</v>
      </c>
      <c r="ET296">
        <v>0</v>
      </c>
      <c r="EU296">
        <v>0</v>
      </c>
      <c r="EV296">
        <v>0</v>
      </c>
      <c r="EW296">
        <v>0</v>
      </c>
      <c r="EX296">
        <v>0</v>
      </c>
      <c r="FQ296">
        <v>0</v>
      </c>
      <c r="FR296">
        <f t="shared" si="305"/>
        <v>0</v>
      </c>
      <c r="FS296">
        <v>0</v>
      </c>
      <c r="FT296" t="s">
        <v>22</v>
      </c>
      <c r="FU296" t="s">
        <v>23</v>
      </c>
      <c r="FX296">
        <v>115.2</v>
      </c>
      <c r="FY296">
        <v>70.55</v>
      </c>
      <c r="GA296" t="s">
        <v>6</v>
      </c>
      <c r="GD296">
        <v>0</v>
      </c>
      <c r="GF296">
        <v>1081152192</v>
      </c>
      <c r="GG296">
        <v>1</v>
      </c>
      <c r="GH296">
        <v>1</v>
      </c>
      <c r="GI296">
        <v>4</v>
      </c>
      <c r="GJ296">
        <v>0</v>
      </c>
      <c r="GK296">
        <f>ROUND(R296*(R12)/100,2)</f>
        <v>0</v>
      </c>
      <c r="GL296">
        <f t="shared" si="306"/>
        <v>0</v>
      </c>
      <c r="GM296">
        <f t="shared" si="307"/>
        <v>1979.33</v>
      </c>
      <c r="GN296">
        <f t="shared" si="308"/>
        <v>1979.33</v>
      </c>
      <c r="GO296">
        <f t="shared" si="309"/>
        <v>0</v>
      </c>
      <c r="GP296">
        <f t="shared" si="310"/>
        <v>0</v>
      </c>
      <c r="GR296">
        <v>0</v>
      </c>
      <c r="GS296">
        <v>3</v>
      </c>
      <c r="GT296">
        <v>0</v>
      </c>
      <c r="GU296" t="s">
        <v>6</v>
      </c>
      <c r="GV296">
        <f t="shared" si="311"/>
        <v>0</v>
      </c>
      <c r="GW296">
        <v>1</v>
      </c>
      <c r="GX296">
        <f t="shared" si="312"/>
        <v>0</v>
      </c>
      <c r="HA296">
        <v>0</v>
      </c>
      <c r="HB296">
        <v>0</v>
      </c>
      <c r="IK296">
        <v>0</v>
      </c>
    </row>
    <row r="297" spans="1:245" x14ac:dyDescent="0.2">
      <c r="A297">
        <v>17</v>
      </c>
      <c r="B297">
        <v>1</v>
      </c>
      <c r="C297">
        <f>ROW(SmtRes!A706)</f>
        <v>706</v>
      </c>
      <c r="D297">
        <f>ROW(EtalonRes!A698)</f>
        <v>698</v>
      </c>
      <c r="E297" t="s">
        <v>911</v>
      </c>
      <c r="F297" t="s">
        <v>912</v>
      </c>
      <c r="G297" t="s">
        <v>913</v>
      </c>
      <c r="H297" t="s">
        <v>208</v>
      </c>
      <c r="I297">
        <v>12</v>
      </c>
      <c r="J297">
        <v>0</v>
      </c>
      <c r="O297">
        <f t="shared" si="278"/>
        <v>3066.62</v>
      </c>
      <c r="P297">
        <f t="shared" si="279"/>
        <v>359.04</v>
      </c>
      <c r="Q297">
        <f t="shared" si="280"/>
        <v>287.23</v>
      </c>
      <c r="R297">
        <f t="shared" si="281"/>
        <v>12.67</v>
      </c>
      <c r="S297">
        <f t="shared" si="282"/>
        <v>2420.35</v>
      </c>
      <c r="T297">
        <f t="shared" si="283"/>
        <v>0</v>
      </c>
      <c r="U297">
        <f t="shared" si="284"/>
        <v>40.295999999999992</v>
      </c>
      <c r="V297">
        <f t="shared" si="285"/>
        <v>0.15000000000000002</v>
      </c>
      <c r="W297">
        <f t="shared" si="286"/>
        <v>0</v>
      </c>
      <c r="X297">
        <f t="shared" si="287"/>
        <v>2797.97</v>
      </c>
      <c r="Y297">
        <f t="shared" si="288"/>
        <v>1727.44</v>
      </c>
      <c r="AA297">
        <v>16612262</v>
      </c>
      <c r="AB297">
        <f t="shared" si="289"/>
        <v>36.299999999999997</v>
      </c>
      <c r="AC297">
        <f t="shared" si="313"/>
        <v>4.25</v>
      </c>
      <c r="AD297">
        <f>ROUND(((((ET297*1.25))-((EU297*1.25)))+AE297),2)</f>
        <v>3.4</v>
      </c>
      <c r="AE297">
        <f>ROUND(((EU297*1.25)),2)</f>
        <v>0.15</v>
      </c>
      <c r="AF297">
        <f>ROUND(((EV297*1.15)),2)</f>
        <v>28.65</v>
      </c>
      <c r="AG297">
        <f t="shared" si="291"/>
        <v>0</v>
      </c>
      <c r="AH297">
        <f>((EW297*1.15))</f>
        <v>3.3579999999999997</v>
      </c>
      <c r="AI297">
        <f>((EX297*1.25))</f>
        <v>1.2500000000000001E-2</v>
      </c>
      <c r="AJ297">
        <f t="shared" si="293"/>
        <v>0</v>
      </c>
      <c r="AK297">
        <v>31.88</v>
      </c>
      <c r="AL297">
        <v>4.25</v>
      </c>
      <c r="AM297">
        <v>2.72</v>
      </c>
      <c r="AN297">
        <v>0.12</v>
      </c>
      <c r="AO297">
        <v>24.91</v>
      </c>
      <c r="AP297">
        <v>0</v>
      </c>
      <c r="AQ297">
        <v>2.92</v>
      </c>
      <c r="AR297">
        <v>0.01</v>
      </c>
      <c r="AS297">
        <v>0</v>
      </c>
      <c r="AT297">
        <v>115</v>
      </c>
      <c r="AU297">
        <v>71</v>
      </c>
      <c r="AV297">
        <v>1</v>
      </c>
      <c r="AW297">
        <v>1</v>
      </c>
      <c r="AZ297">
        <v>7.04</v>
      </c>
      <c r="BA297">
        <v>7.04</v>
      </c>
      <c r="BB297">
        <v>7.04</v>
      </c>
      <c r="BC297">
        <v>7.04</v>
      </c>
      <c r="BD297" t="s">
        <v>6</v>
      </c>
      <c r="BE297" t="s">
        <v>6</v>
      </c>
      <c r="BF297" t="s">
        <v>6</v>
      </c>
      <c r="BG297" t="s">
        <v>6</v>
      </c>
      <c r="BH297">
        <v>0</v>
      </c>
      <c r="BI297">
        <v>1</v>
      </c>
      <c r="BJ297" t="s">
        <v>914</v>
      </c>
      <c r="BM297">
        <v>20001</v>
      </c>
      <c r="BN297">
        <v>0</v>
      </c>
      <c r="BO297" t="s">
        <v>6</v>
      </c>
      <c r="BP297">
        <v>0</v>
      </c>
      <c r="BQ297">
        <v>2</v>
      </c>
      <c r="BR297">
        <v>0</v>
      </c>
      <c r="BS297">
        <v>7.04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6</v>
      </c>
      <c r="BZ297">
        <v>128</v>
      </c>
      <c r="CA297">
        <v>83</v>
      </c>
      <c r="CF297">
        <v>0</v>
      </c>
      <c r="CG297">
        <v>0</v>
      </c>
      <c r="CM297">
        <v>0</v>
      </c>
      <c r="CN297" t="s">
        <v>1861</v>
      </c>
      <c r="CO297">
        <v>0</v>
      </c>
      <c r="CP297">
        <f t="shared" si="294"/>
        <v>3066.62</v>
      </c>
      <c r="CQ297">
        <f t="shared" si="295"/>
        <v>29.92</v>
      </c>
      <c r="CR297">
        <f t="shared" si="296"/>
        <v>23.936</v>
      </c>
      <c r="CS297">
        <f t="shared" si="297"/>
        <v>1.056</v>
      </c>
      <c r="CT297">
        <f t="shared" si="298"/>
        <v>201.696</v>
      </c>
      <c r="CU297">
        <f t="shared" si="299"/>
        <v>0</v>
      </c>
      <c r="CV297">
        <f t="shared" si="300"/>
        <v>3.3579999999999997</v>
      </c>
      <c r="CW297">
        <f t="shared" si="301"/>
        <v>1.2500000000000001E-2</v>
      </c>
      <c r="CX297">
        <f t="shared" si="302"/>
        <v>0</v>
      </c>
      <c r="CY297">
        <f t="shared" si="303"/>
        <v>2797.973</v>
      </c>
      <c r="CZ297">
        <f t="shared" si="304"/>
        <v>1727.4442000000001</v>
      </c>
      <c r="DC297" t="s">
        <v>6</v>
      </c>
      <c r="DD297" t="s">
        <v>6</v>
      </c>
      <c r="DE297" t="s">
        <v>91</v>
      </c>
      <c r="DF297" t="s">
        <v>91</v>
      </c>
      <c r="DG297" t="s">
        <v>92</v>
      </c>
      <c r="DH297" t="s">
        <v>6</v>
      </c>
      <c r="DI297" t="s">
        <v>92</v>
      </c>
      <c r="DJ297" t="s">
        <v>91</v>
      </c>
      <c r="DK297" t="s">
        <v>6</v>
      </c>
      <c r="DL297" t="s">
        <v>6</v>
      </c>
      <c r="DM297" t="s">
        <v>6</v>
      </c>
      <c r="DN297">
        <v>0</v>
      </c>
      <c r="DO297">
        <v>0</v>
      </c>
      <c r="DP297">
        <v>1</v>
      </c>
      <c r="DQ297">
        <v>1</v>
      </c>
      <c r="DU297">
        <v>1013</v>
      </c>
      <c r="DV297" t="s">
        <v>208</v>
      </c>
      <c r="DW297" t="s">
        <v>208</v>
      </c>
      <c r="DX297">
        <v>1</v>
      </c>
      <c r="EE297">
        <v>16609135</v>
      </c>
      <c r="EF297">
        <v>2</v>
      </c>
      <c r="EG297" t="s">
        <v>14</v>
      </c>
      <c r="EH297">
        <v>0</v>
      </c>
      <c r="EI297" t="s">
        <v>6</v>
      </c>
      <c r="EJ297">
        <v>1</v>
      </c>
      <c r="EK297">
        <v>20001</v>
      </c>
      <c r="EL297" t="s">
        <v>905</v>
      </c>
      <c r="EM297" t="s">
        <v>906</v>
      </c>
      <c r="EO297" t="s">
        <v>93</v>
      </c>
      <c r="EQ297">
        <v>131072</v>
      </c>
      <c r="ER297">
        <v>31.88</v>
      </c>
      <c r="ES297">
        <v>4.25</v>
      </c>
      <c r="ET297">
        <v>2.72</v>
      </c>
      <c r="EU297">
        <v>0.12</v>
      </c>
      <c r="EV297">
        <v>24.91</v>
      </c>
      <c r="EW297">
        <v>2.92</v>
      </c>
      <c r="EX297">
        <v>0.01</v>
      </c>
      <c r="EY297">
        <v>0</v>
      </c>
      <c r="FQ297">
        <v>0</v>
      </c>
      <c r="FR297">
        <f t="shared" si="305"/>
        <v>0</v>
      </c>
      <c r="FS297">
        <v>0</v>
      </c>
      <c r="FT297" t="s">
        <v>22</v>
      </c>
      <c r="FU297" t="s">
        <v>23</v>
      </c>
      <c r="FX297">
        <v>115.2</v>
      </c>
      <c r="FY297">
        <v>70.55</v>
      </c>
      <c r="GA297" t="s">
        <v>6</v>
      </c>
      <c r="GD297">
        <v>0</v>
      </c>
      <c r="GF297">
        <v>-227151070</v>
      </c>
      <c r="GG297">
        <v>1</v>
      </c>
      <c r="GH297">
        <v>1</v>
      </c>
      <c r="GI297">
        <v>4</v>
      </c>
      <c r="GJ297">
        <v>0</v>
      </c>
      <c r="GK297">
        <f>ROUND(R297*(R12)/100,2)</f>
        <v>0</v>
      </c>
      <c r="GL297">
        <f t="shared" si="306"/>
        <v>0</v>
      </c>
      <c r="GM297">
        <f t="shared" si="307"/>
        <v>7592.03</v>
      </c>
      <c r="GN297">
        <f t="shared" si="308"/>
        <v>7592.03</v>
      </c>
      <c r="GO297">
        <f t="shared" si="309"/>
        <v>0</v>
      </c>
      <c r="GP297">
        <f t="shared" si="310"/>
        <v>0</v>
      </c>
      <c r="GR297">
        <v>0</v>
      </c>
      <c r="GS297">
        <v>3</v>
      </c>
      <c r="GT297">
        <v>0</v>
      </c>
      <c r="GU297" t="s">
        <v>6</v>
      </c>
      <c r="GV297">
        <f t="shared" si="311"/>
        <v>0</v>
      </c>
      <c r="GW297">
        <v>1</v>
      </c>
      <c r="GX297">
        <f t="shared" si="312"/>
        <v>0</v>
      </c>
      <c r="HA297">
        <v>0</v>
      </c>
      <c r="HB297">
        <v>0</v>
      </c>
      <c r="IK297">
        <v>0</v>
      </c>
    </row>
    <row r="298" spans="1:245" x14ac:dyDescent="0.2">
      <c r="A298">
        <v>18</v>
      </c>
      <c r="B298">
        <v>1</v>
      </c>
      <c r="C298">
        <v>706</v>
      </c>
      <c r="E298" t="s">
        <v>915</v>
      </c>
      <c r="F298" t="s">
        <v>916</v>
      </c>
      <c r="G298" t="s">
        <v>917</v>
      </c>
      <c r="H298" t="s">
        <v>110</v>
      </c>
      <c r="I298">
        <f>I297*J298</f>
        <v>12</v>
      </c>
      <c r="J298">
        <v>1</v>
      </c>
      <c r="O298">
        <f t="shared" si="278"/>
        <v>35337.980000000003</v>
      </c>
      <c r="P298">
        <f t="shared" si="279"/>
        <v>35337.980000000003</v>
      </c>
      <c r="Q298">
        <f t="shared" si="280"/>
        <v>0</v>
      </c>
      <c r="R298">
        <f t="shared" si="281"/>
        <v>0</v>
      </c>
      <c r="S298">
        <f t="shared" si="282"/>
        <v>0</v>
      </c>
      <c r="T298">
        <f t="shared" si="283"/>
        <v>0</v>
      </c>
      <c r="U298">
        <f t="shared" si="284"/>
        <v>0</v>
      </c>
      <c r="V298">
        <f t="shared" si="285"/>
        <v>0</v>
      </c>
      <c r="W298">
        <f t="shared" si="286"/>
        <v>0</v>
      </c>
      <c r="X298">
        <f t="shared" si="287"/>
        <v>0</v>
      </c>
      <c r="Y298">
        <f t="shared" si="288"/>
        <v>0</v>
      </c>
      <c r="AA298">
        <v>16612262</v>
      </c>
      <c r="AB298">
        <f t="shared" si="289"/>
        <v>418.3</v>
      </c>
      <c r="AC298">
        <f t="shared" si="313"/>
        <v>418.3</v>
      </c>
      <c r="AD298">
        <f>ROUND((((ET298)-(EU298))+AE298),2)</f>
        <v>0</v>
      </c>
      <c r="AE298">
        <f>ROUND((EU298),2)</f>
        <v>0</v>
      </c>
      <c r="AF298">
        <f>ROUND((EV298),2)</f>
        <v>0</v>
      </c>
      <c r="AG298">
        <f t="shared" si="291"/>
        <v>0</v>
      </c>
      <c r="AH298">
        <f>(EW298)</f>
        <v>0</v>
      </c>
      <c r="AI298">
        <f>(EX298)</f>
        <v>0</v>
      </c>
      <c r="AJ298">
        <f t="shared" si="293"/>
        <v>0</v>
      </c>
      <c r="AK298">
        <v>418.3</v>
      </c>
      <c r="AL298">
        <v>418.3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115</v>
      </c>
      <c r="AU298">
        <v>71</v>
      </c>
      <c r="AV298">
        <v>1</v>
      </c>
      <c r="AW298">
        <v>1</v>
      </c>
      <c r="AZ298">
        <v>7.04</v>
      </c>
      <c r="BA298">
        <v>1</v>
      </c>
      <c r="BB298">
        <v>1</v>
      </c>
      <c r="BC298">
        <v>7.04</v>
      </c>
      <c r="BD298" t="s">
        <v>6</v>
      </c>
      <c r="BE298" t="s">
        <v>6</v>
      </c>
      <c r="BF298" t="s">
        <v>6</v>
      </c>
      <c r="BG298" t="s">
        <v>6</v>
      </c>
      <c r="BH298">
        <v>3</v>
      </c>
      <c r="BI298">
        <v>1</v>
      </c>
      <c r="BJ298" t="s">
        <v>918</v>
      </c>
      <c r="BM298">
        <v>20001</v>
      </c>
      <c r="BN298">
        <v>0</v>
      </c>
      <c r="BO298" t="s">
        <v>6</v>
      </c>
      <c r="BP298">
        <v>0</v>
      </c>
      <c r="BQ298">
        <v>2</v>
      </c>
      <c r="BR298">
        <v>0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6</v>
      </c>
      <c r="BZ298">
        <v>128</v>
      </c>
      <c r="CA298">
        <v>83</v>
      </c>
      <c r="CF298">
        <v>0</v>
      </c>
      <c r="CG298">
        <v>0</v>
      </c>
      <c r="CM298">
        <v>0</v>
      </c>
      <c r="CN298" t="s">
        <v>6</v>
      </c>
      <c r="CO298">
        <v>0</v>
      </c>
      <c r="CP298">
        <f t="shared" si="294"/>
        <v>35337.980000000003</v>
      </c>
      <c r="CQ298">
        <f t="shared" si="295"/>
        <v>2944.8319999999999</v>
      </c>
      <c r="CR298">
        <f t="shared" si="296"/>
        <v>0</v>
      </c>
      <c r="CS298">
        <f t="shared" si="297"/>
        <v>0</v>
      </c>
      <c r="CT298">
        <f t="shared" si="298"/>
        <v>0</v>
      </c>
      <c r="CU298">
        <f t="shared" si="299"/>
        <v>0</v>
      </c>
      <c r="CV298">
        <f t="shared" si="300"/>
        <v>0</v>
      </c>
      <c r="CW298">
        <f t="shared" si="301"/>
        <v>0</v>
      </c>
      <c r="CX298">
        <f t="shared" si="302"/>
        <v>0</v>
      </c>
      <c r="CY298">
        <f t="shared" si="303"/>
        <v>0</v>
      </c>
      <c r="CZ298">
        <f t="shared" si="304"/>
        <v>0</v>
      </c>
      <c r="DC298" t="s">
        <v>6</v>
      </c>
      <c r="DD298" t="s">
        <v>6</v>
      </c>
      <c r="DE298" t="s">
        <v>6</v>
      </c>
      <c r="DF298" t="s">
        <v>6</v>
      </c>
      <c r="DG298" t="s">
        <v>6</v>
      </c>
      <c r="DH298" t="s">
        <v>6</v>
      </c>
      <c r="DI298" t="s">
        <v>6</v>
      </c>
      <c r="DJ298" t="s">
        <v>6</v>
      </c>
      <c r="DK298" t="s">
        <v>6</v>
      </c>
      <c r="DL298" t="s">
        <v>6</v>
      </c>
      <c r="DM298" t="s">
        <v>6</v>
      </c>
      <c r="DN298">
        <v>0</v>
      </c>
      <c r="DO298">
        <v>0</v>
      </c>
      <c r="DP298">
        <v>1</v>
      </c>
      <c r="DQ298">
        <v>1</v>
      </c>
      <c r="DU298">
        <v>1010</v>
      </c>
      <c r="DV298" t="s">
        <v>110</v>
      </c>
      <c r="DW298" t="s">
        <v>110</v>
      </c>
      <c r="DX298">
        <v>1</v>
      </c>
      <c r="EE298">
        <v>16609135</v>
      </c>
      <c r="EF298">
        <v>2</v>
      </c>
      <c r="EG298" t="s">
        <v>14</v>
      </c>
      <c r="EH298">
        <v>0</v>
      </c>
      <c r="EI298" t="s">
        <v>6</v>
      </c>
      <c r="EJ298">
        <v>1</v>
      </c>
      <c r="EK298">
        <v>20001</v>
      </c>
      <c r="EL298" t="s">
        <v>905</v>
      </c>
      <c r="EM298" t="s">
        <v>906</v>
      </c>
      <c r="EO298" t="s">
        <v>6</v>
      </c>
      <c r="EQ298">
        <v>0</v>
      </c>
      <c r="ER298">
        <v>418.3</v>
      </c>
      <c r="ES298">
        <v>418.3</v>
      </c>
      <c r="ET298">
        <v>0</v>
      </c>
      <c r="EU298">
        <v>0</v>
      </c>
      <c r="EV298">
        <v>0</v>
      </c>
      <c r="EW298">
        <v>0</v>
      </c>
      <c r="EX298">
        <v>0</v>
      </c>
      <c r="FQ298">
        <v>0</v>
      </c>
      <c r="FR298">
        <f t="shared" si="305"/>
        <v>0</v>
      </c>
      <c r="FS298">
        <v>0</v>
      </c>
      <c r="FT298" t="s">
        <v>22</v>
      </c>
      <c r="FU298" t="s">
        <v>23</v>
      </c>
      <c r="FX298">
        <v>115.2</v>
      </c>
      <c r="FY298">
        <v>70.55</v>
      </c>
      <c r="GA298" t="s">
        <v>6</v>
      </c>
      <c r="GD298">
        <v>0</v>
      </c>
      <c r="GF298">
        <v>-490399019</v>
      </c>
      <c r="GG298">
        <v>1</v>
      </c>
      <c r="GH298">
        <v>1</v>
      </c>
      <c r="GI298">
        <v>4</v>
      </c>
      <c r="GJ298">
        <v>0</v>
      </c>
      <c r="GK298">
        <f>ROUND(R298*(R12)/100,2)</f>
        <v>0</v>
      </c>
      <c r="GL298">
        <f t="shared" si="306"/>
        <v>0</v>
      </c>
      <c r="GM298">
        <f t="shared" si="307"/>
        <v>35337.980000000003</v>
      </c>
      <c r="GN298">
        <f t="shared" si="308"/>
        <v>35337.980000000003</v>
      </c>
      <c r="GO298">
        <f t="shared" si="309"/>
        <v>0</v>
      </c>
      <c r="GP298">
        <f t="shared" si="310"/>
        <v>0</v>
      </c>
      <c r="GR298">
        <v>0</v>
      </c>
      <c r="GS298">
        <v>3</v>
      </c>
      <c r="GT298">
        <v>0</v>
      </c>
      <c r="GU298" t="s">
        <v>6</v>
      </c>
      <c r="GV298">
        <f t="shared" si="311"/>
        <v>0</v>
      </c>
      <c r="GW298">
        <v>1</v>
      </c>
      <c r="GX298">
        <f t="shared" si="312"/>
        <v>0</v>
      </c>
      <c r="HA298">
        <v>0</v>
      </c>
      <c r="HB298">
        <v>0</v>
      </c>
      <c r="IK298">
        <v>0</v>
      </c>
    </row>
    <row r="299" spans="1:245" x14ac:dyDescent="0.2">
      <c r="A299">
        <v>17</v>
      </c>
      <c r="B299">
        <v>1</v>
      </c>
      <c r="C299">
        <f>ROW(SmtRes!A714)</f>
        <v>714</v>
      </c>
      <c r="D299">
        <f>ROW(EtalonRes!A706)</f>
        <v>706</v>
      </c>
      <c r="E299" t="s">
        <v>919</v>
      </c>
      <c r="F299" t="s">
        <v>920</v>
      </c>
      <c r="G299" t="s">
        <v>921</v>
      </c>
      <c r="H299" t="s">
        <v>208</v>
      </c>
      <c r="I299">
        <v>4</v>
      </c>
      <c r="J299">
        <v>0</v>
      </c>
      <c r="O299">
        <f t="shared" si="278"/>
        <v>4048.29</v>
      </c>
      <c r="P299">
        <f t="shared" si="279"/>
        <v>85.61</v>
      </c>
      <c r="Q299">
        <f t="shared" si="280"/>
        <v>732.16</v>
      </c>
      <c r="R299">
        <f t="shared" si="281"/>
        <v>78.849999999999994</v>
      </c>
      <c r="S299">
        <f t="shared" si="282"/>
        <v>3230.52</v>
      </c>
      <c r="T299">
        <f t="shared" si="283"/>
        <v>0</v>
      </c>
      <c r="U299">
        <f t="shared" si="284"/>
        <v>47.701999999999991</v>
      </c>
      <c r="V299">
        <f t="shared" si="285"/>
        <v>0.95</v>
      </c>
      <c r="W299">
        <f t="shared" si="286"/>
        <v>0</v>
      </c>
      <c r="X299">
        <f t="shared" si="287"/>
        <v>3805.78</v>
      </c>
      <c r="Y299">
        <f t="shared" si="288"/>
        <v>2349.65</v>
      </c>
      <c r="AA299">
        <v>16612262</v>
      </c>
      <c r="AB299">
        <f t="shared" si="289"/>
        <v>143.76</v>
      </c>
      <c r="AC299">
        <f t="shared" si="313"/>
        <v>3.04</v>
      </c>
      <c r="AD299">
        <f>ROUND(((((ET299*1.25))-((EU299*1.25)))+AE299),2)</f>
        <v>26</v>
      </c>
      <c r="AE299">
        <f>ROUND(((EU299*1.25)),2)</f>
        <v>2.8</v>
      </c>
      <c r="AF299">
        <f>ROUND(((EV299*1.15)),2)</f>
        <v>114.72</v>
      </c>
      <c r="AG299">
        <f t="shared" si="291"/>
        <v>0</v>
      </c>
      <c r="AH299">
        <f>((EW299*1.15))</f>
        <v>11.925499999999998</v>
      </c>
      <c r="AI299">
        <f>((EX299*1.25))</f>
        <v>0.23749999999999999</v>
      </c>
      <c r="AJ299">
        <f t="shared" si="293"/>
        <v>0</v>
      </c>
      <c r="AK299">
        <v>123.6</v>
      </c>
      <c r="AL299">
        <v>3.04</v>
      </c>
      <c r="AM299">
        <v>20.8</v>
      </c>
      <c r="AN299">
        <v>2.2400000000000002</v>
      </c>
      <c r="AO299">
        <v>99.76</v>
      </c>
      <c r="AP299">
        <v>0</v>
      </c>
      <c r="AQ299">
        <v>10.37</v>
      </c>
      <c r="AR299">
        <v>0.19</v>
      </c>
      <c r="AS299">
        <v>0</v>
      </c>
      <c r="AT299">
        <v>115</v>
      </c>
      <c r="AU299">
        <v>71</v>
      </c>
      <c r="AV299">
        <v>1</v>
      </c>
      <c r="AW299">
        <v>1</v>
      </c>
      <c r="AZ299">
        <v>7.04</v>
      </c>
      <c r="BA299">
        <v>7.04</v>
      </c>
      <c r="BB299">
        <v>7.04</v>
      </c>
      <c r="BC299">
        <v>7.04</v>
      </c>
      <c r="BD299" t="s">
        <v>6</v>
      </c>
      <c r="BE299" t="s">
        <v>6</v>
      </c>
      <c r="BF299" t="s">
        <v>6</v>
      </c>
      <c r="BG299" t="s">
        <v>6</v>
      </c>
      <c r="BH299">
        <v>0</v>
      </c>
      <c r="BI299">
        <v>1</v>
      </c>
      <c r="BJ299" t="s">
        <v>922</v>
      </c>
      <c r="BM299">
        <v>20001</v>
      </c>
      <c r="BN299">
        <v>0</v>
      </c>
      <c r="BO299" t="s">
        <v>6</v>
      </c>
      <c r="BP299">
        <v>0</v>
      </c>
      <c r="BQ299">
        <v>2</v>
      </c>
      <c r="BR299">
        <v>0</v>
      </c>
      <c r="BS299">
        <v>7.04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6</v>
      </c>
      <c r="BZ299">
        <v>128</v>
      </c>
      <c r="CA299">
        <v>83</v>
      </c>
      <c r="CF299">
        <v>0</v>
      </c>
      <c r="CG299">
        <v>0</v>
      </c>
      <c r="CM299">
        <v>0</v>
      </c>
      <c r="CN299" t="s">
        <v>1861</v>
      </c>
      <c r="CO299">
        <v>0</v>
      </c>
      <c r="CP299">
        <f t="shared" si="294"/>
        <v>4048.29</v>
      </c>
      <c r="CQ299">
        <f t="shared" si="295"/>
        <v>21.401600000000002</v>
      </c>
      <c r="CR299">
        <f t="shared" si="296"/>
        <v>183.04</v>
      </c>
      <c r="CS299">
        <f t="shared" si="297"/>
        <v>19.712</v>
      </c>
      <c r="CT299">
        <f t="shared" si="298"/>
        <v>807.62879999999996</v>
      </c>
      <c r="CU299">
        <f t="shared" si="299"/>
        <v>0</v>
      </c>
      <c r="CV299">
        <f t="shared" si="300"/>
        <v>11.925499999999998</v>
      </c>
      <c r="CW299">
        <f t="shared" si="301"/>
        <v>0.23749999999999999</v>
      </c>
      <c r="CX299">
        <f t="shared" si="302"/>
        <v>0</v>
      </c>
      <c r="CY299">
        <f t="shared" si="303"/>
        <v>3805.7754999999997</v>
      </c>
      <c r="CZ299">
        <f t="shared" si="304"/>
        <v>2349.6527000000001</v>
      </c>
      <c r="DC299" t="s">
        <v>6</v>
      </c>
      <c r="DD299" t="s">
        <v>6</v>
      </c>
      <c r="DE299" t="s">
        <v>91</v>
      </c>
      <c r="DF299" t="s">
        <v>91</v>
      </c>
      <c r="DG299" t="s">
        <v>92</v>
      </c>
      <c r="DH299" t="s">
        <v>6</v>
      </c>
      <c r="DI299" t="s">
        <v>92</v>
      </c>
      <c r="DJ299" t="s">
        <v>91</v>
      </c>
      <c r="DK299" t="s">
        <v>6</v>
      </c>
      <c r="DL299" t="s">
        <v>6</v>
      </c>
      <c r="DM299" t="s">
        <v>6</v>
      </c>
      <c r="DN299">
        <v>0</v>
      </c>
      <c r="DO299">
        <v>0</v>
      </c>
      <c r="DP299">
        <v>1</v>
      </c>
      <c r="DQ299">
        <v>1</v>
      </c>
      <c r="DU299">
        <v>1013</v>
      </c>
      <c r="DV299" t="s">
        <v>208</v>
      </c>
      <c r="DW299" t="s">
        <v>208</v>
      </c>
      <c r="DX299">
        <v>1</v>
      </c>
      <c r="EE299">
        <v>16609135</v>
      </c>
      <c r="EF299">
        <v>2</v>
      </c>
      <c r="EG299" t="s">
        <v>14</v>
      </c>
      <c r="EH299">
        <v>0</v>
      </c>
      <c r="EI299" t="s">
        <v>6</v>
      </c>
      <c r="EJ299">
        <v>1</v>
      </c>
      <c r="EK299">
        <v>20001</v>
      </c>
      <c r="EL299" t="s">
        <v>905</v>
      </c>
      <c r="EM299" t="s">
        <v>906</v>
      </c>
      <c r="EO299" t="s">
        <v>93</v>
      </c>
      <c r="EQ299">
        <v>131072</v>
      </c>
      <c r="ER299">
        <v>123.6</v>
      </c>
      <c r="ES299">
        <v>3.04</v>
      </c>
      <c r="ET299">
        <v>20.8</v>
      </c>
      <c r="EU299">
        <v>2.2400000000000002</v>
      </c>
      <c r="EV299">
        <v>99.76</v>
      </c>
      <c r="EW299">
        <v>10.37</v>
      </c>
      <c r="EX299">
        <v>0.19</v>
      </c>
      <c r="EY299">
        <v>0</v>
      </c>
      <c r="FQ299">
        <v>0</v>
      </c>
      <c r="FR299">
        <f t="shared" si="305"/>
        <v>0</v>
      </c>
      <c r="FS299">
        <v>0</v>
      </c>
      <c r="FT299" t="s">
        <v>22</v>
      </c>
      <c r="FU299" t="s">
        <v>23</v>
      </c>
      <c r="FX299">
        <v>115.2</v>
      </c>
      <c r="FY299">
        <v>70.55</v>
      </c>
      <c r="GA299" t="s">
        <v>6</v>
      </c>
      <c r="GD299">
        <v>0</v>
      </c>
      <c r="GF299">
        <v>-2074127217</v>
      </c>
      <c r="GG299">
        <v>1</v>
      </c>
      <c r="GH299">
        <v>1</v>
      </c>
      <c r="GI299">
        <v>4</v>
      </c>
      <c r="GJ299">
        <v>0</v>
      </c>
      <c r="GK299">
        <f>ROUND(R299*(R12)/100,2)</f>
        <v>0</v>
      </c>
      <c r="GL299">
        <f t="shared" si="306"/>
        <v>0</v>
      </c>
      <c r="GM299">
        <f t="shared" si="307"/>
        <v>10203.719999999999</v>
      </c>
      <c r="GN299">
        <f t="shared" si="308"/>
        <v>10203.719999999999</v>
      </c>
      <c r="GO299">
        <f t="shared" si="309"/>
        <v>0</v>
      </c>
      <c r="GP299">
        <f t="shared" si="310"/>
        <v>0</v>
      </c>
      <c r="GR299">
        <v>0</v>
      </c>
      <c r="GS299">
        <v>3</v>
      </c>
      <c r="GT299">
        <v>0</v>
      </c>
      <c r="GU299" t="s">
        <v>6</v>
      </c>
      <c r="GV299">
        <f t="shared" si="311"/>
        <v>0</v>
      </c>
      <c r="GW299">
        <v>1</v>
      </c>
      <c r="GX299">
        <f t="shared" si="312"/>
        <v>0</v>
      </c>
      <c r="HA299">
        <v>0</v>
      </c>
      <c r="HB299">
        <v>0</v>
      </c>
      <c r="IK299">
        <v>0</v>
      </c>
    </row>
    <row r="300" spans="1:245" x14ac:dyDescent="0.2">
      <c r="A300">
        <v>18</v>
      </c>
      <c r="B300">
        <v>1</v>
      </c>
      <c r="C300">
        <v>714</v>
      </c>
      <c r="E300" t="s">
        <v>923</v>
      </c>
      <c r="F300" t="s">
        <v>924</v>
      </c>
      <c r="G300" t="s">
        <v>925</v>
      </c>
      <c r="H300" t="s">
        <v>256</v>
      </c>
      <c r="I300">
        <f>I299*J300</f>
        <v>4</v>
      </c>
      <c r="J300">
        <v>1</v>
      </c>
      <c r="O300">
        <f t="shared" si="278"/>
        <v>42650.29</v>
      </c>
      <c r="P300">
        <f t="shared" si="279"/>
        <v>42650.29</v>
      </c>
      <c r="Q300">
        <f t="shared" si="280"/>
        <v>0</v>
      </c>
      <c r="R300">
        <f t="shared" si="281"/>
        <v>0</v>
      </c>
      <c r="S300">
        <f t="shared" si="282"/>
        <v>0</v>
      </c>
      <c r="T300">
        <f t="shared" si="283"/>
        <v>0</v>
      </c>
      <c r="U300">
        <f t="shared" si="284"/>
        <v>0</v>
      </c>
      <c r="V300">
        <f t="shared" si="285"/>
        <v>0</v>
      </c>
      <c r="W300">
        <f t="shared" si="286"/>
        <v>0</v>
      </c>
      <c r="X300">
        <f t="shared" si="287"/>
        <v>0</v>
      </c>
      <c r="Y300">
        <f t="shared" si="288"/>
        <v>0</v>
      </c>
      <c r="AA300">
        <v>16612262</v>
      </c>
      <c r="AB300">
        <f t="shared" si="289"/>
        <v>1514.57</v>
      </c>
      <c r="AC300">
        <f t="shared" si="313"/>
        <v>1514.57</v>
      </c>
      <c r="AD300">
        <f>ROUND((((ET300)-(EU300))+AE300),2)</f>
        <v>0</v>
      </c>
      <c r="AE300">
        <f t="shared" ref="AE300:AF303" si="323">ROUND((EU300),2)</f>
        <v>0</v>
      </c>
      <c r="AF300">
        <f t="shared" si="323"/>
        <v>0</v>
      </c>
      <c r="AG300">
        <f t="shared" si="291"/>
        <v>0</v>
      </c>
      <c r="AH300">
        <f t="shared" ref="AH300:AI303" si="324">(EW300)</f>
        <v>0</v>
      </c>
      <c r="AI300">
        <f t="shared" si="324"/>
        <v>0</v>
      </c>
      <c r="AJ300">
        <f t="shared" si="293"/>
        <v>0</v>
      </c>
      <c r="AK300">
        <v>1514.57</v>
      </c>
      <c r="AL300">
        <v>1514.57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115</v>
      </c>
      <c r="AU300">
        <v>71</v>
      </c>
      <c r="AV300">
        <v>1</v>
      </c>
      <c r="AW300">
        <v>1</v>
      </c>
      <c r="AZ300">
        <v>7.04</v>
      </c>
      <c r="BA300">
        <v>1</v>
      </c>
      <c r="BB300">
        <v>1</v>
      </c>
      <c r="BC300">
        <v>7.04</v>
      </c>
      <c r="BD300" t="s">
        <v>6</v>
      </c>
      <c r="BE300" t="s">
        <v>6</v>
      </c>
      <c r="BF300" t="s">
        <v>6</v>
      </c>
      <c r="BG300" t="s">
        <v>6</v>
      </c>
      <c r="BH300">
        <v>3</v>
      </c>
      <c r="BI300">
        <v>1</v>
      </c>
      <c r="BJ300" t="s">
        <v>926</v>
      </c>
      <c r="BM300">
        <v>20001</v>
      </c>
      <c r="BN300">
        <v>0</v>
      </c>
      <c r="BO300" t="s">
        <v>6</v>
      </c>
      <c r="BP300">
        <v>0</v>
      </c>
      <c r="BQ300">
        <v>2</v>
      </c>
      <c r="BR300">
        <v>0</v>
      </c>
      <c r="BS300">
        <v>1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6</v>
      </c>
      <c r="BZ300">
        <v>128</v>
      </c>
      <c r="CA300">
        <v>83</v>
      </c>
      <c r="CF300">
        <v>0</v>
      </c>
      <c r="CG300">
        <v>0</v>
      </c>
      <c r="CM300">
        <v>0</v>
      </c>
      <c r="CN300" t="s">
        <v>6</v>
      </c>
      <c r="CO300">
        <v>0</v>
      </c>
      <c r="CP300">
        <f t="shared" si="294"/>
        <v>42650.29</v>
      </c>
      <c r="CQ300">
        <f t="shared" si="295"/>
        <v>10662.5728</v>
      </c>
      <c r="CR300">
        <f t="shared" si="296"/>
        <v>0</v>
      </c>
      <c r="CS300">
        <f t="shared" si="297"/>
        <v>0</v>
      </c>
      <c r="CT300">
        <f t="shared" si="298"/>
        <v>0</v>
      </c>
      <c r="CU300">
        <f t="shared" si="299"/>
        <v>0</v>
      </c>
      <c r="CV300">
        <f t="shared" si="300"/>
        <v>0</v>
      </c>
      <c r="CW300">
        <f t="shared" si="301"/>
        <v>0</v>
      </c>
      <c r="CX300">
        <f t="shared" si="302"/>
        <v>0</v>
      </c>
      <c r="CY300">
        <f t="shared" si="303"/>
        <v>0</v>
      </c>
      <c r="CZ300">
        <f t="shared" si="304"/>
        <v>0</v>
      </c>
      <c r="DC300" t="s">
        <v>6</v>
      </c>
      <c r="DD300" t="s">
        <v>6</v>
      </c>
      <c r="DE300" t="s">
        <v>6</v>
      </c>
      <c r="DF300" t="s">
        <v>6</v>
      </c>
      <c r="DG300" t="s">
        <v>6</v>
      </c>
      <c r="DH300" t="s">
        <v>6</v>
      </c>
      <c r="DI300" t="s">
        <v>6</v>
      </c>
      <c r="DJ300" t="s">
        <v>6</v>
      </c>
      <c r="DK300" t="s">
        <v>6</v>
      </c>
      <c r="DL300" t="s">
        <v>6</v>
      </c>
      <c r="DM300" t="s">
        <v>6</v>
      </c>
      <c r="DN300">
        <v>0</v>
      </c>
      <c r="DO300">
        <v>0</v>
      </c>
      <c r="DP300">
        <v>1</v>
      </c>
      <c r="DQ300">
        <v>1</v>
      </c>
      <c r="DU300">
        <v>1013</v>
      </c>
      <c r="DV300" t="s">
        <v>256</v>
      </c>
      <c r="DW300" t="s">
        <v>256</v>
      </c>
      <c r="DX300">
        <v>1</v>
      </c>
      <c r="EE300">
        <v>16609135</v>
      </c>
      <c r="EF300">
        <v>2</v>
      </c>
      <c r="EG300" t="s">
        <v>14</v>
      </c>
      <c r="EH300">
        <v>0</v>
      </c>
      <c r="EI300" t="s">
        <v>6</v>
      </c>
      <c r="EJ300">
        <v>1</v>
      </c>
      <c r="EK300">
        <v>20001</v>
      </c>
      <c r="EL300" t="s">
        <v>905</v>
      </c>
      <c r="EM300" t="s">
        <v>906</v>
      </c>
      <c r="EO300" t="s">
        <v>6</v>
      </c>
      <c r="EQ300">
        <v>0</v>
      </c>
      <c r="ER300">
        <v>1514.57</v>
      </c>
      <c r="ES300">
        <v>1514.57</v>
      </c>
      <c r="ET300">
        <v>0</v>
      </c>
      <c r="EU300">
        <v>0</v>
      </c>
      <c r="EV300">
        <v>0</v>
      </c>
      <c r="EW300">
        <v>0</v>
      </c>
      <c r="EX300">
        <v>0</v>
      </c>
      <c r="FQ300">
        <v>0</v>
      </c>
      <c r="FR300">
        <f t="shared" si="305"/>
        <v>0</v>
      </c>
      <c r="FS300">
        <v>0</v>
      </c>
      <c r="FT300" t="s">
        <v>22</v>
      </c>
      <c r="FU300" t="s">
        <v>23</v>
      </c>
      <c r="FX300">
        <v>115.2</v>
      </c>
      <c r="FY300">
        <v>70.55</v>
      </c>
      <c r="GA300" t="s">
        <v>6</v>
      </c>
      <c r="GD300">
        <v>0</v>
      </c>
      <c r="GF300">
        <v>1043544076</v>
      </c>
      <c r="GG300">
        <v>1</v>
      </c>
      <c r="GH300">
        <v>1</v>
      </c>
      <c r="GI300">
        <v>4</v>
      </c>
      <c r="GJ300">
        <v>0</v>
      </c>
      <c r="GK300">
        <f>ROUND(R300*(R12)/100,2)</f>
        <v>0</v>
      </c>
      <c r="GL300">
        <f t="shared" si="306"/>
        <v>0</v>
      </c>
      <c r="GM300">
        <f t="shared" si="307"/>
        <v>42650.29</v>
      </c>
      <c r="GN300">
        <f t="shared" si="308"/>
        <v>42650.29</v>
      </c>
      <c r="GO300">
        <f t="shared" si="309"/>
        <v>0</v>
      </c>
      <c r="GP300">
        <f t="shared" si="310"/>
        <v>0</v>
      </c>
      <c r="GR300">
        <v>0</v>
      </c>
      <c r="GS300">
        <v>3</v>
      </c>
      <c r="GT300">
        <v>0</v>
      </c>
      <c r="GU300" t="s">
        <v>6</v>
      </c>
      <c r="GV300">
        <f t="shared" si="311"/>
        <v>0</v>
      </c>
      <c r="GW300">
        <v>1</v>
      </c>
      <c r="GX300">
        <f t="shared" si="312"/>
        <v>0</v>
      </c>
      <c r="HA300">
        <v>0</v>
      </c>
      <c r="HB300">
        <v>0</v>
      </c>
      <c r="IK300">
        <v>0</v>
      </c>
    </row>
    <row r="301" spans="1:245" x14ac:dyDescent="0.2">
      <c r="A301">
        <v>17</v>
      </c>
      <c r="B301">
        <v>1</v>
      </c>
      <c r="C301">
        <f>ROW(SmtRes!A719)</f>
        <v>719</v>
      </c>
      <c r="D301">
        <f>ROW(EtalonRes!A709)</f>
        <v>709</v>
      </c>
      <c r="E301" t="s">
        <v>927</v>
      </c>
      <c r="F301" t="s">
        <v>928</v>
      </c>
      <c r="G301" t="s">
        <v>929</v>
      </c>
      <c r="H301" t="s">
        <v>208</v>
      </c>
      <c r="I301">
        <v>4</v>
      </c>
      <c r="J301">
        <v>0</v>
      </c>
      <c r="O301">
        <f t="shared" si="278"/>
        <v>187.26</v>
      </c>
      <c r="P301">
        <f t="shared" si="279"/>
        <v>28.44</v>
      </c>
      <c r="Q301">
        <f t="shared" si="280"/>
        <v>0</v>
      </c>
      <c r="R301">
        <f t="shared" si="281"/>
        <v>0</v>
      </c>
      <c r="S301">
        <f t="shared" si="282"/>
        <v>158.82</v>
      </c>
      <c r="T301">
        <f t="shared" si="283"/>
        <v>0</v>
      </c>
      <c r="U301">
        <f t="shared" si="284"/>
        <v>2.4</v>
      </c>
      <c r="V301">
        <f t="shared" si="285"/>
        <v>0</v>
      </c>
      <c r="W301">
        <f t="shared" si="286"/>
        <v>0</v>
      </c>
      <c r="X301">
        <f t="shared" si="287"/>
        <v>127.06</v>
      </c>
      <c r="Y301">
        <f t="shared" si="288"/>
        <v>95.29</v>
      </c>
      <c r="AA301">
        <v>16612262</v>
      </c>
      <c r="AB301">
        <f t="shared" si="289"/>
        <v>6.65</v>
      </c>
      <c r="AC301">
        <f t="shared" si="313"/>
        <v>1.01</v>
      </c>
      <c r="AD301">
        <f>ROUND((((ET301)-(EU301))+AE301),2)</f>
        <v>0</v>
      </c>
      <c r="AE301">
        <f t="shared" si="323"/>
        <v>0</v>
      </c>
      <c r="AF301">
        <f t="shared" si="323"/>
        <v>5.64</v>
      </c>
      <c r="AG301">
        <f t="shared" si="291"/>
        <v>0</v>
      </c>
      <c r="AH301">
        <f t="shared" si="324"/>
        <v>0.6</v>
      </c>
      <c r="AI301">
        <f t="shared" si="324"/>
        <v>0</v>
      </c>
      <c r="AJ301">
        <f t="shared" si="293"/>
        <v>0</v>
      </c>
      <c r="AK301">
        <v>6.65</v>
      </c>
      <c r="AL301">
        <v>1.01</v>
      </c>
      <c r="AM301">
        <v>0</v>
      </c>
      <c r="AN301">
        <v>0</v>
      </c>
      <c r="AO301">
        <v>5.64</v>
      </c>
      <c r="AP301">
        <v>0</v>
      </c>
      <c r="AQ301">
        <v>0.6</v>
      </c>
      <c r="AR301">
        <v>0</v>
      </c>
      <c r="AS301">
        <v>0</v>
      </c>
      <c r="AT301">
        <v>80</v>
      </c>
      <c r="AU301">
        <v>60</v>
      </c>
      <c r="AV301">
        <v>1</v>
      </c>
      <c r="AW301">
        <v>1</v>
      </c>
      <c r="AZ301">
        <v>7.04</v>
      </c>
      <c r="BA301">
        <v>7.04</v>
      </c>
      <c r="BB301">
        <v>7.04</v>
      </c>
      <c r="BC301">
        <v>7.04</v>
      </c>
      <c r="BD301" t="s">
        <v>6</v>
      </c>
      <c r="BE301" t="s">
        <v>6</v>
      </c>
      <c r="BF301" t="s">
        <v>6</v>
      </c>
      <c r="BG301" t="s">
        <v>6</v>
      </c>
      <c r="BH301">
        <v>0</v>
      </c>
      <c r="BI301">
        <v>2</v>
      </c>
      <c r="BJ301" t="s">
        <v>930</v>
      </c>
      <c r="BM301">
        <v>110011</v>
      </c>
      <c r="BN301">
        <v>0</v>
      </c>
      <c r="BO301" t="s">
        <v>6</v>
      </c>
      <c r="BP301">
        <v>0</v>
      </c>
      <c r="BQ301">
        <v>3</v>
      </c>
      <c r="BR301">
        <v>0</v>
      </c>
      <c r="BS301">
        <v>7.04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6</v>
      </c>
      <c r="BZ301">
        <v>80</v>
      </c>
      <c r="CA301">
        <v>60</v>
      </c>
      <c r="CF301">
        <v>0</v>
      </c>
      <c r="CG301">
        <v>0</v>
      </c>
      <c r="CM301">
        <v>0</v>
      </c>
      <c r="CN301" t="s">
        <v>6</v>
      </c>
      <c r="CO301">
        <v>0</v>
      </c>
      <c r="CP301">
        <f t="shared" si="294"/>
        <v>187.26</v>
      </c>
      <c r="CQ301">
        <f t="shared" si="295"/>
        <v>7.1104000000000003</v>
      </c>
      <c r="CR301">
        <f t="shared" si="296"/>
        <v>0</v>
      </c>
      <c r="CS301">
        <f t="shared" si="297"/>
        <v>0</v>
      </c>
      <c r="CT301">
        <f t="shared" si="298"/>
        <v>39.705599999999997</v>
      </c>
      <c r="CU301">
        <f t="shared" si="299"/>
        <v>0</v>
      </c>
      <c r="CV301">
        <f t="shared" si="300"/>
        <v>0.6</v>
      </c>
      <c r="CW301">
        <f t="shared" si="301"/>
        <v>0</v>
      </c>
      <c r="CX301">
        <f t="shared" si="302"/>
        <v>0</v>
      </c>
      <c r="CY301">
        <f t="shared" si="303"/>
        <v>127.05599999999998</v>
      </c>
      <c r="CZ301">
        <f t="shared" si="304"/>
        <v>95.291999999999987</v>
      </c>
      <c r="DC301" t="s">
        <v>6</v>
      </c>
      <c r="DD301" t="s">
        <v>6</v>
      </c>
      <c r="DE301" t="s">
        <v>6</v>
      </c>
      <c r="DF301" t="s">
        <v>6</v>
      </c>
      <c r="DG301" t="s">
        <v>6</v>
      </c>
      <c r="DH301" t="s">
        <v>6</v>
      </c>
      <c r="DI301" t="s">
        <v>6</v>
      </c>
      <c r="DJ301" t="s">
        <v>6</v>
      </c>
      <c r="DK301" t="s">
        <v>6</v>
      </c>
      <c r="DL301" t="s">
        <v>6</v>
      </c>
      <c r="DM301" t="s">
        <v>6</v>
      </c>
      <c r="DN301">
        <v>0</v>
      </c>
      <c r="DO301">
        <v>0</v>
      </c>
      <c r="DP301">
        <v>1</v>
      </c>
      <c r="DQ301">
        <v>1</v>
      </c>
      <c r="DU301">
        <v>1013</v>
      </c>
      <c r="DV301" t="s">
        <v>208</v>
      </c>
      <c r="DW301" t="s">
        <v>208</v>
      </c>
      <c r="DX301">
        <v>1</v>
      </c>
      <c r="EE301">
        <v>16609240</v>
      </c>
      <c r="EF301">
        <v>3</v>
      </c>
      <c r="EG301" t="s">
        <v>572</v>
      </c>
      <c r="EH301">
        <v>0</v>
      </c>
      <c r="EI301" t="s">
        <v>6</v>
      </c>
      <c r="EJ301">
        <v>2</v>
      </c>
      <c r="EK301">
        <v>110011</v>
      </c>
      <c r="EL301" t="s">
        <v>693</v>
      </c>
      <c r="EM301" t="s">
        <v>595</v>
      </c>
      <c r="EO301" t="s">
        <v>6</v>
      </c>
      <c r="EQ301">
        <v>131072</v>
      </c>
      <c r="ER301">
        <v>6.65</v>
      </c>
      <c r="ES301">
        <v>1.01</v>
      </c>
      <c r="ET301">
        <v>0</v>
      </c>
      <c r="EU301">
        <v>0</v>
      </c>
      <c r="EV301">
        <v>5.64</v>
      </c>
      <c r="EW301">
        <v>0.6</v>
      </c>
      <c r="EX301">
        <v>0</v>
      </c>
      <c r="EY301">
        <v>0</v>
      </c>
      <c r="FQ301">
        <v>0</v>
      </c>
      <c r="FR301">
        <f t="shared" si="305"/>
        <v>0</v>
      </c>
      <c r="FS301">
        <v>0</v>
      </c>
      <c r="FX301">
        <v>80</v>
      </c>
      <c r="FY301">
        <v>60</v>
      </c>
      <c r="GA301" t="s">
        <v>6</v>
      </c>
      <c r="GD301">
        <v>0</v>
      </c>
      <c r="GF301">
        <v>-697927161</v>
      </c>
      <c r="GG301">
        <v>1</v>
      </c>
      <c r="GH301">
        <v>1</v>
      </c>
      <c r="GI301">
        <v>4</v>
      </c>
      <c r="GJ301">
        <v>0</v>
      </c>
      <c r="GK301">
        <f>ROUND(R301*(R12)/100,2)</f>
        <v>0</v>
      </c>
      <c r="GL301">
        <f t="shared" si="306"/>
        <v>0</v>
      </c>
      <c r="GM301">
        <f t="shared" si="307"/>
        <v>409.61</v>
      </c>
      <c r="GN301">
        <f t="shared" si="308"/>
        <v>0</v>
      </c>
      <c r="GO301">
        <f t="shared" si="309"/>
        <v>409.61</v>
      </c>
      <c r="GP301">
        <f t="shared" si="310"/>
        <v>0</v>
      </c>
      <c r="GR301">
        <v>0</v>
      </c>
      <c r="GS301">
        <v>3</v>
      </c>
      <c r="GT301">
        <v>0</v>
      </c>
      <c r="GU301" t="s">
        <v>6</v>
      </c>
      <c r="GV301">
        <f t="shared" si="311"/>
        <v>0</v>
      </c>
      <c r="GW301">
        <v>1</v>
      </c>
      <c r="GX301">
        <f t="shared" si="312"/>
        <v>0</v>
      </c>
      <c r="HA301">
        <v>0</v>
      </c>
      <c r="HB301">
        <v>0</v>
      </c>
      <c r="IK301">
        <v>0</v>
      </c>
    </row>
    <row r="302" spans="1:245" x14ac:dyDescent="0.2">
      <c r="A302">
        <v>18</v>
      </c>
      <c r="B302">
        <v>1</v>
      </c>
      <c r="C302">
        <v>716</v>
      </c>
      <c r="E302" t="s">
        <v>931</v>
      </c>
      <c r="F302" t="s">
        <v>736</v>
      </c>
      <c r="G302" t="s">
        <v>932</v>
      </c>
      <c r="H302" t="s">
        <v>110</v>
      </c>
      <c r="I302">
        <f>I301*J302</f>
        <v>0</v>
      </c>
      <c r="J302">
        <v>0</v>
      </c>
      <c r="O302">
        <f t="shared" si="278"/>
        <v>0</v>
      </c>
      <c r="P302">
        <f t="shared" si="279"/>
        <v>0</v>
      </c>
      <c r="Q302">
        <f t="shared" si="280"/>
        <v>0</v>
      </c>
      <c r="R302">
        <f t="shared" si="281"/>
        <v>0</v>
      </c>
      <c r="S302">
        <f t="shared" si="282"/>
        <v>0</v>
      </c>
      <c r="T302">
        <f t="shared" si="283"/>
        <v>0</v>
      </c>
      <c r="U302">
        <f t="shared" si="284"/>
        <v>0</v>
      </c>
      <c r="V302">
        <f t="shared" si="285"/>
        <v>0</v>
      </c>
      <c r="W302">
        <f t="shared" si="286"/>
        <v>0</v>
      </c>
      <c r="X302">
        <f t="shared" si="287"/>
        <v>0</v>
      </c>
      <c r="Y302">
        <f t="shared" si="288"/>
        <v>0</v>
      </c>
      <c r="AA302">
        <v>16612262</v>
      </c>
      <c r="AB302">
        <f t="shared" si="289"/>
        <v>163.69999999999999</v>
      </c>
      <c r="AC302">
        <f t="shared" si="313"/>
        <v>163.69999999999999</v>
      </c>
      <c r="AD302">
        <f>ROUND((((ET302)-(EU302))+AE302),2)</f>
        <v>0</v>
      </c>
      <c r="AE302">
        <f t="shared" si="323"/>
        <v>0</v>
      </c>
      <c r="AF302">
        <f t="shared" si="323"/>
        <v>0</v>
      </c>
      <c r="AG302">
        <f t="shared" si="291"/>
        <v>0</v>
      </c>
      <c r="AH302">
        <f t="shared" si="324"/>
        <v>0</v>
      </c>
      <c r="AI302">
        <f t="shared" si="324"/>
        <v>0</v>
      </c>
      <c r="AJ302">
        <f t="shared" si="293"/>
        <v>0</v>
      </c>
      <c r="AK302">
        <v>163.69999999999999</v>
      </c>
      <c r="AL302">
        <v>163.69999999999999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80</v>
      </c>
      <c r="AU302">
        <v>60</v>
      </c>
      <c r="AV302">
        <v>1</v>
      </c>
      <c r="AW302">
        <v>1</v>
      </c>
      <c r="AZ302">
        <v>7.04</v>
      </c>
      <c r="BA302">
        <v>1</v>
      </c>
      <c r="BB302">
        <v>1</v>
      </c>
      <c r="BC302">
        <v>7.04</v>
      </c>
      <c r="BD302" t="s">
        <v>6</v>
      </c>
      <c r="BE302" t="s">
        <v>6</v>
      </c>
      <c r="BF302" t="s">
        <v>6</v>
      </c>
      <c r="BG302" t="s">
        <v>6</v>
      </c>
      <c r="BH302">
        <v>3</v>
      </c>
      <c r="BI302">
        <v>2</v>
      </c>
      <c r="BJ302" t="s">
        <v>738</v>
      </c>
      <c r="BM302">
        <v>110011</v>
      </c>
      <c r="BN302">
        <v>0</v>
      </c>
      <c r="BO302" t="s">
        <v>6</v>
      </c>
      <c r="BP302">
        <v>0</v>
      </c>
      <c r="BQ302">
        <v>3</v>
      </c>
      <c r="BR302">
        <v>0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6</v>
      </c>
      <c r="BZ302">
        <v>80</v>
      </c>
      <c r="CA302">
        <v>60</v>
      </c>
      <c r="CF302">
        <v>0</v>
      </c>
      <c r="CG302">
        <v>0</v>
      </c>
      <c r="CM302">
        <v>0</v>
      </c>
      <c r="CN302" t="s">
        <v>6</v>
      </c>
      <c r="CO302">
        <v>0</v>
      </c>
      <c r="CP302">
        <f t="shared" si="294"/>
        <v>0</v>
      </c>
      <c r="CQ302">
        <f t="shared" si="295"/>
        <v>1152.4479999999999</v>
      </c>
      <c r="CR302">
        <f t="shared" si="296"/>
        <v>0</v>
      </c>
      <c r="CS302">
        <f t="shared" si="297"/>
        <v>0</v>
      </c>
      <c r="CT302">
        <f t="shared" si="298"/>
        <v>0</v>
      </c>
      <c r="CU302">
        <f t="shared" si="299"/>
        <v>0</v>
      </c>
      <c r="CV302">
        <f t="shared" si="300"/>
        <v>0</v>
      </c>
      <c r="CW302">
        <f t="shared" si="301"/>
        <v>0</v>
      </c>
      <c r="CX302">
        <f t="shared" si="302"/>
        <v>0</v>
      </c>
      <c r="CY302">
        <f t="shared" si="303"/>
        <v>0</v>
      </c>
      <c r="CZ302">
        <f t="shared" si="304"/>
        <v>0</v>
      </c>
      <c r="DC302" t="s">
        <v>6</v>
      </c>
      <c r="DD302" t="s">
        <v>6</v>
      </c>
      <c r="DE302" t="s">
        <v>6</v>
      </c>
      <c r="DF302" t="s">
        <v>6</v>
      </c>
      <c r="DG302" t="s">
        <v>6</v>
      </c>
      <c r="DH302" t="s">
        <v>6</v>
      </c>
      <c r="DI302" t="s">
        <v>6</v>
      </c>
      <c r="DJ302" t="s">
        <v>6</v>
      </c>
      <c r="DK302" t="s">
        <v>6</v>
      </c>
      <c r="DL302" t="s">
        <v>6</v>
      </c>
      <c r="DM302" t="s">
        <v>6</v>
      </c>
      <c r="DN302">
        <v>0</v>
      </c>
      <c r="DO302">
        <v>0</v>
      </c>
      <c r="DP302">
        <v>1</v>
      </c>
      <c r="DQ302">
        <v>1</v>
      </c>
      <c r="DU302">
        <v>1010</v>
      </c>
      <c r="DV302" t="s">
        <v>110</v>
      </c>
      <c r="DW302" t="s">
        <v>110</v>
      </c>
      <c r="DX302">
        <v>1</v>
      </c>
      <c r="EE302">
        <v>16609240</v>
      </c>
      <c r="EF302">
        <v>3</v>
      </c>
      <c r="EG302" t="s">
        <v>572</v>
      </c>
      <c r="EH302">
        <v>0</v>
      </c>
      <c r="EI302" t="s">
        <v>6</v>
      </c>
      <c r="EJ302">
        <v>2</v>
      </c>
      <c r="EK302">
        <v>110011</v>
      </c>
      <c r="EL302" t="s">
        <v>693</v>
      </c>
      <c r="EM302" t="s">
        <v>595</v>
      </c>
      <c r="EO302" t="s">
        <v>6</v>
      </c>
      <c r="EQ302">
        <v>0</v>
      </c>
      <c r="ER302">
        <v>163.69999999999999</v>
      </c>
      <c r="ES302">
        <v>163.69999999999999</v>
      </c>
      <c r="ET302">
        <v>0</v>
      </c>
      <c r="EU302">
        <v>0</v>
      </c>
      <c r="EV302">
        <v>0</v>
      </c>
      <c r="EW302">
        <v>0</v>
      </c>
      <c r="EX302">
        <v>0</v>
      </c>
      <c r="FQ302">
        <v>0</v>
      </c>
      <c r="FR302">
        <f t="shared" si="305"/>
        <v>0</v>
      </c>
      <c r="FS302">
        <v>0</v>
      </c>
      <c r="FX302">
        <v>80</v>
      </c>
      <c r="FY302">
        <v>60</v>
      </c>
      <c r="GA302" t="s">
        <v>6</v>
      </c>
      <c r="GD302">
        <v>0</v>
      </c>
      <c r="GF302">
        <v>1825362854</v>
      </c>
      <c r="GG302">
        <v>1</v>
      </c>
      <c r="GH302">
        <v>1</v>
      </c>
      <c r="GI302">
        <v>4</v>
      </c>
      <c r="GJ302">
        <v>0</v>
      </c>
      <c r="GK302">
        <f>ROUND(R302*(R12)/100,2)</f>
        <v>0</v>
      </c>
      <c r="GL302">
        <f t="shared" si="306"/>
        <v>0</v>
      </c>
      <c r="GM302">
        <f t="shared" si="307"/>
        <v>0</v>
      </c>
      <c r="GN302">
        <f t="shared" si="308"/>
        <v>0</v>
      </c>
      <c r="GO302">
        <f t="shared" si="309"/>
        <v>0</v>
      </c>
      <c r="GP302">
        <f t="shared" si="310"/>
        <v>0</v>
      </c>
      <c r="GR302">
        <v>0</v>
      </c>
      <c r="GS302">
        <v>3</v>
      </c>
      <c r="GT302">
        <v>0</v>
      </c>
      <c r="GU302" t="s">
        <v>6</v>
      </c>
      <c r="GV302">
        <f t="shared" si="311"/>
        <v>0</v>
      </c>
      <c r="GW302">
        <v>1</v>
      </c>
      <c r="GX302">
        <f t="shared" si="312"/>
        <v>0</v>
      </c>
      <c r="HA302">
        <v>0</v>
      </c>
      <c r="HB302">
        <v>0</v>
      </c>
      <c r="IK302">
        <v>0</v>
      </c>
    </row>
    <row r="303" spans="1:245" x14ac:dyDescent="0.2">
      <c r="A303">
        <v>18</v>
      </c>
      <c r="B303">
        <v>1</v>
      </c>
      <c r="C303">
        <v>718</v>
      </c>
      <c r="E303" t="s">
        <v>933</v>
      </c>
      <c r="F303" t="s">
        <v>934</v>
      </c>
      <c r="G303" t="s">
        <v>935</v>
      </c>
      <c r="H303" t="s">
        <v>110</v>
      </c>
      <c r="I303">
        <f>I301*J303</f>
        <v>4</v>
      </c>
      <c r="J303">
        <v>1</v>
      </c>
      <c r="O303">
        <f t="shared" si="278"/>
        <v>10218.98</v>
      </c>
      <c r="P303">
        <f t="shared" si="279"/>
        <v>10218.98</v>
      </c>
      <c r="Q303">
        <f t="shared" si="280"/>
        <v>0</v>
      </c>
      <c r="R303">
        <f t="shared" si="281"/>
        <v>0</v>
      </c>
      <c r="S303">
        <f t="shared" si="282"/>
        <v>0</v>
      </c>
      <c r="T303">
        <f t="shared" si="283"/>
        <v>0</v>
      </c>
      <c r="U303">
        <f t="shared" si="284"/>
        <v>0</v>
      </c>
      <c r="V303">
        <f t="shared" si="285"/>
        <v>0</v>
      </c>
      <c r="W303">
        <f t="shared" si="286"/>
        <v>0</v>
      </c>
      <c r="X303">
        <f t="shared" si="287"/>
        <v>0</v>
      </c>
      <c r="Y303">
        <f t="shared" si="288"/>
        <v>0</v>
      </c>
      <c r="AA303">
        <v>16612262</v>
      </c>
      <c r="AB303">
        <f t="shared" si="289"/>
        <v>362.89</v>
      </c>
      <c r="AC303">
        <f t="shared" si="313"/>
        <v>362.89</v>
      </c>
      <c r="AD303">
        <f>ROUND((((ET303)-(EU303))+AE303),2)</f>
        <v>0</v>
      </c>
      <c r="AE303">
        <f t="shared" si="323"/>
        <v>0</v>
      </c>
      <c r="AF303">
        <f t="shared" si="323"/>
        <v>0</v>
      </c>
      <c r="AG303">
        <f t="shared" si="291"/>
        <v>0</v>
      </c>
      <c r="AH303">
        <f t="shared" si="324"/>
        <v>0</v>
      </c>
      <c r="AI303">
        <f t="shared" si="324"/>
        <v>0</v>
      </c>
      <c r="AJ303">
        <f t="shared" si="293"/>
        <v>0</v>
      </c>
      <c r="AK303">
        <v>362.89</v>
      </c>
      <c r="AL303">
        <v>362.89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80</v>
      </c>
      <c r="AU303">
        <v>60</v>
      </c>
      <c r="AV303">
        <v>1</v>
      </c>
      <c r="AW303">
        <v>1</v>
      </c>
      <c r="AZ303">
        <v>7.04</v>
      </c>
      <c r="BA303">
        <v>1</v>
      </c>
      <c r="BB303">
        <v>1</v>
      </c>
      <c r="BC303">
        <v>7.04</v>
      </c>
      <c r="BD303" t="s">
        <v>6</v>
      </c>
      <c r="BE303" t="s">
        <v>6</v>
      </c>
      <c r="BF303" t="s">
        <v>6</v>
      </c>
      <c r="BG303" t="s">
        <v>6</v>
      </c>
      <c r="BH303">
        <v>3</v>
      </c>
      <c r="BI303">
        <v>2</v>
      </c>
      <c r="BJ303" t="s">
        <v>936</v>
      </c>
      <c r="BM303">
        <v>110011</v>
      </c>
      <c r="BN303">
        <v>0</v>
      </c>
      <c r="BO303" t="s">
        <v>6</v>
      </c>
      <c r="BP303">
        <v>0</v>
      </c>
      <c r="BQ303">
        <v>3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6</v>
      </c>
      <c r="BZ303">
        <v>80</v>
      </c>
      <c r="CA303">
        <v>60</v>
      </c>
      <c r="CF303">
        <v>0</v>
      </c>
      <c r="CG303">
        <v>0</v>
      </c>
      <c r="CM303">
        <v>0</v>
      </c>
      <c r="CN303" t="s">
        <v>6</v>
      </c>
      <c r="CO303">
        <v>0</v>
      </c>
      <c r="CP303">
        <f t="shared" si="294"/>
        <v>10218.98</v>
      </c>
      <c r="CQ303">
        <f t="shared" si="295"/>
        <v>2554.7455999999997</v>
      </c>
      <c r="CR303">
        <f t="shared" si="296"/>
        <v>0</v>
      </c>
      <c r="CS303">
        <f t="shared" si="297"/>
        <v>0</v>
      </c>
      <c r="CT303">
        <f t="shared" si="298"/>
        <v>0</v>
      </c>
      <c r="CU303">
        <f t="shared" si="299"/>
        <v>0</v>
      </c>
      <c r="CV303">
        <f t="shared" si="300"/>
        <v>0</v>
      </c>
      <c r="CW303">
        <f t="shared" si="301"/>
        <v>0</v>
      </c>
      <c r="CX303">
        <f t="shared" si="302"/>
        <v>0</v>
      </c>
      <c r="CY303">
        <f t="shared" si="303"/>
        <v>0</v>
      </c>
      <c r="CZ303">
        <f t="shared" si="304"/>
        <v>0</v>
      </c>
      <c r="DC303" t="s">
        <v>6</v>
      </c>
      <c r="DD303" t="s">
        <v>6</v>
      </c>
      <c r="DE303" t="s">
        <v>6</v>
      </c>
      <c r="DF303" t="s">
        <v>6</v>
      </c>
      <c r="DG303" t="s">
        <v>6</v>
      </c>
      <c r="DH303" t="s">
        <v>6</v>
      </c>
      <c r="DI303" t="s">
        <v>6</v>
      </c>
      <c r="DJ303" t="s">
        <v>6</v>
      </c>
      <c r="DK303" t="s">
        <v>6</v>
      </c>
      <c r="DL303" t="s">
        <v>6</v>
      </c>
      <c r="DM303" t="s">
        <v>6</v>
      </c>
      <c r="DN303">
        <v>0</v>
      </c>
      <c r="DO303">
        <v>0</v>
      </c>
      <c r="DP303">
        <v>1</v>
      </c>
      <c r="DQ303">
        <v>1</v>
      </c>
      <c r="DU303">
        <v>1010</v>
      </c>
      <c r="DV303" t="s">
        <v>110</v>
      </c>
      <c r="DW303" t="s">
        <v>110</v>
      </c>
      <c r="DX303">
        <v>1</v>
      </c>
      <c r="EE303">
        <v>16609240</v>
      </c>
      <c r="EF303">
        <v>3</v>
      </c>
      <c r="EG303" t="s">
        <v>572</v>
      </c>
      <c r="EH303">
        <v>0</v>
      </c>
      <c r="EI303" t="s">
        <v>6</v>
      </c>
      <c r="EJ303">
        <v>2</v>
      </c>
      <c r="EK303">
        <v>110011</v>
      </c>
      <c r="EL303" t="s">
        <v>693</v>
      </c>
      <c r="EM303" t="s">
        <v>595</v>
      </c>
      <c r="EO303" t="s">
        <v>6</v>
      </c>
      <c r="EQ303">
        <v>0</v>
      </c>
      <c r="ER303">
        <v>362.89</v>
      </c>
      <c r="ES303">
        <v>362.89</v>
      </c>
      <c r="ET303">
        <v>0</v>
      </c>
      <c r="EU303">
        <v>0</v>
      </c>
      <c r="EV303">
        <v>0</v>
      </c>
      <c r="EW303">
        <v>0</v>
      </c>
      <c r="EX303">
        <v>0</v>
      </c>
      <c r="FQ303">
        <v>0</v>
      </c>
      <c r="FR303">
        <f t="shared" si="305"/>
        <v>0</v>
      </c>
      <c r="FS303">
        <v>0</v>
      </c>
      <c r="FX303">
        <v>80</v>
      </c>
      <c r="FY303">
        <v>60</v>
      </c>
      <c r="GA303" t="s">
        <v>6</v>
      </c>
      <c r="GD303">
        <v>0</v>
      </c>
      <c r="GF303">
        <v>-386630694</v>
      </c>
      <c r="GG303">
        <v>1</v>
      </c>
      <c r="GH303">
        <v>1</v>
      </c>
      <c r="GI303">
        <v>4</v>
      </c>
      <c r="GJ303">
        <v>0</v>
      </c>
      <c r="GK303">
        <f>ROUND(R303*(R12)/100,2)</f>
        <v>0</v>
      </c>
      <c r="GL303">
        <f t="shared" si="306"/>
        <v>0</v>
      </c>
      <c r="GM303">
        <f t="shared" si="307"/>
        <v>10218.98</v>
      </c>
      <c r="GN303">
        <f t="shared" si="308"/>
        <v>0</v>
      </c>
      <c r="GO303">
        <f t="shared" si="309"/>
        <v>10218.98</v>
      </c>
      <c r="GP303">
        <f t="shared" si="310"/>
        <v>0</v>
      </c>
      <c r="GR303">
        <v>0</v>
      </c>
      <c r="GS303">
        <v>3</v>
      </c>
      <c r="GT303">
        <v>0</v>
      </c>
      <c r="GU303" t="s">
        <v>6</v>
      </c>
      <c r="GV303">
        <f t="shared" si="311"/>
        <v>0</v>
      </c>
      <c r="GW303">
        <v>1</v>
      </c>
      <c r="GX303">
        <f t="shared" si="312"/>
        <v>0</v>
      </c>
      <c r="HA303">
        <v>0</v>
      </c>
      <c r="HB303">
        <v>0</v>
      </c>
      <c r="IK303">
        <v>0</v>
      </c>
    </row>
    <row r="305" spans="1:206" x14ac:dyDescent="0.2">
      <c r="A305" s="2">
        <v>51</v>
      </c>
      <c r="B305" s="2">
        <f>B262</f>
        <v>1</v>
      </c>
      <c r="C305" s="2">
        <f>A262</f>
        <v>4</v>
      </c>
      <c r="D305" s="2">
        <f>ROW(A262)</f>
        <v>262</v>
      </c>
      <c r="E305" s="2"/>
      <c r="F305" s="2" t="str">
        <f>IF(F262&lt;&gt;"",F262,"")</f>
        <v>Новый раздел</v>
      </c>
      <c r="G305" s="2" t="str">
        <f>IF(G262&lt;&gt;"",G262,"")</f>
        <v>Отопление и вентиляция</v>
      </c>
      <c r="H305" s="2">
        <v>0</v>
      </c>
      <c r="I305" s="2"/>
      <c r="J305" s="2"/>
      <c r="K305" s="2"/>
      <c r="L305" s="2"/>
      <c r="M305" s="2"/>
      <c r="N305" s="2"/>
      <c r="O305" s="2">
        <f t="shared" ref="O305:T305" si="325">ROUND(AB305,2)</f>
        <v>679285.21</v>
      </c>
      <c r="P305" s="2">
        <f t="shared" si="325"/>
        <v>625020.65</v>
      </c>
      <c r="Q305" s="2">
        <f t="shared" si="325"/>
        <v>9634.6</v>
      </c>
      <c r="R305" s="2">
        <f t="shared" si="325"/>
        <v>798.76</v>
      </c>
      <c r="S305" s="2">
        <f t="shared" si="325"/>
        <v>44629.96</v>
      </c>
      <c r="T305" s="2">
        <f t="shared" si="325"/>
        <v>0</v>
      </c>
      <c r="U305" s="2">
        <f>AH305</f>
        <v>682.48096959999987</v>
      </c>
      <c r="V305" s="2">
        <f>AI305</f>
        <v>9.3562472499999991</v>
      </c>
      <c r="W305" s="2">
        <f>ROUND(AJ305,2)</f>
        <v>0</v>
      </c>
      <c r="X305" s="2">
        <f>ROUND(AK305,2)</f>
        <v>50436.58</v>
      </c>
      <c r="Y305" s="2">
        <f>ROUND(AL305,2)</f>
        <v>31323.14</v>
      </c>
      <c r="Z305" s="2"/>
      <c r="AA305" s="2"/>
      <c r="AB305" s="2">
        <f>ROUND(SUMIF(AA266:AA303,"=16612262",O266:O303),2)</f>
        <v>679285.21</v>
      </c>
      <c r="AC305" s="2">
        <f>ROUND(SUMIF(AA266:AA303,"=16612262",P266:P303),2)</f>
        <v>625020.65</v>
      </c>
      <c r="AD305" s="2">
        <f>ROUND(SUMIF(AA266:AA303,"=16612262",Q266:Q303),2)</f>
        <v>9634.6</v>
      </c>
      <c r="AE305" s="2">
        <f>ROUND(SUMIF(AA266:AA303,"=16612262",R266:R303),2)</f>
        <v>798.76</v>
      </c>
      <c r="AF305" s="2">
        <f>ROUND(SUMIF(AA266:AA303,"=16612262",S266:S303),2)</f>
        <v>44629.96</v>
      </c>
      <c r="AG305" s="2">
        <f>ROUND(SUMIF(AA266:AA303,"=16612262",T266:T303),2)</f>
        <v>0</v>
      </c>
      <c r="AH305" s="2">
        <f>SUMIF(AA266:AA303,"=16612262",U266:U303)</f>
        <v>682.48096959999987</v>
      </c>
      <c r="AI305" s="2">
        <f>SUMIF(AA266:AA303,"=16612262",V266:V303)</f>
        <v>9.3562472499999991</v>
      </c>
      <c r="AJ305" s="2">
        <f>ROUND(SUMIF(AA266:AA303,"=16612262",W266:W303),2)</f>
        <v>0</v>
      </c>
      <c r="AK305" s="2">
        <f>ROUND(SUMIF(AA266:AA303,"=16612262",X266:X303),2)</f>
        <v>50436.58</v>
      </c>
      <c r="AL305" s="2">
        <f>ROUND(SUMIF(AA266:AA303,"=16612262",Y266:Y303),2)</f>
        <v>31323.14</v>
      </c>
      <c r="AM305" s="2"/>
      <c r="AN305" s="2"/>
      <c r="AO305" s="2">
        <f t="shared" ref="AO305:BC305" si="326">ROUND(BX305,2)</f>
        <v>0</v>
      </c>
      <c r="AP305" s="2">
        <f t="shared" si="326"/>
        <v>0</v>
      </c>
      <c r="AQ305" s="2">
        <f t="shared" si="326"/>
        <v>0</v>
      </c>
      <c r="AR305" s="2">
        <f t="shared" si="326"/>
        <v>761044.93</v>
      </c>
      <c r="AS305" s="2">
        <f t="shared" si="326"/>
        <v>744663.06</v>
      </c>
      <c r="AT305" s="2">
        <f t="shared" si="326"/>
        <v>16381.87</v>
      </c>
      <c r="AU305" s="2">
        <f t="shared" si="326"/>
        <v>0</v>
      </c>
      <c r="AV305" s="2">
        <f t="shared" si="326"/>
        <v>625020.65</v>
      </c>
      <c r="AW305" s="2">
        <f t="shared" si="326"/>
        <v>625020.65</v>
      </c>
      <c r="AX305" s="2">
        <f t="shared" si="326"/>
        <v>0</v>
      </c>
      <c r="AY305" s="2">
        <f t="shared" si="326"/>
        <v>625020.65</v>
      </c>
      <c r="AZ305" s="2">
        <f t="shared" si="326"/>
        <v>0</v>
      </c>
      <c r="BA305" s="2">
        <f t="shared" si="326"/>
        <v>0</v>
      </c>
      <c r="BB305" s="2">
        <f t="shared" si="326"/>
        <v>0</v>
      </c>
      <c r="BC305" s="2">
        <f t="shared" si="326"/>
        <v>0</v>
      </c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>
        <f>ROUND(SUMIF(AA266:AA303,"=16612262",FQ266:FQ303),2)</f>
        <v>0</v>
      </c>
      <c r="BY305" s="2">
        <f>ROUND(SUMIF(AA266:AA303,"=16612262",FR266:FR303),2)</f>
        <v>0</v>
      </c>
      <c r="BZ305" s="2">
        <f>ROUND(SUMIF(AA266:AA303,"=16612262",GL266:GL303),2)</f>
        <v>0</v>
      </c>
      <c r="CA305" s="2">
        <f>ROUND(SUMIF(AA266:AA303,"=16612262",GM266:GM303),2)</f>
        <v>761044.93</v>
      </c>
      <c r="CB305" s="2">
        <f>ROUND(SUMIF(AA266:AA303,"=16612262",GN266:GN303),2)</f>
        <v>744663.06</v>
      </c>
      <c r="CC305" s="2">
        <f>ROUND(SUMIF(AA266:AA303,"=16612262",GO266:GO303),2)</f>
        <v>16381.87</v>
      </c>
      <c r="CD305" s="2">
        <f>ROUND(SUMIF(AA266:AA303,"=16612262",GP266:GP303),2)</f>
        <v>0</v>
      </c>
      <c r="CE305" s="2">
        <f>AC305-BX305</f>
        <v>625020.65</v>
      </c>
      <c r="CF305" s="2">
        <f>AC305-BY305</f>
        <v>625020.65</v>
      </c>
      <c r="CG305" s="2">
        <f>BX305-BZ305</f>
        <v>0</v>
      </c>
      <c r="CH305" s="2">
        <f>AC305-BX305-BY305+BZ305</f>
        <v>625020.65</v>
      </c>
      <c r="CI305" s="2">
        <f>BY305-BZ305</f>
        <v>0</v>
      </c>
      <c r="CJ305" s="2">
        <f>ROUND(SUMIF(AA266:AA303,"=16612262",GX266:GX303),2)</f>
        <v>0</v>
      </c>
      <c r="CK305" s="2">
        <f>ROUND(SUMIF(AA266:AA303,"=16612262",GY266:GY303),2)</f>
        <v>0</v>
      </c>
      <c r="CL305" s="2">
        <f>ROUND(SUMIF(AA266:AA303,"=16612262",GZ266:GZ303),2)</f>
        <v>0</v>
      </c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>
        <v>0</v>
      </c>
    </row>
    <row r="307" spans="1:206" x14ac:dyDescent="0.2">
      <c r="A307" s="4">
        <v>50</v>
      </c>
      <c r="B307" s="4">
        <v>0</v>
      </c>
      <c r="C307" s="4">
        <v>0</v>
      </c>
      <c r="D307" s="4">
        <v>1</v>
      </c>
      <c r="E307" s="4">
        <v>201</v>
      </c>
      <c r="F307" s="4">
        <f>ROUND(Source!O305,O307)</f>
        <v>679285.21</v>
      </c>
      <c r="G307" s="4" t="s">
        <v>509</v>
      </c>
      <c r="H307" s="4" t="s">
        <v>510</v>
      </c>
      <c r="I307" s="4"/>
      <c r="J307" s="4"/>
      <c r="K307" s="4">
        <v>201</v>
      </c>
      <c r="L307" s="4">
        <v>1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06" x14ac:dyDescent="0.2">
      <c r="A308" s="4">
        <v>50</v>
      </c>
      <c r="B308" s="4">
        <v>0</v>
      </c>
      <c r="C308" s="4">
        <v>0</v>
      </c>
      <c r="D308" s="4">
        <v>1</v>
      </c>
      <c r="E308" s="4">
        <v>202</v>
      </c>
      <c r="F308" s="4">
        <f>ROUND(Source!P305,O308)</f>
        <v>625020.65</v>
      </c>
      <c r="G308" s="4" t="s">
        <v>511</v>
      </c>
      <c r="H308" s="4" t="s">
        <v>512</v>
      </c>
      <c r="I308" s="4"/>
      <c r="J308" s="4"/>
      <c r="K308" s="4">
        <v>202</v>
      </c>
      <c r="L308" s="4">
        <v>2</v>
      </c>
      <c r="M308" s="4">
        <v>3</v>
      </c>
      <c r="N308" s="4" t="s">
        <v>6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06" x14ac:dyDescent="0.2">
      <c r="A309" s="4">
        <v>50</v>
      </c>
      <c r="B309" s="4">
        <v>0</v>
      </c>
      <c r="C309" s="4">
        <v>0</v>
      </c>
      <c r="D309" s="4">
        <v>1</v>
      </c>
      <c r="E309" s="4">
        <v>222</v>
      </c>
      <c r="F309" s="4">
        <f>ROUND(Source!AO305,O309)</f>
        <v>0</v>
      </c>
      <c r="G309" s="4" t="s">
        <v>513</v>
      </c>
      <c r="H309" s="4" t="s">
        <v>514</v>
      </c>
      <c r="I309" s="4"/>
      <c r="J309" s="4"/>
      <c r="K309" s="4">
        <v>222</v>
      </c>
      <c r="L309" s="4">
        <v>3</v>
      </c>
      <c r="M309" s="4">
        <v>3</v>
      </c>
      <c r="N309" s="4" t="s">
        <v>6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06" x14ac:dyDescent="0.2">
      <c r="A310" s="4">
        <v>50</v>
      </c>
      <c r="B310" s="4">
        <v>0</v>
      </c>
      <c r="C310" s="4">
        <v>0</v>
      </c>
      <c r="D310" s="4">
        <v>1</v>
      </c>
      <c r="E310" s="4">
        <v>225</v>
      </c>
      <c r="F310" s="4">
        <f>ROUND(Source!AV305,O310)</f>
        <v>625020.65</v>
      </c>
      <c r="G310" s="4" t="s">
        <v>515</v>
      </c>
      <c r="H310" s="4" t="s">
        <v>516</v>
      </c>
      <c r="I310" s="4"/>
      <c r="J310" s="4"/>
      <c r="K310" s="4">
        <v>225</v>
      </c>
      <c r="L310" s="4">
        <v>4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06" x14ac:dyDescent="0.2">
      <c r="A311" s="4">
        <v>50</v>
      </c>
      <c r="B311" s="4">
        <v>0</v>
      </c>
      <c r="C311" s="4">
        <v>0</v>
      </c>
      <c r="D311" s="4">
        <v>1</v>
      </c>
      <c r="E311" s="4">
        <v>226</v>
      </c>
      <c r="F311" s="4">
        <f>ROUND(Source!AW305,O311)</f>
        <v>625020.65</v>
      </c>
      <c r="G311" s="4" t="s">
        <v>517</v>
      </c>
      <c r="H311" s="4" t="s">
        <v>518</v>
      </c>
      <c r="I311" s="4"/>
      <c r="J311" s="4"/>
      <c r="K311" s="4">
        <v>226</v>
      </c>
      <c r="L311" s="4">
        <v>5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06" x14ac:dyDescent="0.2">
      <c r="A312" s="4">
        <v>50</v>
      </c>
      <c r="B312" s="4">
        <v>0</v>
      </c>
      <c r="C312" s="4">
        <v>0</v>
      </c>
      <c r="D312" s="4">
        <v>1</v>
      </c>
      <c r="E312" s="4">
        <v>227</v>
      </c>
      <c r="F312" s="4">
        <f>ROUND(Source!AX305,O312)</f>
        <v>0</v>
      </c>
      <c r="G312" s="4" t="s">
        <v>519</v>
      </c>
      <c r="H312" s="4" t="s">
        <v>520</v>
      </c>
      <c r="I312" s="4"/>
      <c r="J312" s="4"/>
      <c r="K312" s="4">
        <v>227</v>
      </c>
      <c r="L312" s="4">
        <v>6</v>
      </c>
      <c r="M312" s="4">
        <v>3</v>
      </c>
      <c r="N312" s="4" t="s">
        <v>6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06" x14ac:dyDescent="0.2">
      <c r="A313" s="4">
        <v>50</v>
      </c>
      <c r="B313" s="4">
        <v>0</v>
      </c>
      <c r="C313" s="4">
        <v>0</v>
      </c>
      <c r="D313" s="4">
        <v>1</v>
      </c>
      <c r="E313" s="4">
        <v>228</v>
      </c>
      <c r="F313" s="4">
        <f>ROUND(Source!AY305,O313)</f>
        <v>625020.65</v>
      </c>
      <c r="G313" s="4" t="s">
        <v>521</v>
      </c>
      <c r="H313" s="4" t="s">
        <v>522</v>
      </c>
      <c r="I313" s="4"/>
      <c r="J313" s="4"/>
      <c r="K313" s="4">
        <v>228</v>
      </c>
      <c r="L313" s="4">
        <v>7</v>
      </c>
      <c r="M313" s="4">
        <v>3</v>
      </c>
      <c r="N313" s="4" t="s">
        <v>6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06" x14ac:dyDescent="0.2">
      <c r="A314" s="4">
        <v>50</v>
      </c>
      <c r="B314" s="4">
        <v>0</v>
      </c>
      <c r="C314" s="4">
        <v>0</v>
      </c>
      <c r="D314" s="4">
        <v>1</v>
      </c>
      <c r="E314" s="4">
        <v>216</v>
      </c>
      <c r="F314" s="4">
        <f>ROUND(Source!AP305,O314)</f>
        <v>0</v>
      </c>
      <c r="G314" s="4" t="s">
        <v>523</v>
      </c>
      <c r="H314" s="4" t="s">
        <v>524</v>
      </c>
      <c r="I314" s="4"/>
      <c r="J314" s="4"/>
      <c r="K314" s="4">
        <v>216</v>
      </c>
      <c r="L314" s="4">
        <v>8</v>
      </c>
      <c r="M314" s="4">
        <v>3</v>
      </c>
      <c r="N314" s="4" t="s">
        <v>6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06" x14ac:dyDescent="0.2">
      <c r="A315" s="4">
        <v>50</v>
      </c>
      <c r="B315" s="4">
        <v>0</v>
      </c>
      <c r="C315" s="4">
        <v>0</v>
      </c>
      <c r="D315" s="4">
        <v>1</v>
      </c>
      <c r="E315" s="4">
        <v>223</v>
      </c>
      <c r="F315" s="4">
        <f>ROUND(Source!AQ305,O315)</f>
        <v>0</v>
      </c>
      <c r="G315" s="4" t="s">
        <v>525</v>
      </c>
      <c r="H315" s="4" t="s">
        <v>526</v>
      </c>
      <c r="I315" s="4"/>
      <c r="J315" s="4"/>
      <c r="K315" s="4">
        <v>223</v>
      </c>
      <c r="L315" s="4">
        <v>9</v>
      </c>
      <c r="M315" s="4">
        <v>3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06" x14ac:dyDescent="0.2">
      <c r="A316" s="4">
        <v>50</v>
      </c>
      <c r="B316" s="4">
        <v>0</v>
      </c>
      <c r="C316" s="4">
        <v>0</v>
      </c>
      <c r="D316" s="4">
        <v>1</v>
      </c>
      <c r="E316" s="4">
        <v>229</v>
      </c>
      <c r="F316" s="4">
        <f>ROUND(Source!AZ305,O316)</f>
        <v>0</v>
      </c>
      <c r="G316" s="4" t="s">
        <v>527</v>
      </c>
      <c r="H316" s="4" t="s">
        <v>528</v>
      </c>
      <c r="I316" s="4"/>
      <c r="J316" s="4"/>
      <c r="K316" s="4">
        <v>229</v>
      </c>
      <c r="L316" s="4">
        <v>10</v>
      </c>
      <c r="M316" s="4">
        <v>3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06" x14ac:dyDescent="0.2">
      <c r="A317" s="4">
        <v>50</v>
      </c>
      <c r="B317" s="4">
        <v>0</v>
      </c>
      <c r="C317" s="4">
        <v>0</v>
      </c>
      <c r="D317" s="4">
        <v>1</v>
      </c>
      <c r="E317" s="4">
        <v>203</v>
      </c>
      <c r="F317" s="4">
        <f>ROUND(Source!Q305,O317)</f>
        <v>9634.6</v>
      </c>
      <c r="G317" s="4" t="s">
        <v>529</v>
      </c>
      <c r="H317" s="4" t="s">
        <v>530</v>
      </c>
      <c r="I317" s="4"/>
      <c r="J317" s="4"/>
      <c r="K317" s="4">
        <v>203</v>
      </c>
      <c r="L317" s="4">
        <v>11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06" x14ac:dyDescent="0.2">
      <c r="A318" s="4">
        <v>50</v>
      </c>
      <c r="B318" s="4">
        <v>0</v>
      </c>
      <c r="C318" s="4">
        <v>0</v>
      </c>
      <c r="D318" s="4">
        <v>1</v>
      </c>
      <c r="E318" s="4">
        <v>231</v>
      </c>
      <c r="F318" s="4">
        <f>ROUND(Source!BB305,O318)</f>
        <v>0</v>
      </c>
      <c r="G318" s="4" t="s">
        <v>531</v>
      </c>
      <c r="H318" s="4" t="s">
        <v>532</v>
      </c>
      <c r="I318" s="4"/>
      <c r="J318" s="4"/>
      <c r="K318" s="4">
        <v>231</v>
      </c>
      <c r="L318" s="4">
        <v>12</v>
      </c>
      <c r="M318" s="4">
        <v>3</v>
      </c>
      <c r="N318" s="4" t="s">
        <v>6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06" x14ac:dyDescent="0.2">
      <c r="A319" s="4">
        <v>50</v>
      </c>
      <c r="B319" s="4">
        <v>0</v>
      </c>
      <c r="C319" s="4">
        <v>0</v>
      </c>
      <c r="D319" s="4">
        <v>1</v>
      </c>
      <c r="E319" s="4">
        <v>204</v>
      </c>
      <c r="F319" s="4">
        <f>ROUND(Source!R305,O319)</f>
        <v>798.76</v>
      </c>
      <c r="G319" s="4" t="s">
        <v>533</v>
      </c>
      <c r="H319" s="4" t="s">
        <v>534</v>
      </c>
      <c r="I319" s="4"/>
      <c r="J319" s="4"/>
      <c r="K319" s="4">
        <v>204</v>
      </c>
      <c r="L319" s="4">
        <v>13</v>
      </c>
      <c r="M319" s="4">
        <v>3</v>
      </c>
      <c r="N319" s="4" t="s">
        <v>6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06" x14ac:dyDescent="0.2">
      <c r="A320" s="4">
        <v>50</v>
      </c>
      <c r="B320" s="4">
        <v>0</v>
      </c>
      <c r="C320" s="4">
        <v>0</v>
      </c>
      <c r="D320" s="4">
        <v>1</v>
      </c>
      <c r="E320" s="4">
        <v>205</v>
      </c>
      <c r="F320" s="4">
        <f>ROUND(Source!S305,O320)</f>
        <v>44629.96</v>
      </c>
      <c r="G320" s="4" t="s">
        <v>535</v>
      </c>
      <c r="H320" s="4" t="s">
        <v>536</v>
      </c>
      <c r="I320" s="4"/>
      <c r="J320" s="4"/>
      <c r="K320" s="4">
        <v>205</v>
      </c>
      <c r="L320" s="4">
        <v>14</v>
      </c>
      <c r="M320" s="4">
        <v>3</v>
      </c>
      <c r="N320" s="4" t="s">
        <v>6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232</v>
      </c>
      <c r="F321" s="4">
        <f>ROUND(Source!BC305,O321)</f>
        <v>0</v>
      </c>
      <c r="G321" s="4" t="s">
        <v>537</v>
      </c>
      <c r="H321" s="4" t="s">
        <v>538</v>
      </c>
      <c r="I321" s="4"/>
      <c r="J321" s="4"/>
      <c r="K321" s="4">
        <v>232</v>
      </c>
      <c r="L321" s="4">
        <v>15</v>
      </c>
      <c r="M321" s="4">
        <v>3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214</v>
      </c>
      <c r="F322" s="4">
        <f>ROUND(Source!AS305,O322)</f>
        <v>744663.06</v>
      </c>
      <c r="G322" s="4" t="s">
        <v>539</v>
      </c>
      <c r="H322" s="4" t="s">
        <v>540</v>
      </c>
      <c r="I322" s="4"/>
      <c r="J322" s="4"/>
      <c r="K322" s="4">
        <v>214</v>
      </c>
      <c r="L322" s="4">
        <v>16</v>
      </c>
      <c r="M322" s="4">
        <v>3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215</v>
      </c>
      <c r="F323" s="4">
        <f>ROUND(Source!AT305,O323)</f>
        <v>16381.87</v>
      </c>
      <c r="G323" s="4" t="s">
        <v>541</v>
      </c>
      <c r="H323" s="4" t="s">
        <v>542</v>
      </c>
      <c r="I323" s="4"/>
      <c r="J323" s="4"/>
      <c r="K323" s="4">
        <v>215</v>
      </c>
      <c r="L323" s="4">
        <v>17</v>
      </c>
      <c r="M323" s="4">
        <v>3</v>
      </c>
      <c r="N323" s="4" t="s">
        <v>6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217</v>
      </c>
      <c r="F324" s="4">
        <f>ROUND(Source!AU305,O324)</f>
        <v>0</v>
      </c>
      <c r="G324" s="4" t="s">
        <v>543</v>
      </c>
      <c r="H324" s="4" t="s">
        <v>544</v>
      </c>
      <c r="I324" s="4"/>
      <c r="J324" s="4"/>
      <c r="K324" s="4">
        <v>217</v>
      </c>
      <c r="L324" s="4">
        <v>18</v>
      </c>
      <c r="M324" s="4">
        <v>3</v>
      </c>
      <c r="N324" s="4" t="s">
        <v>6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230</v>
      </c>
      <c r="F325" s="4">
        <f>ROUND(Source!BA305,O325)</f>
        <v>0</v>
      </c>
      <c r="G325" s="4" t="s">
        <v>545</v>
      </c>
      <c r="H325" s="4" t="s">
        <v>546</v>
      </c>
      <c r="I325" s="4"/>
      <c r="J325" s="4"/>
      <c r="K325" s="4">
        <v>230</v>
      </c>
      <c r="L325" s="4">
        <v>19</v>
      </c>
      <c r="M325" s="4">
        <v>3</v>
      </c>
      <c r="N325" s="4" t="s">
        <v>6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206</v>
      </c>
      <c r="F326" s="4">
        <f>ROUND(Source!T305,O326)</f>
        <v>0</v>
      </c>
      <c r="G326" s="4" t="s">
        <v>547</v>
      </c>
      <c r="H326" s="4" t="s">
        <v>548</v>
      </c>
      <c r="I326" s="4"/>
      <c r="J326" s="4"/>
      <c r="K326" s="4">
        <v>206</v>
      </c>
      <c r="L326" s="4">
        <v>20</v>
      </c>
      <c r="M326" s="4">
        <v>3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207</v>
      </c>
      <c r="F327" s="4">
        <f>Source!U305</f>
        <v>682.48096959999987</v>
      </c>
      <c r="G327" s="4" t="s">
        <v>549</v>
      </c>
      <c r="H327" s="4" t="s">
        <v>550</v>
      </c>
      <c r="I327" s="4"/>
      <c r="J327" s="4"/>
      <c r="K327" s="4">
        <v>207</v>
      </c>
      <c r="L327" s="4">
        <v>21</v>
      </c>
      <c r="M327" s="4">
        <v>3</v>
      </c>
      <c r="N327" s="4" t="s">
        <v>6</v>
      </c>
      <c r="O327" s="4">
        <v>-1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208</v>
      </c>
      <c r="F328" s="4">
        <f>Source!V305</f>
        <v>9.3562472499999991</v>
      </c>
      <c r="G328" s="4" t="s">
        <v>551</v>
      </c>
      <c r="H328" s="4" t="s">
        <v>552</v>
      </c>
      <c r="I328" s="4"/>
      <c r="J328" s="4"/>
      <c r="K328" s="4">
        <v>208</v>
      </c>
      <c r="L328" s="4">
        <v>22</v>
      </c>
      <c r="M328" s="4">
        <v>3</v>
      </c>
      <c r="N328" s="4" t="s">
        <v>6</v>
      </c>
      <c r="O328" s="4">
        <v>-1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209</v>
      </c>
      <c r="F329" s="4">
        <f>ROUND(Source!W305,O329)</f>
        <v>0</v>
      </c>
      <c r="G329" s="4" t="s">
        <v>553</v>
      </c>
      <c r="H329" s="4" t="s">
        <v>554</v>
      </c>
      <c r="I329" s="4"/>
      <c r="J329" s="4"/>
      <c r="K329" s="4">
        <v>209</v>
      </c>
      <c r="L329" s="4">
        <v>23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210</v>
      </c>
      <c r="F330" s="4">
        <f>ROUND(Source!X305,O330)</f>
        <v>50436.58</v>
      </c>
      <c r="G330" s="4" t="s">
        <v>555</v>
      </c>
      <c r="H330" s="4" t="s">
        <v>556</v>
      </c>
      <c r="I330" s="4"/>
      <c r="J330" s="4"/>
      <c r="K330" s="4">
        <v>210</v>
      </c>
      <c r="L330" s="4">
        <v>24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211</v>
      </c>
      <c r="F331" s="4">
        <f>ROUND(Source!Y305,O331)</f>
        <v>31323.14</v>
      </c>
      <c r="G331" s="4" t="s">
        <v>557</v>
      </c>
      <c r="H331" s="4" t="s">
        <v>558</v>
      </c>
      <c r="I331" s="4"/>
      <c r="J331" s="4"/>
      <c r="K331" s="4">
        <v>211</v>
      </c>
      <c r="L331" s="4">
        <v>25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0</v>
      </c>
      <c r="F332" s="4">
        <f>ROUND(Source!AR305,O332)</f>
        <v>761044.93</v>
      </c>
      <c r="G332" s="4" t="s">
        <v>559</v>
      </c>
      <c r="H332" s="4" t="s">
        <v>560</v>
      </c>
      <c r="I332" s="4"/>
      <c r="J332" s="4"/>
      <c r="K332" s="4">
        <v>224</v>
      </c>
      <c r="L332" s="4">
        <v>26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1</v>
      </c>
      <c r="C333" s="4">
        <v>0</v>
      </c>
      <c r="D333" s="4">
        <v>2</v>
      </c>
      <c r="E333" s="4">
        <v>0</v>
      </c>
      <c r="F333" s="4">
        <f>ROUND(F332,O333)</f>
        <v>761044.93</v>
      </c>
      <c r="G333" s="4" t="s">
        <v>561</v>
      </c>
      <c r="H333" s="4" t="s">
        <v>559</v>
      </c>
      <c r="I333" s="4"/>
      <c r="J333" s="4"/>
      <c r="K333" s="4">
        <v>212</v>
      </c>
      <c r="L333" s="4">
        <v>27</v>
      </c>
      <c r="M333" s="4">
        <v>0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1</v>
      </c>
      <c r="C334" s="4">
        <v>0</v>
      </c>
      <c r="D334" s="4">
        <v>2</v>
      </c>
      <c r="E334" s="4">
        <v>0</v>
      </c>
      <c r="F334" s="4">
        <f>ROUND(F333*0.18,O334)</f>
        <v>136988.09</v>
      </c>
      <c r="G334" s="4" t="s">
        <v>562</v>
      </c>
      <c r="H334" s="4" t="s">
        <v>563</v>
      </c>
      <c r="I334" s="4"/>
      <c r="J334" s="4"/>
      <c r="K334" s="4">
        <v>212</v>
      </c>
      <c r="L334" s="4">
        <v>28</v>
      </c>
      <c r="M334" s="4">
        <v>0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1</v>
      </c>
      <c r="C335" s="4">
        <v>0</v>
      </c>
      <c r="D335" s="4">
        <v>2</v>
      </c>
      <c r="E335" s="4">
        <v>224</v>
      </c>
      <c r="F335" s="4">
        <f>ROUND(F333+F334,O335)</f>
        <v>898033.02</v>
      </c>
      <c r="G335" s="4" t="s">
        <v>564</v>
      </c>
      <c r="H335" s="4" t="s">
        <v>565</v>
      </c>
      <c r="I335" s="4"/>
      <c r="J335" s="4"/>
      <c r="K335" s="4">
        <v>212</v>
      </c>
      <c r="L335" s="4">
        <v>29</v>
      </c>
      <c r="M335" s="4">
        <v>0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7" spans="1:245" x14ac:dyDescent="0.2">
      <c r="A337" s="1">
        <v>4</v>
      </c>
      <c r="B337" s="1">
        <v>1</v>
      </c>
      <c r="C337" s="1"/>
      <c r="D337" s="1">
        <f>ROW(A377)</f>
        <v>377</v>
      </c>
      <c r="E337" s="1"/>
      <c r="F337" s="1" t="s">
        <v>13</v>
      </c>
      <c r="G337" s="1" t="s">
        <v>937</v>
      </c>
      <c r="H337" s="1" t="s">
        <v>6</v>
      </c>
      <c r="I337" s="1">
        <v>0</v>
      </c>
      <c r="J337" s="1"/>
      <c r="K337" s="1">
        <v>-1</v>
      </c>
      <c r="L337" s="1"/>
      <c r="M337" s="1"/>
      <c r="N337" s="1"/>
      <c r="O337" s="1"/>
      <c r="P337" s="1"/>
      <c r="Q337" s="1"/>
      <c r="R337" s="1"/>
      <c r="S337" s="1"/>
      <c r="T337" s="1"/>
      <c r="U337" s="1" t="s">
        <v>6</v>
      </c>
      <c r="V337" s="1">
        <v>0</v>
      </c>
      <c r="W337" s="1"/>
      <c r="X337" s="1"/>
      <c r="Y337" s="1"/>
      <c r="Z337" s="1"/>
      <c r="AA337" s="1"/>
      <c r="AB337" s="1" t="s">
        <v>6</v>
      </c>
      <c r="AC337" s="1" t="s">
        <v>6</v>
      </c>
      <c r="AD337" s="1" t="s">
        <v>6</v>
      </c>
      <c r="AE337" s="1" t="s">
        <v>6</v>
      </c>
      <c r="AF337" s="1" t="s">
        <v>6</v>
      </c>
      <c r="AG337" s="1" t="s">
        <v>6</v>
      </c>
      <c r="AH337" s="1"/>
      <c r="AI337" s="1"/>
      <c r="AJ337" s="1"/>
      <c r="AK337" s="1"/>
      <c r="AL337" s="1"/>
      <c r="AM337" s="1"/>
      <c r="AN337" s="1"/>
      <c r="AO337" s="1"/>
      <c r="AP337" s="1" t="s">
        <v>6</v>
      </c>
      <c r="AQ337" s="1" t="s">
        <v>6</v>
      </c>
      <c r="AR337" s="1" t="s">
        <v>6</v>
      </c>
      <c r="AS337" s="1"/>
      <c r="AT337" s="1"/>
      <c r="AU337" s="1"/>
      <c r="AV337" s="1"/>
      <c r="AW337" s="1"/>
      <c r="AX337" s="1"/>
      <c r="AY337" s="1"/>
      <c r="AZ337" s="1" t="s">
        <v>6</v>
      </c>
      <c r="BA337" s="1"/>
      <c r="BB337" s="1" t="s">
        <v>6</v>
      </c>
      <c r="BC337" s="1" t="s">
        <v>6</v>
      </c>
      <c r="BD337" s="1" t="s">
        <v>6</v>
      </c>
      <c r="BE337" s="1" t="s">
        <v>6</v>
      </c>
      <c r="BF337" s="1" t="s">
        <v>6</v>
      </c>
      <c r="BG337" s="1" t="s">
        <v>6</v>
      </c>
      <c r="BH337" s="1" t="s">
        <v>6</v>
      </c>
      <c r="BI337" s="1" t="s">
        <v>6</v>
      </c>
      <c r="BJ337" s="1" t="s">
        <v>6</v>
      </c>
      <c r="BK337" s="1" t="s">
        <v>6</v>
      </c>
      <c r="BL337" s="1" t="s">
        <v>6</v>
      </c>
      <c r="BM337" s="1" t="s">
        <v>6</v>
      </c>
      <c r="BN337" s="1" t="s">
        <v>6</v>
      </c>
      <c r="BO337" s="1" t="s">
        <v>6</v>
      </c>
      <c r="BP337" s="1" t="s">
        <v>6</v>
      </c>
      <c r="BQ337" s="1"/>
      <c r="BR337" s="1"/>
      <c r="BS337" s="1"/>
      <c r="BT337" s="1"/>
      <c r="BU337" s="1"/>
      <c r="BV337" s="1"/>
      <c r="BW337" s="1"/>
      <c r="BX337" s="1">
        <v>0</v>
      </c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>
        <v>0</v>
      </c>
    </row>
    <row r="339" spans="1:245" x14ac:dyDescent="0.2">
      <c r="A339" s="2">
        <v>52</v>
      </c>
      <c r="B339" s="2">
        <f t="shared" ref="B339:G339" si="327">B377</f>
        <v>1</v>
      </c>
      <c r="C339" s="2">
        <f t="shared" si="327"/>
        <v>4</v>
      </c>
      <c r="D339" s="2">
        <f t="shared" si="327"/>
        <v>337</v>
      </c>
      <c r="E339" s="2">
        <f t="shared" si="327"/>
        <v>0</v>
      </c>
      <c r="F339" s="2" t="str">
        <f t="shared" si="327"/>
        <v>Новый раздел</v>
      </c>
      <c r="G339" s="2" t="str">
        <f t="shared" si="327"/>
        <v>Внутренняя система канализации</v>
      </c>
      <c r="H339" s="2"/>
      <c r="I339" s="2"/>
      <c r="J339" s="2"/>
      <c r="K339" s="2"/>
      <c r="L339" s="2"/>
      <c r="M339" s="2"/>
      <c r="N339" s="2"/>
      <c r="O339" s="2">
        <f t="shared" ref="O339:AT339" si="328">O377</f>
        <v>123185.11</v>
      </c>
      <c r="P339" s="2">
        <f t="shared" si="328"/>
        <v>108107.48</v>
      </c>
      <c r="Q339" s="2">
        <f t="shared" si="328"/>
        <v>566.54</v>
      </c>
      <c r="R339" s="2">
        <f t="shared" si="328"/>
        <v>140.75</v>
      </c>
      <c r="S339" s="2">
        <f t="shared" si="328"/>
        <v>14511.09</v>
      </c>
      <c r="T339" s="2">
        <f t="shared" si="328"/>
        <v>0</v>
      </c>
      <c r="U339" s="2">
        <f t="shared" si="328"/>
        <v>230.660202</v>
      </c>
      <c r="V339" s="2">
        <f t="shared" si="328"/>
        <v>1.595235</v>
      </c>
      <c r="W339" s="2">
        <f t="shared" si="328"/>
        <v>0</v>
      </c>
      <c r="X339" s="2">
        <f t="shared" si="328"/>
        <v>15382.93</v>
      </c>
      <c r="Y339" s="2">
        <f t="shared" si="328"/>
        <v>9648.6</v>
      </c>
      <c r="Z339" s="2">
        <f t="shared" si="328"/>
        <v>0</v>
      </c>
      <c r="AA339" s="2">
        <f t="shared" si="328"/>
        <v>0</v>
      </c>
      <c r="AB339" s="2">
        <f t="shared" si="328"/>
        <v>123185.11</v>
      </c>
      <c r="AC339" s="2">
        <f t="shared" si="328"/>
        <v>108107.48</v>
      </c>
      <c r="AD339" s="2">
        <f t="shared" si="328"/>
        <v>566.54</v>
      </c>
      <c r="AE339" s="2">
        <f t="shared" si="328"/>
        <v>140.75</v>
      </c>
      <c r="AF339" s="2">
        <f t="shared" si="328"/>
        <v>14511.09</v>
      </c>
      <c r="AG339" s="2">
        <f t="shared" si="328"/>
        <v>0</v>
      </c>
      <c r="AH339" s="2">
        <f t="shared" si="328"/>
        <v>230.660202</v>
      </c>
      <c r="AI339" s="2">
        <f t="shared" si="328"/>
        <v>1.595235</v>
      </c>
      <c r="AJ339" s="2">
        <f t="shared" si="328"/>
        <v>0</v>
      </c>
      <c r="AK339" s="2">
        <f t="shared" si="328"/>
        <v>15382.93</v>
      </c>
      <c r="AL339" s="2">
        <f t="shared" si="328"/>
        <v>9648.6</v>
      </c>
      <c r="AM339" s="2">
        <f t="shared" si="328"/>
        <v>0</v>
      </c>
      <c r="AN339" s="2">
        <f t="shared" si="328"/>
        <v>0</v>
      </c>
      <c r="AO339" s="2">
        <f t="shared" si="328"/>
        <v>0</v>
      </c>
      <c r="AP339" s="2">
        <f t="shared" si="328"/>
        <v>0</v>
      </c>
      <c r="AQ339" s="2">
        <f t="shared" si="328"/>
        <v>0</v>
      </c>
      <c r="AR339" s="2">
        <f t="shared" si="328"/>
        <v>148216.64000000001</v>
      </c>
      <c r="AS339" s="2">
        <f t="shared" si="328"/>
        <v>148216.64000000001</v>
      </c>
      <c r="AT339" s="2">
        <f t="shared" si="328"/>
        <v>0</v>
      </c>
      <c r="AU339" s="2">
        <f t="shared" ref="AU339:BZ339" si="329">AU377</f>
        <v>0</v>
      </c>
      <c r="AV339" s="2">
        <f t="shared" si="329"/>
        <v>108107.48</v>
      </c>
      <c r="AW339" s="2">
        <f t="shared" si="329"/>
        <v>108107.48</v>
      </c>
      <c r="AX339" s="2">
        <f t="shared" si="329"/>
        <v>0</v>
      </c>
      <c r="AY339" s="2">
        <f t="shared" si="329"/>
        <v>108107.48</v>
      </c>
      <c r="AZ339" s="2">
        <f t="shared" si="329"/>
        <v>0</v>
      </c>
      <c r="BA339" s="2">
        <f t="shared" si="329"/>
        <v>0</v>
      </c>
      <c r="BB339" s="2">
        <f t="shared" si="329"/>
        <v>0</v>
      </c>
      <c r="BC339" s="2">
        <f t="shared" si="329"/>
        <v>0</v>
      </c>
      <c r="BD339" s="2">
        <f t="shared" si="329"/>
        <v>0</v>
      </c>
      <c r="BE339" s="2">
        <f t="shared" si="329"/>
        <v>0</v>
      </c>
      <c r="BF339" s="2">
        <f t="shared" si="329"/>
        <v>0</v>
      </c>
      <c r="BG339" s="2">
        <f t="shared" si="329"/>
        <v>0</v>
      </c>
      <c r="BH339" s="2">
        <f t="shared" si="329"/>
        <v>0</v>
      </c>
      <c r="BI339" s="2">
        <f t="shared" si="329"/>
        <v>0</v>
      </c>
      <c r="BJ339" s="2">
        <f t="shared" si="329"/>
        <v>0</v>
      </c>
      <c r="BK339" s="2">
        <f t="shared" si="329"/>
        <v>0</v>
      </c>
      <c r="BL339" s="2">
        <f t="shared" si="329"/>
        <v>0</v>
      </c>
      <c r="BM339" s="2">
        <f t="shared" si="329"/>
        <v>0</v>
      </c>
      <c r="BN339" s="2">
        <f t="shared" si="329"/>
        <v>0</v>
      </c>
      <c r="BO339" s="2">
        <f t="shared" si="329"/>
        <v>0</v>
      </c>
      <c r="BP339" s="2">
        <f t="shared" si="329"/>
        <v>0</v>
      </c>
      <c r="BQ339" s="2">
        <f t="shared" si="329"/>
        <v>0</v>
      </c>
      <c r="BR339" s="2">
        <f t="shared" si="329"/>
        <v>0</v>
      </c>
      <c r="BS339" s="2">
        <f t="shared" si="329"/>
        <v>0</v>
      </c>
      <c r="BT339" s="2">
        <f t="shared" si="329"/>
        <v>0</v>
      </c>
      <c r="BU339" s="2">
        <f t="shared" si="329"/>
        <v>0</v>
      </c>
      <c r="BV339" s="2">
        <f t="shared" si="329"/>
        <v>0</v>
      </c>
      <c r="BW339" s="2">
        <f t="shared" si="329"/>
        <v>0</v>
      </c>
      <c r="BX339" s="2">
        <f t="shared" si="329"/>
        <v>0</v>
      </c>
      <c r="BY339" s="2">
        <f t="shared" si="329"/>
        <v>0</v>
      </c>
      <c r="BZ339" s="2">
        <f t="shared" si="329"/>
        <v>0</v>
      </c>
      <c r="CA339" s="2">
        <f t="shared" ref="CA339:DF339" si="330">CA377</f>
        <v>148216.64000000001</v>
      </c>
      <c r="CB339" s="2">
        <f t="shared" si="330"/>
        <v>148216.64000000001</v>
      </c>
      <c r="CC339" s="2">
        <f t="shared" si="330"/>
        <v>0</v>
      </c>
      <c r="CD339" s="2">
        <f t="shared" si="330"/>
        <v>0</v>
      </c>
      <c r="CE339" s="2">
        <f t="shared" si="330"/>
        <v>108107.48</v>
      </c>
      <c r="CF339" s="2">
        <f t="shared" si="330"/>
        <v>108107.48</v>
      </c>
      <c r="CG339" s="2">
        <f t="shared" si="330"/>
        <v>0</v>
      </c>
      <c r="CH339" s="2">
        <f t="shared" si="330"/>
        <v>108107.48</v>
      </c>
      <c r="CI339" s="2">
        <f t="shared" si="330"/>
        <v>0</v>
      </c>
      <c r="CJ339" s="2">
        <f t="shared" si="330"/>
        <v>0</v>
      </c>
      <c r="CK339" s="2">
        <f t="shared" si="330"/>
        <v>0</v>
      </c>
      <c r="CL339" s="2">
        <f t="shared" si="330"/>
        <v>0</v>
      </c>
      <c r="CM339" s="2">
        <f t="shared" si="330"/>
        <v>0</v>
      </c>
      <c r="CN339" s="2">
        <f t="shared" si="330"/>
        <v>0</v>
      </c>
      <c r="CO339" s="2">
        <f t="shared" si="330"/>
        <v>0</v>
      </c>
      <c r="CP339" s="2">
        <f t="shared" si="330"/>
        <v>0</v>
      </c>
      <c r="CQ339" s="2">
        <f t="shared" si="330"/>
        <v>0</v>
      </c>
      <c r="CR339" s="2">
        <f t="shared" si="330"/>
        <v>0</v>
      </c>
      <c r="CS339" s="2">
        <f t="shared" si="330"/>
        <v>0</v>
      </c>
      <c r="CT339" s="2">
        <f t="shared" si="330"/>
        <v>0</v>
      </c>
      <c r="CU339" s="2">
        <f t="shared" si="330"/>
        <v>0</v>
      </c>
      <c r="CV339" s="2">
        <f t="shared" si="330"/>
        <v>0</v>
      </c>
      <c r="CW339" s="2">
        <f t="shared" si="330"/>
        <v>0</v>
      </c>
      <c r="CX339" s="2">
        <f t="shared" si="330"/>
        <v>0</v>
      </c>
      <c r="CY339" s="2">
        <f t="shared" si="330"/>
        <v>0</v>
      </c>
      <c r="CZ339" s="2">
        <f t="shared" si="330"/>
        <v>0</v>
      </c>
      <c r="DA339" s="2">
        <f t="shared" si="330"/>
        <v>0</v>
      </c>
      <c r="DB339" s="2">
        <f t="shared" si="330"/>
        <v>0</v>
      </c>
      <c r="DC339" s="2">
        <f t="shared" si="330"/>
        <v>0</v>
      </c>
      <c r="DD339" s="2">
        <f t="shared" si="330"/>
        <v>0</v>
      </c>
      <c r="DE339" s="2">
        <f t="shared" si="330"/>
        <v>0</v>
      </c>
      <c r="DF339" s="2">
        <f t="shared" si="330"/>
        <v>0</v>
      </c>
      <c r="DG339" s="3">
        <f t="shared" ref="DG339:EL339" si="331">DG377</f>
        <v>0</v>
      </c>
      <c r="DH339" s="3">
        <f t="shared" si="331"/>
        <v>0</v>
      </c>
      <c r="DI339" s="3">
        <f t="shared" si="331"/>
        <v>0</v>
      </c>
      <c r="DJ339" s="3">
        <f t="shared" si="331"/>
        <v>0</v>
      </c>
      <c r="DK339" s="3">
        <f t="shared" si="331"/>
        <v>0</v>
      </c>
      <c r="DL339" s="3">
        <f t="shared" si="331"/>
        <v>0</v>
      </c>
      <c r="DM339" s="3">
        <f t="shared" si="331"/>
        <v>0</v>
      </c>
      <c r="DN339" s="3">
        <f t="shared" si="331"/>
        <v>0</v>
      </c>
      <c r="DO339" s="3">
        <f t="shared" si="331"/>
        <v>0</v>
      </c>
      <c r="DP339" s="3">
        <f t="shared" si="331"/>
        <v>0</v>
      </c>
      <c r="DQ339" s="3">
        <f t="shared" si="331"/>
        <v>0</v>
      </c>
      <c r="DR339" s="3">
        <f t="shared" si="331"/>
        <v>0</v>
      </c>
      <c r="DS339" s="3">
        <f t="shared" si="331"/>
        <v>0</v>
      </c>
      <c r="DT339" s="3">
        <f t="shared" si="331"/>
        <v>0</v>
      </c>
      <c r="DU339" s="3">
        <f t="shared" si="331"/>
        <v>0</v>
      </c>
      <c r="DV339" s="3">
        <f t="shared" si="331"/>
        <v>0</v>
      </c>
      <c r="DW339" s="3">
        <f t="shared" si="331"/>
        <v>0</v>
      </c>
      <c r="DX339" s="3">
        <f t="shared" si="331"/>
        <v>0</v>
      </c>
      <c r="DY339" s="3">
        <f t="shared" si="331"/>
        <v>0</v>
      </c>
      <c r="DZ339" s="3">
        <f t="shared" si="331"/>
        <v>0</v>
      </c>
      <c r="EA339" s="3">
        <f t="shared" si="331"/>
        <v>0</v>
      </c>
      <c r="EB339" s="3">
        <f t="shared" si="331"/>
        <v>0</v>
      </c>
      <c r="EC339" s="3">
        <f t="shared" si="331"/>
        <v>0</v>
      </c>
      <c r="ED339" s="3">
        <f t="shared" si="331"/>
        <v>0</v>
      </c>
      <c r="EE339" s="3">
        <f t="shared" si="331"/>
        <v>0</v>
      </c>
      <c r="EF339" s="3">
        <f t="shared" si="331"/>
        <v>0</v>
      </c>
      <c r="EG339" s="3">
        <f t="shared" si="331"/>
        <v>0</v>
      </c>
      <c r="EH339" s="3">
        <f t="shared" si="331"/>
        <v>0</v>
      </c>
      <c r="EI339" s="3">
        <f t="shared" si="331"/>
        <v>0</v>
      </c>
      <c r="EJ339" s="3">
        <f t="shared" si="331"/>
        <v>0</v>
      </c>
      <c r="EK339" s="3">
        <f t="shared" si="331"/>
        <v>0</v>
      </c>
      <c r="EL339" s="3">
        <f t="shared" si="331"/>
        <v>0</v>
      </c>
      <c r="EM339" s="3">
        <f t="shared" ref="EM339:FR339" si="332">EM377</f>
        <v>0</v>
      </c>
      <c r="EN339" s="3">
        <f t="shared" si="332"/>
        <v>0</v>
      </c>
      <c r="EO339" s="3">
        <f t="shared" si="332"/>
        <v>0</v>
      </c>
      <c r="EP339" s="3">
        <f t="shared" si="332"/>
        <v>0</v>
      </c>
      <c r="EQ339" s="3">
        <f t="shared" si="332"/>
        <v>0</v>
      </c>
      <c r="ER339" s="3">
        <f t="shared" si="332"/>
        <v>0</v>
      </c>
      <c r="ES339" s="3">
        <f t="shared" si="332"/>
        <v>0</v>
      </c>
      <c r="ET339" s="3">
        <f t="shared" si="332"/>
        <v>0</v>
      </c>
      <c r="EU339" s="3">
        <f t="shared" si="332"/>
        <v>0</v>
      </c>
      <c r="EV339" s="3">
        <f t="shared" si="332"/>
        <v>0</v>
      </c>
      <c r="EW339" s="3">
        <f t="shared" si="332"/>
        <v>0</v>
      </c>
      <c r="EX339" s="3">
        <f t="shared" si="332"/>
        <v>0</v>
      </c>
      <c r="EY339" s="3">
        <f t="shared" si="332"/>
        <v>0</v>
      </c>
      <c r="EZ339" s="3">
        <f t="shared" si="332"/>
        <v>0</v>
      </c>
      <c r="FA339" s="3">
        <f t="shared" si="332"/>
        <v>0</v>
      </c>
      <c r="FB339" s="3">
        <f t="shared" si="332"/>
        <v>0</v>
      </c>
      <c r="FC339" s="3">
        <f t="shared" si="332"/>
        <v>0</v>
      </c>
      <c r="FD339" s="3">
        <f t="shared" si="332"/>
        <v>0</v>
      </c>
      <c r="FE339" s="3">
        <f t="shared" si="332"/>
        <v>0</v>
      </c>
      <c r="FF339" s="3">
        <f t="shared" si="332"/>
        <v>0</v>
      </c>
      <c r="FG339" s="3">
        <f t="shared" si="332"/>
        <v>0</v>
      </c>
      <c r="FH339" s="3">
        <f t="shared" si="332"/>
        <v>0</v>
      </c>
      <c r="FI339" s="3">
        <f t="shared" si="332"/>
        <v>0</v>
      </c>
      <c r="FJ339" s="3">
        <f t="shared" si="332"/>
        <v>0</v>
      </c>
      <c r="FK339" s="3">
        <f t="shared" si="332"/>
        <v>0</v>
      </c>
      <c r="FL339" s="3">
        <f t="shared" si="332"/>
        <v>0</v>
      </c>
      <c r="FM339" s="3">
        <f t="shared" si="332"/>
        <v>0</v>
      </c>
      <c r="FN339" s="3">
        <f t="shared" si="332"/>
        <v>0</v>
      </c>
      <c r="FO339" s="3">
        <f t="shared" si="332"/>
        <v>0</v>
      </c>
      <c r="FP339" s="3">
        <f t="shared" si="332"/>
        <v>0</v>
      </c>
      <c r="FQ339" s="3">
        <f t="shared" si="332"/>
        <v>0</v>
      </c>
      <c r="FR339" s="3">
        <f t="shared" si="332"/>
        <v>0</v>
      </c>
      <c r="FS339" s="3">
        <f t="shared" ref="FS339:GX339" si="333">FS377</f>
        <v>0</v>
      </c>
      <c r="FT339" s="3">
        <f t="shared" si="333"/>
        <v>0</v>
      </c>
      <c r="FU339" s="3">
        <f t="shared" si="333"/>
        <v>0</v>
      </c>
      <c r="FV339" s="3">
        <f t="shared" si="333"/>
        <v>0</v>
      </c>
      <c r="FW339" s="3">
        <f t="shared" si="333"/>
        <v>0</v>
      </c>
      <c r="FX339" s="3">
        <f t="shared" si="333"/>
        <v>0</v>
      </c>
      <c r="FY339" s="3">
        <f t="shared" si="333"/>
        <v>0</v>
      </c>
      <c r="FZ339" s="3">
        <f t="shared" si="333"/>
        <v>0</v>
      </c>
      <c r="GA339" s="3">
        <f t="shared" si="333"/>
        <v>0</v>
      </c>
      <c r="GB339" s="3">
        <f t="shared" si="333"/>
        <v>0</v>
      </c>
      <c r="GC339" s="3">
        <f t="shared" si="333"/>
        <v>0</v>
      </c>
      <c r="GD339" s="3">
        <f t="shared" si="333"/>
        <v>0</v>
      </c>
      <c r="GE339" s="3">
        <f t="shared" si="333"/>
        <v>0</v>
      </c>
      <c r="GF339" s="3">
        <f t="shared" si="333"/>
        <v>0</v>
      </c>
      <c r="GG339" s="3">
        <f t="shared" si="333"/>
        <v>0</v>
      </c>
      <c r="GH339" s="3">
        <f t="shared" si="333"/>
        <v>0</v>
      </c>
      <c r="GI339" s="3">
        <f t="shared" si="333"/>
        <v>0</v>
      </c>
      <c r="GJ339" s="3">
        <f t="shared" si="333"/>
        <v>0</v>
      </c>
      <c r="GK339" s="3">
        <f t="shared" si="333"/>
        <v>0</v>
      </c>
      <c r="GL339" s="3">
        <f t="shared" si="333"/>
        <v>0</v>
      </c>
      <c r="GM339" s="3">
        <f t="shared" si="333"/>
        <v>0</v>
      </c>
      <c r="GN339" s="3">
        <f t="shared" si="333"/>
        <v>0</v>
      </c>
      <c r="GO339" s="3">
        <f t="shared" si="333"/>
        <v>0</v>
      </c>
      <c r="GP339" s="3">
        <f t="shared" si="333"/>
        <v>0</v>
      </c>
      <c r="GQ339" s="3">
        <f t="shared" si="333"/>
        <v>0</v>
      </c>
      <c r="GR339" s="3">
        <f t="shared" si="333"/>
        <v>0</v>
      </c>
      <c r="GS339" s="3">
        <f t="shared" si="333"/>
        <v>0</v>
      </c>
      <c r="GT339" s="3">
        <f t="shared" si="333"/>
        <v>0</v>
      </c>
      <c r="GU339" s="3">
        <f t="shared" si="333"/>
        <v>0</v>
      </c>
      <c r="GV339" s="3">
        <f t="shared" si="333"/>
        <v>0</v>
      </c>
      <c r="GW339" s="3">
        <f t="shared" si="333"/>
        <v>0</v>
      </c>
      <c r="GX339" s="3">
        <f t="shared" si="333"/>
        <v>0</v>
      </c>
    </row>
    <row r="341" spans="1:245" x14ac:dyDescent="0.2">
      <c r="A341">
        <v>17</v>
      </c>
      <c r="B341">
        <v>1</v>
      </c>
      <c r="C341">
        <f>ROW(SmtRes!A722)</f>
        <v>722</v>
      </c>
      <c r="D341">
        <f>ROW(EtalonRes!A713)</f>
        <v>713</v>
      </c>
      <c r="E341" t="s">
        <v>938</v>
      </c>
      <c r="F341" t="s">
        <v>939</v>
      </c>
      <c r="G341" t="s">
        <v>940</v>
      </c>
      <c r="H341" t="s">
        <v>27</v>
      </c>
      <c r="I341">
        <v>0.372</v>
      </c>
      <c r="J341">
        <v>0</v>
      </c>
      <c r="O341">
        <f t="shared" ref="O341:O375" si="334">ROUND(CP341,2)</f>
        <v>1537.41</v>
      </c>
      <c r="P341">
        <f t="shared" ref="P341:P375" si="335">ROUND(CQ341*I341,2)</f>
        <v>0</v>
      </c>
      <c r="Q341">
        <f t="shared" ref="Q341:Q375" si="336">ROUND(CR341*I341,2)</f>
        <v>13.09</v>
      </c>
      <c r="R341">
        <f t="shared" ref="R341:R375" si="337">ROUND(CS341*I341,2)</f>
        <v>5.66</v>
      </c>
      <c r="S341">
        <f t="shared" ref="S341:S375" si="338">ROUND(CT341*I341,2)</f>
        <v>1524.32</v>
      </c>
      <c r="T341">
        <f t="shared" ref="T341:T375" si="339">ROUND(CU341*I341,2)</f>
        <v>0</v>
      </c>
      <c r="U341">
        <f t="shared" ref="U341:U375" si="340">CV341*I341</f>
        <v>25.593599999999999</v>
      </c>
      <c r="V341">
        <f t="shared" ref="V341:V375" si="341">CW341*I341</f>
        <v>5.9520000000000003E-2</v>
      </c>
      <c r="W341">
        <f t="shared" ref="W341:W375" si="342">ROUND(CX341*I341,2)</f>
        <v>0</v>
      </c>
      <c r="X341">
        <f t="shared" ref="X341:X375" si="343">ROUND(CY341,2)</f>
        <v>1132.19</v>
      </c>
      <c r="Y341">
        <f t="shared" ref="Y341:Y375" si="344">ROUND(CZ341,2)</f>
        <v>764.99</v>
      </c>
      <c r="AA341">
        <v>16612262</v>
      </c>
      <c r="AB341">
        <f t="shared" ref="AB341:AB375" si="345">ROUND((AC341+AD341+AF341),2)</f>
        <v>587.04999999999995</v>
      </c>
      <c r="AC341">
        <f t="shared" ref="AC341:AC375" si="346">ROUND((ES341),2)</f>
        <v>0</v>
      </c>
      <c r="AD341">
        <f t="shared" ref="AD341:AD349" si="347">ROUND((((ET341)-(EU341))+AE341),2)</f>
        <v>5</v>
      </c>
      <c r="AE341">
        <f t="shared" ref="AE341:AE349" si="348">ROUND((EU341),2)</f>
        <v>2.16</v>
      </c>
      <c r="AF341">
        <f t="shared" ref="AF341:AF349" si="349">ROUND((EV341),2)</f>
        <v>582.04999999999995</v>
      </c>
      <c r="AG341">
        <f t="shared" ref="AG341:AG375" si="350">ROUND((AP341),2)</f>
        <v>0</v>
      </c>
      <c r="AH341">
        <f t="shared" ref="AH341:AH349" si="351">(EW341)</f>
        <v>68.8</v>
      </c>
      <c r="AI341">
        <f t="shared" ref="AI341:AI349" si="352">(EX341)</f>
        <v>0.16</v>
      </c>
      <c r="AJ341">
        <f t="shared" ref="AJ341:AJ375" si="353">ROUND((AS341),2)</f>
        <v>0</v>
      </c>
      <c r="AK341">
        <v>587.04999999999995</v>
      </c>
      <c r="AL341">
        <v>0</v>
      </c>
      <c r="AM341">
        <v>5</v>
      </c>
      <c r="AN341">
        <v>2.16</v>
      </c>
      <c r="AO341">
        <v>582.04999999999995</v>
      </c>
      <c r="AP341">
        <v>0</v>
      </c>
      <c r="AQ341">
        <v>68.8</v>
      </c>
      <c r="AR341">
        <v>0.16</v>
      </c>
      <c r="AS341">
        <v>0</v>
      </c>
      <c r="AT341">
        <v>74</v>
      </c>
      <c r="AU341">
        <v>50</v>
      </c>
      <c r="AV341">
        <v>1</v>
      </c>
      <c r="AW341">
        <v>1</v>
      </c>
      <c r="AZ341">
        <v>7.04</v>
      </c>
      <c r="BA341">
        <v>7.04</v>
      </c>
      <c r="BB341">
        <v>7.04</v>
      </c>
      <c r="BC341">
        <v>7.04</v>
      </c>
      <c r="BD341" t="s">
        <v>6</v>
      </c>
      <c r="BE341" t="s">
        <v>6</v>
      </c>
      <c r="BF341" t="s">
        <v>6</v>
      </c>
      <c r="BG341" t="s">
        <v>6</v>
      </c>
      <c r="BH341">
        <v>0</v>
      </c>
      <c r="BI341">
        <v>1</v>
      </c>
      <c r="BJ341" t="s">
        <v>941</v>
      </c>
      <c r="BM341">
        <v>65001</v>
      </c>
      <c r="BN341">
        <v>0</v>
      </c>
      <c r="BO341" t="s">
        <v>6</v>
      </c>
      <c r="BP341">
        <v>0</v>
      </c>
      <c r="BQ341">
        <v>6</v>
      </c>
      <c r="BR341">
        <v>0</v>
      </c>
      <c r="BS341">
        <v>7.04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74</v>
      </c>
      <c r="CA341">
        <v>50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ref="CP341:CP375" si="354">(P341+Q341+S341)</f>
        <v>1537.4099999999999</v>
      </c>
      <c r="CQ341">
        <f t="shared" ref="CQ341:CQ375" si="355">AC341*BC341</f>
        <v>0</v>
      </c>
      <c r="CR341">
        <f t="shared" ref="CR341:CR375" si="356">AD341*BB341</f>
        <v>35.200000000000003</v>
      </c>
      <c r="CS341">
        <f t="shared" ref="CS341:CS375" si="357">AE341*BS341</f>
        <v>15.2064</v>
      </c>
      <c r="CT341">
        <f t="shared" ref="CT341:CT375" si="358">AF341*BA341</f>
        <v>4097.6319999999996</v>
      </c>
      <c r="CU341">
        <f t="shared" ref="CU341:CU375" si="359">AG341</f>
        <v>0</v>
      </c>
      <c r="CV341">
        <f t="shared" ref="CV341:CV375" si="360">AH341</f>
        <v>68.8</v>
      </c>
      <c r="CW341">
        <f t="shared" ref="CW341:CW375" si="361">AI341</f>
        <v>0.16</v>
      </c>
      <c r="CX341">
        <f t="shared" ref="CX341:CX375" si="362">AJ341</f>
        <v>0</v>
      </c>
      <c r="CY341">
        <f t="shared" ref="CY341:CY375" si="363">(((S341+R341)*AT341)/100)</f>
        <v>1132.1852000000001</v>
      </c>
      <c r="CZ341">
        <f t="shared" ref="CZ341:CZ375" si="364">(((S341+R341)*AU341)/100)</f>
        <v>764.99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1003</v>
      </c>
      <c r="DV341" t="s">
        <v>27</v>
      </c>
      <c r="DW341" t="s">
        <v>27</v>
      </c>
      <c r="DX341">
        <v>100</v>
      </c>
      <c r="EE341">
        <v>16609190</v>
      </c>
      <c r="EF341">
        <v>6</v>
      </c>
      <c r="EG341" t="s">
        <v>29</v>
      </c>
      <c r="EH341">
        <v>0</v>
      </c>
      <c r="EI341" t="s">
        <v>6</v>
      </c>
      <c r="EJ341">
        <v>1</v>
      </c>
      <c r="EK341">
        <v>65001</v>
      </c>
      <c r="EL341" t="s">
        <v>786</v>
      </c>
      <c r="EM341" t="s">
        <v>787</v>
      </c>
      <c r="EO341" t="s">
        <v>6</v>
      </c>
      <c r="EQ341">
        <v>131072</v>
      </c>
      <c r="ER341">
        <v>587.04999999999995</v>
      </c>
      <c r="ES341">
        <v>0</v>
      </c>
      <c r="ET341">
        <v>5</v>
      </c>
      <c r="EU341">
        <v>2.16</v>
      </c>
      <c r="EV341">
        <v>582.04999999999995</v>
      </c>
      <c r="EW341">
        <v>68.8</v>
      </c>
      <c r="EX341">
        <v>0.16</v>
      </c>
      <c r="EY341">
        <v>0</v>
      </c>
      <c r="FQ341">
        <v>0</v>
      </c>
      <c r="FR341">
        <f t="shared" ref="FR341:FR375" si="365">ROUND(IF(AND(BH341=3,BI341=3),P341,0),2)</f>
        <v>0</v>
      </c>
      <c r="FS341">
        <v>0</v>
      </c>
      <c r="FX341">
        <v>74</v>
      </c>
      <c r="FY341">
        <v>50</v>
      </c>
      <c r="GA341" t="s">
        <v>6</v>
      </c>
      <c r="GD341">
        <v>0</v>
      </c>
      <c r="GF341">
        <v>786114150</v>
      </c>
      <c r="GG341">
        <v>1</v>
      </c>
      <c r="GH341">
        <v>1</v>
      </c>
      <c r="GI341">
        <v>4</v>
      </c>
      <c r="GJ341">
        <v>0</v>
      </c>
      <c r="GK341">
        <f>ROUND(R341*(R12)/100,2)</f>
        <v>0</v>
      </c>
      <c r="GL341">
        <f t="shared" ref="GL341:GL375" si="366">ROUND(IF(AND(BH341=3,BI341=3,FS341&lt;&gt;0),P341,0),2)</f>
        <v>0</v>
      </c>
      <c r="GM341">
        <f t="shared" ref="GM341:GM375" si="367">ROUND(O341+X341+Y341+GK341,2)+GX341</f>
        <v>3434.59</v>
      </c>
      <c r="GN341">
        <f t="shared" ref="GN341:GN375" si="368">IF(OR(BI341=0,BI341=1),ROUND(O341+X341+Y341+GK341,2),0)</f>
        <v>3434.59</v>
      </c>
      <c r="GO341">
        <f t="shared" ref="GO341:GO375" si="369">IF(BI341=2,ROUND(O341+X341+Y341+GK341,2),0)</f>
        <v>0</v>
      </c>
      <c r="GP341">
        <f t="shared" ref="GP341:GP375" si="370">IF(BI341=4,ROUND(O341+X341+Y341+GK341,2)+GX341,0)</f>
        <v>0</v>
      </c>
      <c r="GR341">
        <v>0</v>
      </c>
      <c r="GS341">
        <v>3</v>
      </c>
      <c r="GT341">
        <v>0</v>
      </c>
      <c r="GU341" t="s">
        <v>6</v>
      </c>
      <c r="GV341">
        <f t="shared" ref="GV341:GV375" si="371">ROUND(GT341,2)</f>
        <v>0</v>
      </c>
      <c r="GW341">
        <v>1</v>
      </c>
      <c r="GX341">
        <f t="shared" ref="GX341:GX375" si="372">ROUND(GV341*GW341*I341,2)</f>
        <v>0</v>
      </c>
      <c r="HA341">
        <v>0</v>
      </c>
      <c r="HB341">
        <v>0</v>
      </c>
      <c r="IK341">
        <v>0</v>
      </c>
    </row>
    <row r="342" spans="1:245" x14ac:dyDescent="0.2">
      <c r="A342">
        <v>17</v>
      </c>
      <c r="B342">
        <v>1</v>
      </c>
      <c r="C342">
        <f>ROW(SmtRes!A725)</f>
        <v>725</v>
      </c>
      <c r="D342">
        <f>ROW(EtalonRes!A717)</f>
        <v>717</v>
      </c>
      <c r="E342" t="s">
        <v>942</v>
      </c>
      <c r="F342" t="s">
        <v>943</v>
      </c>
      <c r="G342" t="s">
        <v>944</v>
      </c>
      <c r="H342" t="s">
        <v>27</v>
      </c>
      <c r="I342">
        <v>0.16200000000000001</v>
      </c>
      <c r="J342">
        <v>0</v>
      </c>
      <c r="O342">
        <f t="shared" si="334"/>
        <v>834.42</v>
      </c>
      <c r="P342">
        <f t="shared" si="335"/>
        <v>0</v>
      </c>
      <c r="Q342">
        <f t="shared" si="336"/>
        <v>11.4</v>
      </c>
      <c r="R342">
        <f t="shared" si="337"/>
        <v>4.93</v>
      </c>
      <c r="S342">
        <f t="shared" si="338"/>
        <v>823.02</v>
      </c>
      <c r="T342">
        <f t="shared" si="339"/>
        <v>0</v>
      </c>
      <c r="U342">
        <f t="shared" si="340"/>
        <v>13.8186</v>
      </c>
      <c r="V342">
        <f t="shared" si="341"/>
        <v>5.1840000000000004E-2</v>
      </c>
      <c r="W342">
        <f t="shared" si="342"/>
        <v>0</v>
      </c>
      <c r="X342">
        <f t="shared" si="343"/>
        <v>612.67999999999995</v>
      </c>
      <c r="Y342">
        <f t="shared" si="344"/>
        <v>413.98</v>
      </c>
      <c r="AA342">
        <v>16612262</v>
      </c>
      <c r="AB342">
        <f t="shared" si="345"/>
        <v>731.64</v>
      </c>
      <c r="AC342">
        <f t="shared" si="346"/>
        <v>0</v>
      </c>
      <c r="AD342">
        <f t="shared" si="347"/>
        <v>10</v>
      </c>
      <c r="AE342">
        <f t="shared" si="348"/>
        <v>4.32</v>
      </c>
      <c r="AF342">
        <f t="shared" si="349"/>
        <v>721.64</v>
      </c>
      <c r="AG342">
        <f t="shared" si="350"/>
        <v>0</v>
      </c>
      <c r="AH342">
        <f t="shared" si="351"/>
        <v>85.3</v>
      </c>
      <c r="AI342">
        <f t="shared" si="352"/>
        <v>0.32</v>
      </c>
      <c r="AJ342">
        <f t="shared" si="353"/>
        <v>0</v>
      </c>
      <c r="AK342">
        <v>731.64</v>
      </c>
      <c r="AL342">
        <v>0</v>
      </c>
      <c r="AM342">
        <v>10</v>
      </c>
      <c r="AN342">
        <v>4.32</v>
      </c>
      <c r="AO342">
        <v>721.64</v>
      </c>
      <c r="AP342">
        <v>0</v>
      </c>
      <c r="AQ342">
        <v>85.3</v>
      </c>
      <c r="AR342">
        <v>0.32</v>
      </c>
      <c r="AS342">
        <v>0</v>
      </c>
      <c r="AT342">
        <v>74</v>
      </c>
      <c r="AU342">
        <v>50</v>
      </c>
      <c r="AV342">
        <v>1</v>
      </c>
      <c r="AW342">
        <v>1</v>
      </c>
      <c r="AZ342">
        <v>7.04</v>
      </c>
      <c r="BA342">
        <v>7.04</v>
      </c>
      <c r="BB342">
        <v>7.04</v>
      </c>
      <c r="BC342">
        <v>7.04</v>
      </c>
      <c r="BD342" t="s">
        <v>6</v>
      </c>
      <c r="BE342" t="s">
        <v>6</v>
      </c>
      <c r="BF342" t="s">
        <v>6</v>
      </c>
      <c r="BG342" t="s">
        <v>6</v>
      </c>
      <c r="BH342">
        <v>0</v>
      </c>
      <c r="BI342">
        <v>1</v>
      </c>
      <c r="BJ342" t="s">
        <v>945</v>
      </c>
      <c r="BM342">
        <v>65001</v>
      </c>
      <c r="BN342">
        <v>0</v>
      </c>
      <c r="BO342" t="s">
        <v>6</v>
      </c>
      <c r="BP342">
        <v>0</v>
      </c>
      <c r="BQ342">
        <v>6</v>
      </c>
      <c r="BR342">
        <v>0</v>
      </c>
      <c r="BS342">
        <v>7.04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6</v>
      </c>
      <c r="BZ342">
        <v>74</v>
      </c>
      <c r="CA342">
        <v>50</v>
      </c>
      <c r="CF342">
        <v>0</v>
      </c>
      <c r="CG342">
        <v>0</v>
      </c>
      <c r="CM342">
        <v>0</v>
      </c>
      <c r="CN342" t="s">
        <v>6</v>
      </c>
      <c r="CO342">
        <v>0</v>
      </c>
      <c r="CP342">
        <f t="shared" si="354"/>
        <v>834.42</v>
      </c>
      <c r="CQ342">
        <f t="shared" si="355"/>
        <v>0</v>
      </c>
      <c r="CR342">
        <f t="shared" si="356"/>
        <v>70.400000000000006</v>
      </c>
      <c r="CS342">
        <f t="shared" si="357"/>
        <v>30.412800000000001</v>
      </c>
      <c r="CT342">
        <f t="shared" si="358"/>
        <v>5080.3455999999996</v>
      </c>
      <c r="CU342">
        <f t="shared" si="359"/>
        <v>0</v>
      </c>
      <c r="CV342">
        <f t="shared" si="360"/>
        <v>85.3</v>
      </c>
      <c r="CW342">
        <f t="shared" si="361"/>
        <v>0.32</v>
      </c>
      <c r="CX342">
        <f t="shared" si="362"/>
        <v>0</v>
      </c>
      <c r="CY342">
        <f t="shared" si="363"/>
        <v>612.68299999999999</v>
      </c>
      <c r="CZ342">
        <f t="shared" si="364"/>
        <v>413.97500000000002</v>
      </c>
      <c r="DC342" t="s">
        <v>6</v>
      </c>
      <c r="DD342" t="s">
        <v>6</v>
      </c>
      <c r="DE342" t="s">
        <v>6</v>
      </c>
      <c r="DF342" t="s">
        <v>6</v>
      </c>
      <c r="DG342" t="s">
        <v>6</v>
      </c>
      <c r="DH342" t="s">
        <v>6</v>
      </c>
      <c r="DI342" t="s">
        <v>6</v>
      </c>
      <c r="DJ342" t="s">
        <v>6</v>
      </c>
      <c r="DK342" t="s">
        <v>6</v>
      </c>
      <c r="DL342" t="s">
        <v>6</v>
      </c>
      <c r="DM342" t="s">
        <v>6</v>
      </c>
      <c r="DN342">
        <v>0</v>
      </c>
      <c r="DO342">
        <v>0</v>
      </c>
      <c r="DP342">
        <v>1</v>
      </c>
      <c r="DQ342">
        <v>1</v>
      </c>
      <c r="DU342">
        <v>1003</v>
      </c>
      <c r="DV342" t="s">
        <v>27</v>
      </c>
      <c r="DW342" t="s">
        <v>27</v>
      </c>
      <c r="DX342">
        <v>100</v>
      </c>
      <c r="EE342">
        <v>16609190</v>
      </c>
      <c r="EF342">
        <v>6</v>
      </c>
      <c r="EG342" t="s">
        <v>29</v>
      </c>
      <c r="EH342">
        <v>0</v>
      </c>
      <c r="EI342" t="s">
        <v>6</v>
      </c>
      <c r="EJ342">
        <v>1</v>
      </c>
      <c r="EK342">
        <v>65001</v>
      </c>
      <c r="EL342" t="s">
        <v>786</v>
      </c>
      <c r="EM342" t="s">
        <v>787</v>
      </c>
      <c r="EO342" t="s">
        <v>6</v>
      </c>
      <c r="EQ342">
        <v>131072</v>
      </c>
      <c r="ER342">
        <v>731.64</v>
      </c>
      <c r="ES342">
        <v>0</v>
      </c>
      <c r="ET342">
        <v>10</v>
      </c>
      <c r="EU342">
        <v>4.32</v>
      </c>
      <c r="EV342">
        <v>721.64</v>
      </c>
      <c r="EW342">
        <v>85.3</v>
      </c>
      <c r="EX342">
        <v>0.32</v>
      </c>
      <c r="EY342">
        <v>0</v>
      </c>
      <c r="FQ342">
        <v>0</v>
      </c>
      <c r="FR342">
        <f t="shared" si="365"/>
        <v>0</v>
      </c>
      <c r="FS342">
        <v>0</v>
      </c>
      <c r="FX342">
        <v>74</v>
      </c>
      <c r="FY342">
        <v>50</v>
      </c>
      <c r="GA342" t="s">
        <v>6</v>
      </c>
      <c r="GD342">
        <v>0</v>
      </c>
      <c r="GF342">
        <v>226447820</v>
      </c>
      <c r="GG342">
        <v>1</v>
      </c>
      <c r="GH342">
        <v>1</v>
      </c>
      <c r="GI342">
        <v>4</v>
      </c>
      <c r="GJ342">
        <v>0</v>
      </c>
      <c r="GK342">
        <f>ROUND(R342*(R12)/100,2)</f>
        <v>0</v>
      </c>
      <c r="GL342">
        <f t="shared" si="366"/>
        <v>0</v>
      </c>
      <c r="GM342">
        <f t="shared" si="367"/>
        <v>1861.08</v>
      </c>
      <c r="GN342">
        <f t="shared" si="368"/>
        <v>1861.08</v>
      </c>
      <c r="GO342">
        <f t="shared" si="369"/>
        <v>0</v>
      </c>
      <c r="GP342">
        <f t="shared" si="370"/>
        <v>0</v>
      </c>
      <c r="GR342">
        <v>0</v>
      </c>
      <c r="GS342">
        <v>3</v>
      </c>
      <c r="GT342">
        <v>0</v>
      </c>
      <c r="GU342" t="s">
        <v>6</v>
      </c>
      <c r="GV342">
        <f t="shared" si="371"/>
        <v>0</v>
      </c>
      <c r="GW342">
        <v>1</v>
      </c>
      <c r="GX342">
        <f t="shared" si="372"/>
        <v>0</v>
      </c>
      <c r="HA342">
        <v>0</v>
      </c>
      <c r="HB342">
        <v>0</v>
      </c>
      <c r="IK342">
        <v>0</v>
      </c>
    </row>
    <row r="343" spans="1:245" x14ac:dyDescent="0.2">
      <c r="A343">
        <v>17</v>
      </c>
      <c r="B343">
        <v>1</v>
      </c>
      <c r="C343">
        <f>ROW(SmtRes!A732)</f>
        <v>732</v>
      </c>
      <c r="D343">
        <f>ROW(EtalonRes!A724)</f>
        <v>724</v>
      </c>
      <c r="E343" t="s">
        <v>946</v>
      </c>
      <c r="F343" t="s">
        <v>947</v>
      </c>
      <c r="G343" t="s">
        <v>948</v>
      </c>
      <c r="H343" t="s">
        <v>39</v>
      </c>
      <c r="I343">
        <v>0.01</v>
      </c>
      <c r="J343">
        <v>0</v>
      </c>
      <c r="O343">
        <f t="shared" si="334"/>
        <v>82.01</v>
      </c>
      <c r="P343">
        <f t="shared" si="335"/>
        <v>18.46</v>
      </c>
      <c r="Q343">
        <f t="shared" si="336"/>
        <v>2.25</v>
      </c>
      <c r="R343">
        <f t="shared" si="337"/>
        <v>0.57999999999999996</v>
      </c>
      <c r="S343">
        <f t="shared" si="338"/>
        <v>61.3</v>
      </c>
      <c r="T343">
        <f t="shared" si="339"/>
        <v>0</v>
      </c>
      <c r="U343">
        <f t="shared" si="340"/>
        <v>0.96</v>
      </c>
      <c r="V343">
        <f t="shared" si="341"/>
        <v>6.6000000000000008E-3</v>
      </c>
      <c r="W343">
        <f t="shared" si="342"/>
        <v>0</v>
      </c>
      <c r="X343">
        <f t="shared" si="343"/>
        <v>63.74</v>
      </c>
      <c r="Y343">
        <f t="shared" si="344"/>
        <v>37.130000000000003</v>
      </c>
      <c r="AA343">
        <v>16612262</v>
      </c>
      <c r="AB343">
        <f t="shared" si="345"/>
        <v>1164.9100000000001</v>
      </c>
      <c r="AC343">
        <f t="shared" si="346"/>
        <v>262.19</v>
      </c>
      <c r="AD343">
        <f t="shared" si="347"/>
        <v>32</v>
      </c>
      <c r="AE343">
        <f t="shared" si="348"/>
        <v>8.2899999999999991</v>
      </c>
      <c r="AF343">
        <f t="shared" si="349"/>
        <v>870.72</v>
      </c>
      <c r="AG343">
        <f t="shared" si="350"/>
        <v>0</v>
      </c>
      <c r="AH343">
        <f t="shared" si="351"/>
        <v>96</v>
      </c>
      <c r="AI343">
        <f t="shared" si="352"/>
        <v>0.66</v>
      </c>
      <c r="AJ343">
        <f t="shared" si="353"/>
        <v>0</v>
      </c>
      <c r="AK343">
        <v>1164.9100000000001</v>
      </c>
      <c r="AL343">
        <v>262.19</v>
      </c>
      <c r="AM343">
        <v>32</v>
      </c>
      <c r="AN343">
        <v>8.2899999999999991</v>
      </c>
      <c r="AO343">
        <v>870.72</v>
      </c>
      <c r="AP343">
        <v>0</v>
      </c>
      <c r="AQ343">
        <v>96</v>
      </c>
      <c r="AR343">
        <v>0.66</v>
      </c>
      <c r="AS343">
        <v>0</v>
      </c>
      <c r="AT343">
        <v>103</v>
      </c>
      <c r="AU343">
        <v>60</v>
      </c>
      <c r="AV343">
        <v>1</v>
      </c>
      <c r="AW343">
        <v>1</v>
      </c>
      <c r="AZ343">
        <v>7.04</v>
      </c>
      <c r="BA343">
        <v>7.04</v>
      </c>
      <c r="BB343">
        <v>7.04</v>
      </c>
      <c r="BC343">
        <v>7.04</v>
      </c>
      <c r="BD343" t="s">
        <v>6</v>
      </c>
      <c r="BE343" t="s">
        <v>6</v>
      </c>
      <c r="BF343" t="s">
        <v>6</v>
      </c>
      <c r="BG343" t="s">
        <v>6</v>
      </c>
      <c r="BH343">
        <v>0</v>
      </c>
      <c r="BI343">
        <v>1</v>
      </c>
      <c r="BJ343" t="s">
        <v>949</v>
      </c>
      <c r="BM343">
        <v>65007</v>
      </c>
      <c r="BN343">
        <v>0</v>
      </c>
      <c r="BO343" t="s">
        <v>6</v>
      </c>
      <c r="BP343">
        <v>0</v>
      </c>
      <c r="BQ343">
        <v>6</v>
      </c>
      <c r="BR343">
        <v>0</v>
      </c>
      <c r="BS343">
        <v>7.04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103</v>
      </c>
      <c r="CA343">
        <v>60</v>
      </c>
      <c r="CF343">
        <v>0</v>
      </c>
      <c r="CG343">
        <v>0</v>
      </c>
      <c r="CM343">
        <v>0</v>
      </c>
      <c r="CN343" t="s">
        <v>6</v>
      </c>
      <c r="CO343">
        <v>0</v>
      </c>
      <c r="CP343">
        <f t="shared" si="354"/>
        <v>82.009999999999991</v>
      </c>
      <c r="CQ343">
        <f t="shared" si="355"/>
        <v>1845.8176000000001</v>
      </c>
      <c r="CR343">
        <f t="shared" si="356"/>
        <v>225.28</v>
      </c>
      <c r="CS343">
        <f t="shared" si="357"/>
        <v>58.361599999999996</v>
      </c>
      <c r="CT343">
        <f t="shared" si="358"/>
        <v>6129.8688000000002</v>
      </c>
      <c r="CU343">
        <f t="shared" si="359"/>
        <v>0</v>
      </c>
      <c r="CV343">
        <f t="shared" si="360"/>
        <v>96</v>
      </c>
      <c r="CW343">
        <f t="shared" si="361"/>
        <v>0.66</v>
      </c>
      <c r="CX343">
        <f t="shared" si="362"/>
        <v>0</v>
      </c>
      <c r="CY343">
        <f t="shared" si="363"/>
        <v>63.736399999999996</v>
      </c>
      <c r="CZ343">
        <f t="shared" si="364"/>
        <v>37.128</v>
      </c>
      <c r="DC343" t="s">
        <v>6</v>
      </c>
      <c r="DD343" t="s">
        <v>6</v>
      </c>
      <c r="DE343" t="s">
        <v>6</v>
      </c>
      <c r="DF343" t="s">
        <v>6</v>
      </c>
      <c r="DG343" t="s">
        <v>6</v>
      </c>
      <c r="DH343" t="s">
        <v>6</v>
      </c>
      <c r="DI343" t="s">
        <v>6</v>
      </c>
      <c r="DJ343" t="s">
        <v>6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1013</v>
      </c>
      <c r="DV343" t="s">
        <v>39</v>
      </c>
      <c r="DW343" t="s">
        <v>39</v>
      </c>
      <c r="DX343">
        <v>1</v>
      </c>
      <c r="EE343">
        <v>16609196</v>
      </c>
      <c r="EF343">
        <v>6</v>
      </c>
      <c r="EG343" t="s">
        <v>29</v>
      </c>
      <c r="EH343">
        <v>0</v>
      </c>
      <c r="EI343" t="s">
        <v>6</v>
      </c>
      <c r="EJ343">
        <v>1</v>
      </c>
      <c r="EK343">
        <v>65007</v>
      </c>
      <c r="EL343" t="s">
        <v>834</v>
      </c>
      <c r="EM343" t="s">
        <v>787</v>
      </c>
      <c r="EO343" t="s">
        <v>6</v>
      </c>
      <c r="EQ343">
        <v>131072</v>
      </c>
      <c r="ER343">
        <v>1164.9100000000001</v>
      </c>
      <c r="ES343">
        <v>262.19</v>
      </c>
      <c r="ET343">
        <v>32</v>
      </c>
      <c r="EU343">
        <v>8.2899999999999991</v>
      </c>
      <c r="EV343">
        <v>870.72</v>
      </c>
      <c r="EW343">
        <v>96</v>
      </c>
      <c r="EX343">
        <v>0.66</v>
      </c>
      <c r="EY343">
        <v>0</v>
      </c>
      <c r="FQ343">
        <v>0</v>
      </c>
      <c r="FR343">
        <f t="shared" si="365"/>
        <v>0</v>
      </c>
      <c r="FS343">
        <v>0</v>
      </c>
      <c r="FX343">
        <v>103</v>
      </c>
      <c r="FY343">
        <v>60</v>
      </c>
      <c r="GA343" t="s">
        <v>6</v>
      </c>
      <c r="GD343">
        <v>0</v>
      </c>
      <c r="GF343">
        <v>-2020630599</v>
      </c>
      <c r="GG343">
        <v>1</v>
      </c>
      <c r="GH343">
        <v>1</v>
      </c>
      <c r="GI343">
        <v>4</v>
      </c>
      <c r="GJ343">
        <v>0</v>
      </c>
      <c r="GK343">
        <f>ROUND(R343*(R12)/100,2)</f>
        <v>0</v>
      </c>
      <c r="GL343">
        <f t="shared" si="366"/>
        <v>0</v>
      </c>
      <c r="GM343">
        <f t="shared" si="367"/>
        <v>182.88</v>
      </c>
      <c r="GN343">
        <f t="shared" si="368"/>
        <v>182.88</v>
      </c>
      <c r="GO343">
        <f t="shared" si="369"/>
        <v>0</v>
      </c>
      <c r="GP343">
        <f t="shared" si="370"/>
        <v>0</v>
      </c>
      <c r="GR343">
        <v>0</v>
      </c>
      <c r="GS343">
        <v>3</v>
      </c>
      <c r="GT343">
        <v>0</v>
      </c>
      <c r="GU343" t="s">
        <v>6</v>
      </c>
      <c r="GV343">
        <f t="shared" si="371"/>
        <v>0</v>
      </c>
      <c r="GW343">
        <v>1</v>
      </c>
      <c r="GX343">
        <f t="shared" si="372"/>
        <v>0</v>
      </c>
      <c r="HA343">
        <v>0</v>
      </c>
      <c r="HB343">
        <v>0</v>
      </c>
      <c r="IK343">
        <v>0</v>
      </c>
    </row>
    <row r="344" spans="1:245" x14ac:dyDescent="0.2">
      <c r="A344">
        <v>18</v>
      </c>
      <c r="B344">
        <v>1</v>
      </c>
      <c r="C344">
        <v>732</v>
      </c>
      <c r="E344" t="s">
        <v>950</v>
      </c>
      <c r="F344" t="s">
        <v>951</v>
      </c>
      <c r="G344" t="s">
        <v>952</v>
      </c>
      <c r="H344" t="s">
        <v>110</v>
      </c>
      <c r="I344">
        <f>I343*J344</f>
        <v>1</v>
      </c>
      <c r="J344">
        <v>100</v>
      </c>
      <c r="O344">
        <f t="shared" si="334"/>
        <v>852.61</v>
      </c>
      <c r="P344">
        <f t="shared" si="335"/>
        <v>852.61</v>
      </c>
      <c r="Q344">
        <f t="shared" si="336"/>
        <v>0</v>
      </c>
      <c r="R344">
        <f t="shared" si="337"/>
        <v>0</v>
      </c>
      <c r="S344">
        <f t="shared" si="338"/>
        <v>0</v>
      </c>
      <c r="T344">
        <f t="shared" si="339"/>
        <v>0</v>
      </c>
      <c r="U344">
        <f t="shared" si="340"/>
        <v>0</v>
      </c>
      <c r="V344">
        <f t="shared" si="341"/>
        <v>0</v>
      </c>
      <c r="W344">
        <f t="shared" si="342"/>
        <v>0</v>
      </c>
      <c r="X344">
        <f t="shared" si="343"/>
        <v>0</v>
      </c>
      <c r="Y344">
        <f t="shared" si="344"/>
        <v>0</v>
      </c>
      <c r="AA344">
        <v>16612262</v>
      </c>
      <c r="AB344">
        <f t="shared" si="345"/>
        <v>121.11</v>
      </c>
      <c r="AC344">
        <f t="shared" si="346"/>
        <v>121.11</v>
      </c>
      <c r="AD344">
        <f t="shared" si="347"/>
        <v>0</v>
      </c>
      <c r="AE344">
        <f t="shared" si="348"/>
        <v>0</v>
      </c>
      <c r="AF344">
        <f t="shared" si="349"/>
        <v>0</v>
      </c>
      <c r="AG344">
        <f t="shared" si="350"/>
        <v>0</v>
      </c>
      <c r="AH344">
        <f t="shared" si="351"/>
        <v>0</v>
      </c>
      <c r="AI344">
        <f t="shared" si="352"/>
        <v>0</v>
      </c>
      <c r="AJ344">
        <f t="shared" si="353"/>
        <v>0</v>
      </c>
      <c r="AK344">
        <v>121.11</v>
      </c>
      <c r="AL344">
        <v>121.11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103</v>
      </c>
      <c r="AU344">
        <v>60</v>
      </c>
      <c r="AV344">
        <v>1</v>
      </c>
      <c r="AW344">
        <v>1</v>
      </c>
      <c r="AZ344">
        <v>7.04</v>
      </c>
      <c r="BA344">
        <v>1</v>
      </c>
      <c r="BB344">
        <v>1</v>
      </c>
      <c r="BC344">
        <v>7.04</v>
      </c>
      <c r="BD344" t="s">
        <v>6</v>
      </c>
      <c r="BE344" t="s">
        <v>6</v>
      </c>
      <c r="BF344" t="s">
        <v>6</v>
      </c>
      <c r="BG344" t="s">
        <v>6</v>
      </c>
      <c r="BH344">
        <v>3</v>
      </c>
      <c r="BI344">
        <v>1</v>
      </c>
      <c r="BJ344" t="s">
        <v>953</v>
      </c>
      <c r="BM344">
        <v>65007</v>
      </c>
      <c r="BN344">
        <v>0</v>
      </c>
      <c r="BO344" t="s">
        <v>6</v>
      </c>
      <c r="BP344">
        <v>0</v>
      </c>
      <c r="BQ344">
        <v>6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6</v>
      </c>
      <c r="BZ344">
        <v>103</v>
      </c>
      <c r="CA344">
        <v>60</v>
      </c>
      <c r="CF344">
        <v>0</v>
      </c>
      <c r="CG344">
        <v>0</v>
      </c>
      <c r="CM344">
        <v>0</v>
      </c>
      <c r="CN344" t="s">
        <v>6</v>
      </c>
      <c r="CO344">
        <v>0</v>
      </c>
      <c r="CP344">
        <f t="shared" si="354"/>
        <v>852.61</v>
      </c>
      <c r="CQ344">
        <f t="shared" si="355"/>
        <v>852.61440000000005</v>
      </c>
      <c r="CR344">
        <f t="shared" si="356"/>
        <v>0</v>
      </c>
      <c r="CS344">
        <f t="shared" si="357"/>
        <v>0</v>
      </c>
      <c r="CT344">
        <f t="shared" si="358"/>
        <v>0</v>
      </c>
      <c r="CU344">
        <f t="shared" si="359"/>
        <v>0</v>
      </c>
      <c r="CV344">
        <f t="shared" si="360"/>
        <v>0</v>
      </c>
      <c r="CW344">
        <f t="shared" si="361"/>
        <v>0</v>
      </c>
      <c r="CX344">
        <f t="shared" si="362"/>
        <v>0</v>
      </c>
      <c r="CY344">
        <f t="shared" si="363"/>
        <v>0</v>
      </c>
      <c r="CZ344">
        <f t="shared" si="364"/>
        <v>0</v>
      </c>
      <c r="DC344" t="s">
        <v>6</v>
      </c>
      <c r="DD344" t="s">
        <v>6</v>
      </c>
      <c r="DE344" t="s">
        <v>6</v>
      </c>
      <c r="DF344" t="s">
        <v>6</v>
      </c>
      <c r="DG344" t="s">
        <v>6</v>
      </c>
      <c r="DH344" t="s">
        <v>6</v>
      </c>
      <c r="DI344" t="s">
        <v>6</v>
      </c>
      <c r="DJ344" t="s">
        <v>6</v>
      </c>
      <c r="DK344" t="s">
        <v>6</v>
      </c>
      <c r="DL344" t="s">
        <v>6</v>
      </c>
      <c r="DM344" t="s">
        <v>6</v>
      </c>
      <c r="DN344">
        <v>0</v>
      </c>
      <c r="DO344">
        <v>0</v>
      </c>
      <c r="DP344">
        <v>1</v>
      </c>
      <c r="DQ344">
        <v>1</v>
      </c>
      <c r="DU344">
        <v>1010</v>
      </c>
      <c r="DV344" t="s">
        <v>110</v>
      </c>
      <c r="DW344" t="s">
        <v>110</v>
      </c>
      <c r="DX344">
        <v>1</v>
      </c>
      <c r="EE344">
        <v>16609196</v>
      </c>
      <c r="EF344">
        <v>6</v>
      </c>
      <c r="EG344" t="s">
        <v>29</v>
      </c>
      <c r="EH344">
        <v>0</v>
      </c>
      <c r="EI344" t="s">
        <v>6</v>
      </c>
      <c r="EJ344">
        <v>1</v>
      </c>
      <c r="EK344">
        <v>65007</v>
      </c>
      <c r="EL344" t="s">
        <v>834</v>
      </c>
      <c r="EM344" t="s">
        <v>787</v>
      </c>
      <c r="EO344" t="s">
        <v>6</v>
      </c>
      <c r="EQ344">
        <v>0</v>
      </c>
      <c r="ER344">
        <v>121.11</v>
      </c>
      <c r="ES344">
        <v>121.11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65"/>
        <v>0</v>
      </c>
      <c r="FS344">
        <v>0</v>
      </c>
      <c r="FX344">
        <v>103</v>
      </c>
      <c r="FY344">
        <v>60</v>
      </c>
      <c r="GA344" t="s">
        <v>6</v>
      </c>
      <c r="GD344">
        <v>0</v>
      </c>
      <c r="GF344">
        <v>-2058586104</v>
      </c>
      <c r="GG344">
        <v>1</v>
      </c>
      <c r="GH344">
        <v>1</v>
      </c>
      <c r="GI344">
        <v>4</v>
      </c>
      <c r="GJ344">
        <v>0</v>
      </c>
      <c r="GK344">
        <f>ROUND(R344*(R12)/100,2)</f>
        <v>0</v>
      </c>
      <c r="GL344">
        <f t="shared" si="366"/>
        <v>0</v>
      </c>
      <c r="GM344">
        <f t="shared" si="367"/>
        <v>852.61</v>
      </c>
      <c r="GN344">
        <f t="shared" si="368"/>
        <v>852.61</v>
      </c>
      <c r="GO344">
        <f t="shared" si="369"/>
        <v>0</v>
      </c>
      <c r="GP344">
        <f t="shared" si="370"/>
        <v>0</v>
      </c>
      <c r="GR344">
        <v>0</v>
      </c>
      <c r="GS344">
        <v>3</v>
      </c>
      <c r="GT344">
        <v>0</v>
      </c>
      <c r="GU344" t="s">
        <v>6</v>
      </c>
      <c r="GV344">
        <f t="shared" si="371"/>
        <v>0</v>
      </c>
      <c r="GW344">
        <v>1</v>
      </c>
      <c r="GX344">
        <f t="shared" si="372"/>
        <v>0</v>
      </c>
      <c r="HA344">
        <v>0</v>
      </c>
      <c r="HB344">
        <v>0</v>
      </c>
      <c r="IK344">
        <v>0</v>
      </c>
    </row>
    <row r="345" spans="1:245" x14ac:dyDescent="0.2">
      <c r="A345">
        <v>17</v>
      </c>
      <c r="B345">
        <v>1</v>
      </c>
      <c r="C345">
        <f>ROW(SmtRes!A735)</f>
        <v>735</v>
      </c>
      <c r="D345">
        <f>ROW(EtalonRes!A728)</f>
        <v>728</v>
      </c>
      <c r="E345" t="s">
        <v>954</v>
      </c>
      <c r="F345" t="s">
        <v>955</v>
      </c>
      <c r="G345" t="s">
        <v>956</v>
      </c>
      <c r="H345" t="s">
        <v>39</v>
      </c>
      <c r="I345">
        <v>0.01</v>
      </c>
      <c r="J345">
        <v>0</v>
      </c>
      <c r="O345">
        <f t="shared" si="334"/>
        <v>181.74</v>
      </c>
      <c r="P345">
        <f t="shared" si="335"/>
        <v>0</v>
      </c>
      <c r="Q345">
        <f t="shared" si="336"/>
        <v>5.79</v>
      </c>
      <c r="R345">
        <f t="shared" si="337"/>
        <v>2.5</v>
      </c>
      <c r="S345">
        <f t="shared" si="338"/>
        <v>175.95</v>
      </c>
      <c r="T345">
        <f t="shared" si="339"/>
        <v>0</v>
      </c>
      <c r="U345">
        <f t="shared" si="340"/>
        <v>2.93</v>
      </c>
      <c r="V345">
        <f t="shared" si="341"/>
        <v>2.63E-2</v>
      </c>
      <c r="W345">
        <f t="shared" si="342"/>
        <v>0</v>
      </c>
      <c r="X345">
        <f t="shared" si="343"/>
        <v>132.05000000000001</v>
      </c>
      <c r="Y345">
        <f t="shared" si="344"/>
        <v>89.23</v>
      </c>
      <c r="AA345">
        <v>16612262</v>
      </c>
      <c r="AB345">
        <f t="shared" si="345"/>
        <v>2581.5</v>
      </c>
      <c r="AC345">
        <f t="shared" si="346"/>
        <v>0</v>
      </c>
      <c r="AD345">
        <f t="shared" si="347"/>
        <v>82.21</v>
      </c>
      <c r="AE345">
        <f t="shared" si="348"/>
        <v>35.51</v>
      </c>
      <c r="AF345">
        <f t="shared" si="349"/>
        <v>2499.29</v>
      </c>
      <c r="AG345">
        <f t="shared" si="350"/>
        <v>0</v>
      </c>
      <c r="AH345">
        <f t="shared" si="351"/>
        <v>293</v>
      </c>
      <c r="AI345">
        <f t="shared" si="352"/>
        <v>2.63</v>
      </c>
      <c r="AJ345">
        <f t="shared" si="353"/>
        <v>0</v>
      </c>
      <c r="AK345">
        <v>2581.5</v>
      </c>
      <c r="AL345">
        <v>0</v>
      </c>
      <c r="AM345">
        <v>82.21</v>
      </c>
      <c r="AN345">
        <v>35.51</v>
      </c>
      <c r="AO345">
        <v>2499.29</v>
      </c>
      <c r="AP345">
        <v>0</v>
      </c>
      <c r="AQ345">
        <v>293</v>
      </c>
      <c r="AR345">
        <v>2.63</v>
      </c>
      <c r="AS345">
        <v>0</v>
      </c>
      <c r="AT345">
        <v>74</v>
      </c>
      <c r="AU345">
        <v>50</v>
      </c>
      <c r="AV345">
        <v>1</v>
      </c>
      <c r="AW345">
        <v>1</v>
      </c>
      <c r="AZ345">
        <v>7.04</v>
      </c>
      <c r="BA345">
        <v>7.04</v>
      </c>
      <c r="BB345">
        <v>7.04</v>
      </c>
      <c r="BC345">
        <v>7.04</v>
      </c>
      <c r="BD345" t="s">
        <v>6</v>
      </c>
      <c r="BE345" t="s">
        <v>6</v>
      </c>
      <c r="BF345" t="s">
        <v>6</v>
      </c>
      <c r="BG345" t="s">
        <v>6</v>
      </c>
      <c r="BH345">
        <v>0</v>
      </c>
      <c r="BI345">
        <v>1</v>
      </c>
      <c r="BJ345" t="s">
        <v>957</v>
      </c>
      <c r="BM345">
        <v>65001</v>
      </c>
      <c r="BN345">
        <v>0</v>
      </c>
      <c r="BO345" t="s">
        <v>6</v>
      </c>
      <c r="BP345">
        <v>0</v>
      </c>
      <c r="BQ345">
        <v>6</v>
      </c>
      <c r="BR345">
        <v>0</v>
      </c>
      <c r="BS345">
        <v>7.04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74</v>
      </c>
      <c r="CA345">
        <v>50</v>
      </c>
      <c r="CF345">
        <v>0</v>
      </c>
      <c r="CG345">
        <v>0</v>
      </c>
      <c r="CM345">
        <v>0</v>
      </c>
      <c r="CN345" t="s">
        <v>6</v>
      </c>
      <c r="CO345">
        <v>0</v>
      </c>
      <c r="CP345">
        <f t="shared" si="354"/>
        <v>181.73999999999998</v>
      </c>
      <c r="CQ345">
        <f t="shared" si="355"/>
        <v>0</v>
      </c>
      <c r="CR345">
        <f t="shared" si="356"/>
        <v>578.75839999999994</v>
      </c>
      <c r="CS345">
        <f t="shared" si="357"/>
        <v>249.99039999999999</v>
      </c>
      <c r="CT345">
        <f t="shared" si="358"/>
        <v>17595.0016</v>
      </c>
      <c r="CU345">
        <f t="shared" si="359"/>
        <v>0</v>
      </c>
      <c r="CV345">
        <f t="shared" si="360"/>
        <v>293</v>
      </c>
      <c r="CW345">
        <f t="shared" si="361"/>
        <v>2.63</v>
      </c>
      <c r="CX345">
        <f t="shared" si="362"/>
        <v>0</v>
      </c>
      <c r="CY345">
        <f t="shared" si="363"/>
        <v>132.053</v>
      </c>
      <c r="CZ345">
        <f t="shared" si="364"/>
        <v>89.224999999999994</v>
      </c>
      <c r="DC345" t="s">
        <v>6</v>
      </c>
      <c r="DD345" t="s">
        <v>6</v>
      </c>
      <c r="DE345" t="s">
        <v>6</v>
      </c>
      <c r="DF345" t="s">
        <v>6</v>
      </c>
      <c r="DG345" t="s">
        <v>6</v>
      </c>
      <c r="DH345" t="s">
        <v>6</v>
      </c>
      <c r="DI345" t="s">
        <v>6</v>
      </c>
      <c r="DJ345" t="s">
        <v>6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1013</v>
      </c>
      <c r="DV345" t="s">
        <v>39</v>
      </c>
      <c r="DW345" t="s">
        <v>39</v>
      </c>
      <c r="DX345">
        <v>1</v>
      </c>
      <c r="EE345">
        <v>16609190</v>
      </c>
      <c r="EF345">
        <v>6</v>
      </c>
      <c r="EG345" t="s">
        <v>29</v>
      </c>
      <c r="EH345">
        <v>0</v>
      </c>
      <c r="EI345" t="s">
        <v>6</v>
      </c>
      <c r="EJ345">
        <v>1</v>
      </c>
      <c r="EK345">
        <v>65001</v>
      </c>
      <c r="EL345" t="s">
        <v>786</v>
      </c>
      <c r="EM345" t="s">
        <v>787</v>
      </c>
      <c r="EO345" t="s">
        <v>6</v>
      </c>
      <c r="EQ345">
        <v>131072</v>
      </c>
      <c r="ER345">
        <v>2581.5</v>
      </c>
      <c r="ES345">
        <v>0</v>
      </c>
      <c r="ET345">
        <v>82.21</v>
      </c>
      <c r="EU345">
        <v>35.51</v>
      </c>
      <c r="EV345">
        <v>2499.29</v>
      </c>
      <c r="EW345">
        <v>293</v>
      </c>
      <c r="EX345">
        <v>2.63</v>
      </c>
      <c r="EY345">
        <v>0</v>
      </c>
      <c r="FQ345">
        <v>0</v>
      </c>
      <c r="FR345">
        <f t="shared" si="365"/>
        <v>0</v>
      </c>
      <c r="FS345">
        <v>0</v>
      </c>
      <c r="FX345">
        <v>74</v>
      </c>
      <c r="FY345">
        <v>50</v>
      </c>
      <c r="GA345" t="s">
        <v>6</v>
      </c>
      <c r="GD345">
        <v>0</v>
      </c>
      <c r="GF345">
        <v>1629054882</v>
      </c>
      <c r="GG345">
        <v>1</v>
      </c>
      <c r="GH345">
        <v>1</v>
      </c>
      <c r="GI345">
        <v>4</v>
      </c>
      <c r="GJ345">
        <v>0</v>
      </c>
      <c r="GK345">
        <f>ROUND(R345*(R12)/100,2)</f>
        <v>0</v>
      </c>
      <c r="GL345">
        <f t="shared" si="366"/>
        <v>0</v>
      </c>
      <c r="GM345">
        <f t="shared" si="367"/>
        <v>403.02</v>
      </c>
      <c r="GN345">
        <f t="shared" si="368"/>
        <v>403.02</v>
      </c>
      <c r="GO345">
        <f t="shared" si="369"/>
        <v>0</v>
      </c>
      <c r="GP345">
        <f t="shared" si="370"/>
        <v>0</v>
      </c>
      <c r="GR345">
        <v>0</v>
      </c>
      <c r="GS345">
        <v>3</v>
      </c>
      <c r="GT345">
        <v>0</v>
      </c>
      <c r="GU345" t="s">
        <v>6</v>
      </c>
      <c r="GV345">
        <f t="shared" si="371"/>
        <v>0</v>
      </c>
      <c r="GW345">
        <v>1</v>
      </c>
      <c r="GX345">
        <f t="shared" si="372"/>
        <v>0</v>
      </c>
      <c r="HA345">
        <v>0</v>
      </c>
      <c r="HB345">
        <v>0</v>
      </c>
      <c r="IK345">
        <v>0</v>
      </c>
    </row>
    <row r="346" spans="1:245" x14ac:dyDescent="0.2">
      <c r="A346">
        <v>17</v>
      </c>
      <c r="B346">
        <v>1</v>
      </c>
      <c r="C346">
        <f>ROW(SmtRes!A738)</f>
        <v>738</v>
      </c>
      <c r="D346">
        <f>ROW(EtalonRes!A732)</f>
        <v>732</v>
      </c>
      <c r="E346" t="s">
        <v>958</v>
      </c>
      <c r="F346" t="s">
        <v>959</v>
      </c>
      <c r="G346" t="s">
        <v>960</v>
      </c>
      <c r="H346" t="s">
        <v>39</v>
      </c>
      <c r="I346">
        <f>ROUND(9/100,9)</f>
        <v>0.09</v>
      </c>
      <c r="J346">
        <v>0</v>
      </c>
      <c r="O346">
        <f t="shared" si="334"/>
        <v>570.16</v>
      </c>
      <c r="P346">
        <f t="shared" si="335"/>
        <v>0</v>
      </c>
      <c r="Q346">
        <f t="shared" si="336"/>
        <v>15.65</v>
      </c>
      <c r="R346">
        <f t="shared" si="337"/>
        <v>6.76</v>
      </c>
      <c r="S346">
        <f t="shared" si="338"/>
        <v>554.51</v>
      </c>
      <c r="T346">
        <f t="shared" si="339"/>
        <v>0</v>
      </c>
      <c r="U346">
        <f t="shared" si="340"/>
        <v>9.234</v>
      </c>
      <c r="V346">
        <f t="shared" si="341"/>
        <v>7.1099999999999997E-2</v>
      </c>
      <c r="W346">
        <f t="shared" si="342"/>
        <v>0</v>
      </c>
      <c r="X346">
        <f t="shared" si="343"/>
        <v>415.34</v>
      </c>
      <c r="Y346">
        <f t="shared" si="344"/>
        <v>280.64</v>
      </c>
      <c r="AA346">
        <v>16612262</v>
      </c>
      <c r="AB346">
        <f t="shared" si="345"/>
        <v>899.88</v>
      </c>
      <c r="AC346">
        <f t="shared" si="346"/>
        <v>0</v>
      </c>
      <c r="AD346">
        <f t="shared" si="347"/>
        <v>24.7</v>
      </c>
      <c r="AE346">
        <f t="shared" si="348"/>
        <v>10.67</v>
      </c>
      <c r="AF346">
        <f t="shared" si="349"/>
        <v>875.18</v>
      </c>
      <c r="AG346">
        <f t="shared" si="350"/>
        <v>0</v>
      </c>
      <c r="AH346">
        <f t="shared" si="351"/>
        <v>102.6</v>
      </c>
      <c r="AI346">
        <f t="shared" si="352"/>
        <v>0.79</v>
      </c>
      <c r="AJ346">
        <f t="shared" si="353"/>
        <v>0</v>
      </c>
      <c r="AK346">
        <v>899.88</v>
      </c>
      <c r="AL346">
        <v>0</v>
      </c>
      <c r="AM346">
        <v>24.7</v>
      </c>
      <c r="AN346">
        <v>10.67</v>
      </c>
      <c r="AO346">
        <v>875.18</v>
      </c>
      <c r="AP346">
        <v>0</v>
      </c>
      <c r="AQ346">
        <v>102.6</v>
      </c>
      <c r="AR346">
        <v>0.79</v>
      </c>
      <c r="AS346">
        <v>0</v>
      </c>
      <c r="AT346">
        <v>74</v>
      </c>
      <c r="AU346">
        <v>50</v>
      </c>
      <c r="AV346">
        <v>1</v>
      </c>
      <c r="AW346">
        <v>1</v>
      </c>
      <c r="AZ346">
        <v>7.04</v>
      </c>
      <c r="BA346">
        <v>7.04</v>
      </c>
      <c r="BB346">
        <v>7.04</v>
      </c>
      <c r="BC346">
        <v>7.04</v>
      </c>
      <c r="BD346" t="s">
        <v>6</v>
      </c>
      <c r="BE346" t="s">
        <v>6</v>
      </c>
      <c r="BF346" t="s">
        <v>6</v>
      </c>
      <c r="BG346" t="s">
        <v>6</v>
      </c>
      <c r="BH346">
        <v>0</v>
      </c>
      <c r="BI346">
        <v>1</v>
      </c>
      <c r="BJ346" t="s">
        <v>961</v>
      </c>
      <c r="BM346">
        <v>65001</v>
      </c>
      <c r="BN346">
        <v>0</v>
      </c>
      <c r="BO346" t="s">
        <v>6</v>
      </c>
      <c r="BP346">
        <v>0</v>
      </c>
      <c r="BQ346">
        <v>6</v>
      </c>
      <c r="BR346">
        <v>0</v>
      </c>
      <c r="BS346">
        <v>7.04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6</v>
      </c>
      <c r="BZ346">
        <v>74</v>
      </c>
      <c r="CA346">
        <v>50</v>
      </c>
      <c r="CF346">
        <v>0</v>
      </c>
      <c r="CG346">
        <v>0</v>
      </c>
      <c r="CM346">
        <v>0</v>
      </c>
      <c r="CN346" t="s">
        <v>6</v>
      </c>
      <c r="CO346">
        <v>0</v>
      </c>
      <c r="CP346">
        <f t="shared" si="354"/>
        <v>570.16</v>
      </c>
      <c r="CQ346">
        <f t="shared" si="355"/>
        <v>0</v>
      </c>
      <c r="CR346">
        <f t="shared" si="356"/>
        <v>173.88800000000001</v>
      </c>
      <c r="CS346">
        <f t="shared" si="357"/>
        <v>75.116799999999998</v>
      </c>
      <c r="CT346">
        <f t="shared" si="358"/>
        <v>6161.2671999999993</v>
      </c>
      <c r="CU346">
        <f t="shared" si="359"/>
        <v>0</v>
      </c>
      <c r="CV346">
        <f t="shared" si="360"/>
        <v>102.6</v>
      </c>
      <c r="CW346">
        <f t="shared" si="361"/>
        <v>0.79</v>
      </c>
      <c r="CX346">
        <f t="shared" si="362"/>
        <v>0</v>
      </c>
      <c r="CY346">
        <f t="shared" si="363"/>
        <v>415.33979999999997</v>
      </c>
      <c r="CZ346">
        <f t="shared" si="364"/>
        <v>280.63499999999999</v>
      </c>
      <c r="DC346" t="s">
        <v>6</v>
      </c>
      <c r="DD346" t="s">
        <v>6</v>
      </c>
      <c r="DE346" t="s">
        <v>6</v>
      </c>
      <c r="DF346" t="s">
        <v>6</v>
      </c>
      <c r="DG346" t="s">
        <v>6</v>
      </c>
      <c r="DH346" t="s">
        <v>6</v>
      </c>
      <c r="DI346" t="s">
        <v>6</v>
      </c>
      <c r="DJ346" t="s">
        <v>6</v>
      </c>
      <c r="DK346" t="s">
        <v>6</v>
      </c>
      <c r="DL346" t="s">
        <v>6</v>
      </c>
      <c r="DM346" t="s">
        <v>6</v>
      </c>
      <c r="DN346">
        <v>0</v>
      </c>
      <c r="DO346">
        <v>0</v>
      </c>
      <c r="DP346">
        <v>1</v>
      </c>
      <c r="DQ346">
        <v>1</v>
      </c>
      <c r="DU346">
        <v>1013</v>
      </c>
      <c r="DV346" t="s">
        <v>39</v>
      </c>
      <c r="DW346" t="s">
        <v>39</v>
      </c>
      <c r="DX346">
        <v>1</v>
      </c>
      <c r="EE346">
        <v>16609190</v>
      </c>
      <c r="EF346">
        <v>6</v>
      </c>
      <c r="EG346" t="s">
        <v>29</v>
      </c>
      <c r="EH346">
        <v>0</v>
      </c>
      <c r="EI346" t="s">
        <v>6</v>
      </c>
      <c r="EJ346">
        <v>1</v>
      </c>
      <c r="EK346">
        <v>65001</v>
      </c>
      <c r="EL346" t="s">
        <v>786</v>
      </c>
      <c r="EM346" t="s">
        <v>787</v>
      </c>
      <c r="EO346" t="s">
        <v>6</v>
      </c>
      <c r="EQ346">
        <v>131072</v>
      </c>
      <c r="ER346">
        <v>899.88</v>
      </c>
      <c r="ES346">
        <v>0</v>
      </c>
      <c r="ET346">
        <v>24.7</v>
      </c>
      <c r="EU346">
        <v>10.67</v>
      </c>
      <c r="EV346">
        <v>875.18</v>
      </c>
      <c r="EW346">
        <v>102.6</v>
      </c>
      <c r="EX346">
        <v>0.79</v>
      </c>
      <c r="EY346">
        <v>0</v>
      </c>
      <c r="FQ346">
        <v>0</v>
      </c>
      <c r="FR346">
        <f t="shared" si="365"/>
        <v>0</v>
      </c>
      <c r="FS346">
        <v>0</v>
      </c>
      <c r="FX346">
        <v>74</v>
      </c>
      <c r="FY346">
        <v>50</v>
      </c>
      <c r="GA346" t="s">
        <v>6</v>
      </c>
      <c r="GD346">
        <v>0</v>
      </c>
      <c r="GF346">
        <v>484186267</v>
      </c>
      <c r="GG346">
        <v>1</v>
      </c>
      <c r="GH346">
        <v>1</v>
      </c>
      <c r="GI346">
        <v>4</v>
      </c>
      <c r="GJ346">
        <v>0</v>
      </c>
      <c r="GK346">
        <f>ROUND(R346*(R12)/100,2)</f>
        <v>0</v>
      </c>
      <c r="GL346">
        <f t="shared" si="366"/>
        <v>0</v>
      </c>
      <c r="GM346">
        <f t="shared" si="367"/>
        <v>1266.1400000000001</v>
      </c>
      <c r="GN346">
        <f t="shared" si="368"/>
        <v>1266.1400000000001</v>
      </c>
      <c r="GO346">
        <f t="shared" si="369"/>
        <v>0</v>
      </c>
      <c r="GP346">
        <f t="shared" si="370"/>
        <v>0</v>
      </c>
      <c r="GR346">
        <v>0</v>
      </c>
      <c r="GS346">
        <v>3</v>
      </c>
      <c r="GT346">
        <v>0</v>
      </c>
      <c r="GU346" t="s">
        <v>6</v>
      </c>
      <c r="GV346">
        <f t="shared" si="371"/>
        <v>0</v>
      </c>
      <c r="GW346">
        <v>1</v>
      </c>
      <c r="GX346">
        <f t="shared" si="372"/>
        <v>0</v>
      </c>
      <c r="HA346">
        <v>0</v>
      </c>
      <c r="HB346">
        <v>0</v>
      </c>
      <c r="IK346">
        <v>0</v>
      </c>
    </row>
    <row r="347" spans="1:245" x14ac:dyDescent="0.2">
      <c r="A347">
        <v>17</v>
      </c>
      <c r="B347">
        <v>1</v>
      </c>
      <c r="C347">
        <f>ROW(SmtRes!A741)</f>
        <v>741</v>
      </c>
      <c r="D347">
        <f>ROW(EtalonRes!A736)</f>
        <v>736</v>
      </c>
      <c r="E347" t="s">
        <v>962</v>
      </c>
      <c r="F347" t="s">
        <v>963</v>
      </c>
      <c r="G347" t="s">
        <v>964</v>
      </c>
      <c r="H347" t="s">
        <v>39</v>
      </c>
      <c r="I347">
        <f>ROUND(5/100,9)</f>
        <v>0.05</v>
      </c>
      <c r="J347">
        <v>0</v>
      </c>
      <c r="O347">
        <f t="shared" si="334"/>
        <v>156.88999999999999</v>
      </c>
      <c r="P347">
        <f t="shared" si="335"/>
        <v>0</v>
      </c>
      <c r="Q347">
        <f t="shared" si="336"/>
        <v>2.86</v>
      </c>
      <c r="R347">
        <f t="shared" si="337"/>
        <v>1.24</v>
      </c>
      <c r="S347">
        <f t="shared" si="338"/>
        <v>154.03</v>
      </c>
      <c r="T347">
        <f t="shared" si="339"/>
        <v>0</v>
      </c>
      <c r="U347">
        <f t="shared" si="340"/>
        <v>2.5649999999999999</v>
      </c>
      <c r="V347">
        <f t="shared" si="341"/>
        <v>1.3000000000000001E-2</v>
      </c>
      <c r="W347">
        <f t="shared" si="342"/>
        <v>0</v>
      </c>
      <c r="X347">
        <f t="shared" si="343"/>
        <v>114.9</v>
      </c>
      <c r="Y347">
        <f t="shared" si="344"/>
        <v>77.64</v>
      </c>
      <c r="AA347">
        <v>16612262</v>
      </c>
      <c r="AB347">
        <f t="shared" si="345"/>
        <v>445.72</v>
      </c>
      <c r="AC347">
        <f t="shared" si="346"/>
        <v>0</v>
      </c>
      <c r="AD347">
        <f t="shared" si="347"/>
        <v>8.1300000000000008</v>
      </c>
      <c r="AE347">
        <f t="shared" si="348"/>
        <v>3.51</v>
      </c>
      <c r="AF347">
        <f t="shared" si="349"/>
        <v>437.59</v>
      </c>
      <c r="AG347">
        <f t="shared" si="350"/>
        <v>0</v>
      </c>
      <c r="AH347">
        <f t="shared" si="351"/>
        <v>51.3</v>
      </c>
      <c r="AI347">
        <f t="shared" si="352"/>
        <v>0.26</v>
      </c>
      <c r="AJ347">
        <f t="shared" si="353"/>
        <v>0</v>
      </c>
      <c r="AK347">
        <v>445.72</v>
      </c>
      <c r="AL347">
        <v>0</v>
      </c>
      <c r="AM347">
        <v>8.1300000000000008</v>
      </c>
      <c r="AN347">
        <v>3.51</v>
      </c>
      <c r="AO347">
        <v>437.59</v>
      </c>
      <c r="AP347">
        <v>0</v>
      </c>
      <c r="AQ347">
        <v>51.3</v>
      </c>
      <c r="AR347">
        <v>0.26</v>
      </c>
      <c r="AS347">
        <v>0</v>
      </c>
      <c r="AT347">
        <v>74</v>
      </c>
      <c r="AU347">
        <v>50</v>
      </c>
      <c r="AV347">
        <v>1</v>
      </c>
      <c r="AW347">
        <v>1</v>
      </c>
      <c r="AZ347">
        <v>7.04</v>
      </c>
      <c r="BA347">
        <v>7.04</v>
      </c>
      <c r="BB347">
        <v>7.04</v>
      </c>
      <c r="BC347">
        <v>7.04</v>
      </c>
      <c r="BD347" t="s">
        <v>6</v>
      </c>
      <c r="BE347" t="s">
        <v>6</v>
      </c>
      <c r="BF347" t="s">
        <v>6</v>
      </c>
      <c r="BG347" t="s">
        <v>6</v>
      </c>
      <c r="BH347">
        <v>0</v>
      </c>
      <c r="BI347">
        <v>1</v>
      </c>
      <c r="BJ347" t="s">
        <v>965</v>
      </c>
      <c r="BM347">
        <v>65001</v>
      </c>
      <c r="BN347">
        <v>0</v>
      </c>
      <c r="BO347" t="s">
        <v>6</v>
      </c>
      <c r="BP347">
        <v>0</v>
      </c>
      <c r="BQ347">
        <v>6</v>
      </c>
      <c r="BR347">
        <v>0</v>
      </c>
      <c r="BS347">
        <v>7.04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74</v>
      </c>
      <c r="CA347">
        <v>50</v>
      </c>
      <c r="CF347">
        <v>0</v>
      </c>
      <c r="CG347">
        <v>0</v>
      </c>
      <c r="CM347">
        <v>0</v>
      </c>
      <c r="CN347" t="s">
        <v>6</v>
      </c>
      <c r="CO347">
        <v>0</v>
      </c>
      <c r="CP347">
        <f t="shared" si="354"/>
        <v>156.89000000000001</v>
      </c>
      <c r="CQ347">
        <f t="shared" si="355"/>
        <v>0</v>
      </c>
      <c r="CR347">
        <f t="shared" si="356"/>
        <v>57.235200000000006</v>
      </c>
      <c r="CS347">
        <f t="shared" si="357"/>
        <v>24.7104</v>
      </c>
      <c r="CT347">
        <f t="shared" si="358"/>
        <v>3080.6335999999997</v>
      </c>
      <c r="CU347">
        <f t="shared" si="359"/>
        <v>0</v>
      </c>
      <c r="CV347">
        <f t="shared" si="360"/>
        <v>51.3</v>
      </c>
      <c r="CW347">
        <f t="shared" si="361"/>
        <v>0.26</v>
      </c>
      <c r="CX347">
        <f t="shared" si="362"/>
        <v>0</v>
      </c>
      <c r="CY347">
        <f t="shared" si="363"/>
        <v>114.89980000000001</v>
      </c>
      <c r="CZ347">
        <f t="shared" si="364"/>
        <v>77.635000000000005</v>
      </c>
      <c r="DC347" t="s">
        <v>6</v>
      </c>
      <c r="DD347" t="s">
        <v>6</v>
      </c>
      <c r="DE347" t="s">
        <v>6</v>
      </c>
      <c r="DF347" t="s">
        <v>6</v>
      </c>
      <c r="DG347" t="s">
        <v>6</v>
      </c>
      <c r="DH347" t="s">
        <v>6</v>
      </c>
      <c r="DI347" t="s">
        <v>6</v>
      </c>
      <c r="DJ347" t="s">
        <v>6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1013</v>
      </c>
      <c r="DV347" t="s">
        <v>39</v>
      </c>
      <c r="DW347" t="s">
        <v>39</v>
      </c>
      <c r="DX347">
        <v>1</v>
      </c>
      <c r="EE347">
        <v>16609190</v>
      </c>
      <c r="EF347">
        <v>6</v>
      </c>
      <c r="EG347" t="s">
        <v>29</v>
      </c>
      <c r="EH347">
        <v>0</v>
      </c>
      <c r="EI347" t="s">
        <v>6</v>
      </c>
      <c r="EJ347">
        <v>1</v>
      </c>
      <c r="EK347">
        <v>65001</v>
      </c>
      <c r="EL347" t="s">
        <v>786</v>
      </c>
      <c r="EM347" t="s">
        <v>787</v>
      </c>
      <c r="EO347" t="s">
        <v>6</v>
      </c>
      <c r="EQ347">
        <v>0</v>
      </c>
      <c r="ER347">
        <v>445.72</v>
      </c>
      <c r="ES347">
        <v>0</v>
      </c>
      <c r="ET347">
        <v>8.1300000000000008</v>
      </c>
      <c r="EU347">
        <v>3.51</v>
      </c>
      <c r="EV347">
        <v>437.59</v>
      </c>
      <c r="EW347">
        <v>51.3</v>
      </c>
      <c r="EX347">
        <v>0.26</v>
      </c>
      <c r="EY347">
        <v>0</v>
      </c>
      <c r="FQ347">
        <v>0</v>
      </c>
      <c r="FR347">
        <f t="shared" si="365"/>
        <v>0</v>
      </c>
      <c r="FS347">
        <v>0</v>
      </c>
      <c r="FX347">
        <v>74</v>
      </c>
      <c r="FY347">
        <v>50</v>
      </c>
      <c r="GA347" t="s">
        <v>6</v>
      </c>
      <c r="GD347">
        <v>0</v>
      </c>
      <c r="GF347">
        <v>-869396583</v>
      </c>
      <c r="GG347">
        <v>1</v>
      </c>
      <c r="GH347">
        <v>1</v>
      </c>
      <c r="GI347">
        <v>4</v>
      </c>
      <c r="GJ347">
        <v>0</v>
      </c>
      <c r="GK347">
        <f>ROUND(R347*(R12)/100,2)</f>
        <v>0</v>
      </c>
      <c r="GL347">
        <f t="shared" si="366"/>
        <v>0</v>
      </c>
      <c r="GM347">
        <f t="shared" si="367"/>
        <v>349.43</v>
      </c>
      <c r="GN347">
        <f t="shared" si="368"/>
        <v>349.43</v>
      </c>
      <c r="GO347">
        <f t="shared" si="369"/>
        <v>0</v>
      </c>
      <c r="GP347">
        <f t="shared" si="370"/>
        <v>0</v>
      </c>
      <c r="GR347">
        <v>0</v>
      </c>
      <c r="GS347">
        <v>3</v>
      </c>
      <c r="GT347">
        <v>0</v>
      </c>
      <c r="GU347" t="s">
        <v>6</v>
      </c>
      <c r="GV347">
        <f t="shared" si="371"/>
        <v>0</v>
      </c>
      <c r="GW347">
        <v>1</v>
      </c>
      <c r="GX347">
        <f t="shared" si="372"/>
        <v>0</v>
      </c>
      <c r="HA347">
        <v>0</v>
      </c>
      <c r="HB347">
        <v>0</v>
      </c>
      <c r="IK347">
        <v>0</v>
      </c>
    </row>
    <row r="348" spans="1:245" x14ac:dyDescent="0.2">
      <c r="A348">
        <v>17</v>
      </c>
      <c r="B348">
        <v>1</v>
      </c>
      <c r="C348">
        <f>ROW(SmtRes!A744)</f>
        <v>744</v>
      </c>
      <c r="D348">
        <f>ROW(EtalonRes!A740)</f>
        <v>740</v>
      </c>
      <c r="E348" t="s">
        <v>966</v>
      </c>
      <c r="F348" t="s">
        <v>967</v>
      </c>
      <c r="G348" t="s">
        <v>968</v>
      </c>
      <c r="H348" t="s">
        <v>39</v>
      </c>
      <c r="I348">
        <v>0.05</v>
      </c>
      <c r="J348">
        <v>0</v>
      </c>
      <c r="O348">
        <f t="shared" si="334"/>
        <v>194.88</v>
      </c>
      <c r="P348">
        <f t="shared" si="335"/>
        <v>0</v>
      </c>
      <c r="Q348">
        <f t="shared" si="336"/>
        <v>3.19</v>
      </c>
      <c r="R348">
        <f t="shared" si="337"/>
        <v>1.38</v>
      </c>
      <c r="S348">
        <f t="shared" si="338"/>
        <v>191.69</v>
      </c>
      <c r="T348">
        <f t="shared" si="339"/>
        <v>0</v>
      </c>
      <c r="U348">
        <f t="shared" si="340"/>
        <v>3.1920000000000002</v>
      </c>
      <c r="V348">
        <f t="shared" si="341"/>
        <v>1.4499999999999999E-2</v>
      </c>
      <c r="W348">
        <f t="shared" si="342"/>
        <v>0</v>
      </c>
      <c r="X348">
        <f t="shared" si="343"/>
        <v>142.87</v>
      </c>
      <c r="Y348">
        <f t="shared" si="344"/>
        <v>96.54</v>
      </c>
      <c r="AA348">
        <v>16612262</v>
      </c>
      <c r="AB348">
        <f t="shared" si="345"/>
        <v>553.63</v>
      </c>
      <c r="AC348">
        <f t="shared" si="346"/>
        <v>0</v>
      </c>
      <c r="AD348">
        <f t="shared" si="347"/>
        <v>9.07</v>
      </c>
      <c r="AE348">
        <f t="shared" si="348"/>
        <v>3.92</v>
      </c>
      <c r="AF348">
        <f t="shared" si="349"/>
        <v>544.55999999999995</v>
      </c>
      <c r="AG348">
        <f t="shared" si="350"/>
        <v>0</v>
      </c>
      <c r="AH348">
        <f t="shared" si="351"/>
        <v>63.84</v>
      </c>
      <c r="AI348">
        <f t="shared" si="352"/>
        <v>0.28999999999999998</v>
      </c>
      <c r="AJ348">
        <f t="shared" si="353"/>
        <v>0</v>
      </c>
      <c r="AK348">
        <v>553.63</v>
      </c>
      <c r="AL348">
        <v>0</v>
      </c>
      <c r="AM348">
        <v>9.07</v>
      </c>
      <c r="AN348">
        <v>3.92</v>
      </c>
      <c r="AO348">
        <v>544.55999999999995</v>
      </c>
      <c r="AP348">
        <v>0</v>
      </c>
      <c r="AQ348">
        <v>63.84</v>
      </c>
      <c r="AR348">
        <v>0.28999999999999998</v>
      </c>
      <c r="AS348">
        <v>0</v>
      </c>
      <c r="AT348">
        <v>74</v>
      </c>
      <c r="AU348">
        <v>50</v>
      </c>
      <c r="AV348">
        <v>1</v>
      </c>
      <c r="AW348">
        <v>1</v>
      </c>
      <c r="AZ348">
        <v>7.04</v>
      </c>
      <c r="BA348">
        <v>7.04</v>
      </c>
      <c r="BB348">
        <v>7.04</v>
      </c>
      <c r="BC348">
        <v>7.04</v>
      </c>
      <c r="BD348" t="s">
        <v>6</v>
      </c>
      <c r="BE348" t="s">
        <v>6</v>
      </c>
      <c r="BF348" t="s">
        <v>6</v>
      </c>
      <c r="BG348" t="s">
        <v>6</v>
      </c>
      <c r="BH348">
        <v>0</v>
      </c>
      <c r="BI348">
        <v>1</v>
      </c>
      <c r="BJ348" t="s">
        <v>969</v>
      </c>
      <c r="BM348">
        <v>65001</v>
      </c>
      <c r="BN348">
        <v>0</v>
      </c>
      <c r="BO348" t="s">
        <v>6</v>
      </c>
      <c r="BP348">
        <v>0</v>
      </c>
      <c r="BQ348">
        <v>6</v>
      </c>
      <c r="BR348">
        <v>0</v>
      </c>
      <c r="BS348">
        <v>7.04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6</v>
      </c>
      <c r="BZ348">
        <v>74</v>
      </c>
      <c r="CA348">
        <v>50</v>
      </c>
      <c r="CF348">
        <v>0</v>
      </c>
      <c r="CG348">
        <v>0</v>
      </c>
      <c r="CM348">
        <v>0</v>
      </c>
      <c r="CN348" t="s">
        <v>6</v>
      </c>
      <c r="CO348">
        <v>0</v>
      </c>
      <c r="CP348">
        <f t="shared" si="354"/>
        <v>194.88</v>
      </c>
      <c r="CQ348">
        <f t="shared" si="355"/>
        <v>0</v>
      </c>
      <c r="CR348">
        <f t="shared" si="356"/>
        <v>63.852800000000002</v>
      </c>
      <c r="CS348">
        <f t="shared" si="357"/>
        <v>27.596799999999998</v>
      </c>
      <c r="CT348">
        <f t="shared" si="358"/>
        <v>3833.7023999999997</v>
      </c>
      <c r="CU348">
        <f t="shared" si="359"/>
        <v>0</v>
      </c>
      <c r="CV348">
        <f t="shared" si="360"/>
        <v>63.84</v>
      </c>
      <c r="CW348">
        <f t="shared" si="361"/>
        <v>0.28999999999999998</v>
      </c>
      <c r="CX348">
        <f t="shared" si="362"/>
        <v>0</v>
      </c>
      <c r="CY348">
        <f t="shared" si="363"/>
        <v>142.87180000000001</v>
      </c>
      <c r="CZ348">
        <f t="shared" si="364"/>
        <v>96.534999999999997</v>
      </c>
      <c r="DC348" t="s">
        <v>6</v>
      </c>
      <c r="DD348" t="s">
        <v>6</v>
      </c>
      <c r="DE348" t="s">
        <v>6</v>
      </c>
      <c r="DF348" t="s">
        <v>6</v>
      </c>
      <c r="DG348" t="s">
        <v>6</v>
      </c>
      <c r="DH348" t="s">
        <v>6</v>
      </c>
      <c r="DI348" t="s">
        <v>6</v>
      </c>
      <c r="DJ348" t="s">
        <v>6</v>
      </c>
      <c r="DK348" t="s">
        <v>6</v>
      </c>
      <c r="DL348" t="s">
        <v>6</v>
      </c>
      <c r="DM348" t="s">
        <v>6</v>
      </c>
      <c r="DN348">
        <v>0</v>
      </c>
      <c r="DO348">
        <v>0</v>
      </c>
      <c r="DP348">
        <v>1</v>
      </c>
      <c r="DQ348">
        <v>1</v>
      </c>
      <c r="DU348">
        <v>1013</v>
      </c>
      <c r="DV348" t="s">
        <v>39</v>
      </c>
      <c r="DW348" t="s">
        <v>39</v>
      </c>
      <c r="DX348">
        <v>1</v>
      </c>
      <c r="EE348">
        <v>16609190</v>
      </c>
      <c r="EF348">
        <v>6</v>
      </c>
      <c r="EG348" t="s">
        <v>29</v>
      </c>
      <c r="EH348">
        <v>0</v>
      </c>
      <c r="EI348" t="s">
        <v>6</v>
      </c>
      <c r="EJ348">
        <v>1</v>
      </c>
      <c r="EK348">
        <v>65001</v>
      </c>
      <c r="EL348" t="s">
        <v>786</v>
      </c>
      <c r="EM348" t="s">
        <v>787</v>
      </c>
      <c r="EO348" t="s">
        <v>6</v>
      </c>
      <c r="EQ348">
        <v>131072</v>
      </c>
      <c r="ER348">
        <v>553.63</v>
      </c>
      <c r="ES348">
        <v>0</v>
      </c>
      <c r="ET348">
        <v>9.07</v>
      </c>
      <c r="EU348">
        <v>3.92</v>
      </c>
      <c r="EV348">
        <v>544.55999999999995</v>
      </c>
      <c r="EW348">
        <v>63.84</v>
      </c>
      <c r="EX348">
        <v>0.28999999999999998</v>
      </c>
      <c r="EY348">
        <v>0</v>
      </c>
      <c r="FQ348">
        <v>0</v>
      </c>
      <c r="FR348">
        <f t="shared" si="365"/>
        <v>0</v>
      </c>
      <c r="FS348">
        <v>0</v>
      </c>
      <c r="FX348">
        <v>74</v>
      </c>
      <c r="FY348">
        <v>50</v>
      </c>
      <c r="GA348" t="s">
        <v>6</v>
      </c>
      <c r="GD348">
        <v>0</v>
      </c>
      <c r="GF348">
        <v>-1948414181</v>
      </c>
      <c r="GG348">
        <v>1</v>
      </c>
      <c r="GH348">
        <v>1</v>
      </c>
      <c r="GI348">
        <v>4</v>
      </c>
      <c r="GJ348">
        <v>0</v>
      </c>
      <c r="GK348">
        <f>ROUND(R348*(R12)/100,2)</f>
        <v>0</v>
      </c>
      <c r="GL348">
        <f t="shared" si="366"/>
        <v>0</v>
      </c>
      <c r="GM348">
        <f t="shared" si="367"/>
        <v>434.29</v>
      </c>
      <c r="GN348">
        <f t="shared" si="368"/>
        <v>434.29</v>
      </c>
      <c r="GO348">
        <f t="shared" si="369"/>
        <v>0</v>
      </c>
      <c r="GP348">
        <f t="shared" si="370"/>
        <v>0</v>
      </c>
      <c r="GR348">
        <v>0</v>
      </c>
      <c r="GS348">
        <v>3</v>
      </c>
      <c r="GT348">
        <v>0</v>
      </c>
      <c r="GU348" t="s">
        <v>6</v>
      </c>
      <c r="GV348">
        <f t="shared" si="371"/>
        <v>0</v>
      </c>
      <c r="GW348">
        <v>1</v>
      </c>
      <c r="GX348">
        <f t="shared" si="372"/>
        <v>0</v>
      </c>
      <c r="HA348">
        <v>0</v>
      </c>
      <c r="HB348">
        <v>0</v>
      </c>
      <c r="IK348">
        <v>0</v>
      </c>
    </row>
    <row r="349" spans="1:245" x14ac:dyDescent="0.2">
      <c r="A349">
        <v>17</v>
      </c>
      <c r="B349">
        <v>1</v>
      </c>
      <c r="C349">
        <f>ROW(SmtRes!A747)</f>
        <v>747</v>
      </c>
      <c r="D349">
        <f>ROW(EtalonRes!A744)</f>
        <v>744</v>
      </c>
      <c r="E349" t="s">
        <v>970</v>
      </c>
      <c r="F349" t="s">
        <v>971</v>
      </c>
      <c r="G349" t="s">
        <v>972</v>
      </c>
      <c r="H349" t="s">
        <v>39</v>
      </c>
      <c r="I349">
        <v>0.05</v>
      </c>
      <c r="J349">
        <v>0</v>
      </c>
      <c r="O349">
        <f t="shared" si="334"/>
        <v>114.8</v>
      </c>
      <c r="P349">
        <f t="shared" si="335"/>
        <v>0</v>
      </c>
      <c r="Q349">
        <f t="shared" si="336"/>
        <v>2.86</v>
      </c>
      <c r="R349">
        <f t="shared" si="337"/>
        <v>1.24</v>
      </c>
      <c r="S349">
        <f t="shared" si="338"/>
        <v>111.94</v>
      </c>
      <c r="T349">
        <f t="shared" si="339"/>
        <v>0</v>
      </c>
      <c r="U349">
        <f t="shared" si="340"/>
        <v>1.8640000000000001</v>
      </c>
      <c r="V349">
        <f t="shared" si="341"/>
        <v>1.3000000000000001E-2</v>
      </c>
      <c r="W349">
        <f t="shared" si="342"/>
        <v>0</v>
      </c>
      <c r="X349">
        <f t="shared" si="343"/>
        <v>83.75</v>
      </c>
      <c r="Y349">
        <f t="shared" si="344"/>
        <v>56.59</v>
      </c>
      <c r="AA349">
        <v>16612262</v>
      </c>
      <c r="AB349">
        <f t="shared" si="345"/>
        <v>326.13</v>
      </c>
      <c r="AC349">
        <f t="shared" si="346"/>
        <v>0</v>
      </c>
      <c r="AD349">
        <f t="shared" si="347"/>
        <v>8.1300000000000008</v>
      </c>
      <c r="AE349">
        <f t="shared" si="348"/>
        <v>3.51</v>
      </c>
      <c r="AF349">
        <f t="shared" si="349"/>
        <v>318</v>
      </c>
      <c r="AG349">
        <f t="shared" si="350"/>
        <v>0</v>
      </c>
      <c r="AH349">
        <f t="shared" si="351"/>
        <v>37.28</v>
      </c>
      <c r="AI349">
        <f t="shared" si="352"/>
        <v>0.26</v>
      </c>
      <c r="AJ349">
        <f t="shared" si="353"/>
        <v>0</v>
      </c>
      <c r="AK349">
        <v>326.13</v>
      </c>
      <c r="AL349">
        <v>0</v>
      </c>
      <c r="AM349">
        <v>8.1300000000000008</v>
      </c>
      <c r="AN349">
        <v>3.51</v>
      </c>
      <c r="AO349">
        <v>318</v>
      </c>
      <c r="AP349">
        <v>0</v>
      </c>
      <c r="AQ349">
        <v>37.28</v>
      </c>
      <c r="AR349">
        <v>0.26</v>
      </c>
      <c r="AS349">
        <v>0</v>
      </c>
      <c r="AT349">
        <v>74</v>
      </c>
      <c r="AU349">
        <v>50</v>
      </c>
      <c r="AV349">
        <v>1</v>
      </c>
      <c r="AW349">
        <v>1</v>
      </c>
      <c r="AZ349">
        <v>7.04</v>
      </c>
      <c r="BA349">
        <v>7.04</v>
      </c>
      <c r="BB349">
        <v>7.04</v>
      </c>
      <c r="BC349">
        <v>7.04</v>
      </c>
      <c r="BD349" t="s">
        <v>6</v>
      </c>
      <c r="BE349" t="s">
        <v>6</v>
      </c>
      <c r="BF349" t="s">
        <v>6</v>
      </c>
      <c r="BG349" t="s">
        <v>6</v>
      </c>
      <c r="BH349">
        <v>0</v>
      </c>
      <c r="BI349">
        <v>1</v>
      </c>
      <c r="BJ349" t="s">
        <v>973</v>
      </c>
      <c r="BM349">
        <v>65001</v>
      </c>
      <c r="BN349">
        <v>0</v>
      </c>
      <c r="BO349" t="s">
        <v>6</v>
      </c>
      <c r="BP349">
        <v>0</v>
      </c>
      <c r="BQ349">
        <v>6</v>
      </c>
      <c r="BR349">
        <v>0</v>
      </c>
      <c r="BS349">
        <v>7.04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74</v>
      </c>
      <c r="CA349">
        <v>50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354"/>
        <v>114.8</v>
      </c>
      <c r="CQ349">
        <f t="shared" si="355"/>
        <v>0</v>
      </c>
      <c r="CR349">
        <f t="shared" si="356"/>
        <v>57.235200000000006</v>
      </c>
      <c r="CS349">
        <f t="shared" si="357"/>
        <v>24.7104</v>
      </c>
      <c r="CT349">
        <f t="shared" si="358"/>
        <v>2238.7199999999998</v>
      </c>
      <c r="CU349">
        <f t="shared" si="359"/>
        <v>0</v>
      </c>
      <c r="CV349">
        <f t="shared" si="360"/>
        <v>37.28</v>
      </c>
      <c r="CW349">
        <f t="shared" si="361"/>
        <v>0.26</v>
      </c>
      <c r="CX349">
        <f t="shared" si="362"/>
        <v>0</v>
      </c>
      <c r="CY349">
        <f t="shared" si="363"/>
        <v>83.753199999999993</v>
      </c>
      <c r="CZ349">
        <f t="shared" si="364"/>
        <v>56.59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1013</v>
      </c>
      <c r="DV349" t="s">
        <v>39</v>
      </c>
      <c r="DW349" t="s">
        <v>39</v>
      </c>
      <c r="DX349">
        <v>1</v>
      </c>
      <c r="EE349">
        <v>16609190</v>
      </c>
      <c r="EF349">
        <v>6</v>
      </c>
      <c r="EG349" t="s">
        <v>29</v>
      </c>
      <c r="EH349">
        <v>0</v>
      </c>
      <c r="EI349" t="s">
        <v>6</v>
      </c>
      <c r="EJ349">
        <v>1</v>
      </c>
      <c r="EK349">
        <v>65001</v>
      </c>
      <c r="EL349" t="s">
        <v>786</v>
      </c>
      <c r="EM349" t="s">
        <v>787</v>
      </c>
      <c r="EO349" t="s">
        <v>6</v>
      </c>
      <c r="EQ349">
        <v>131072</v>
      </c>
      <c r="ER349">
        <v>326.13</v>
      </c>
      <c r="ES349">
        <v>0</v>
      </c>
      <c r="ET349">
        <v>8.1300000000000008</v>
      </c>
      <c r="EU349">
        <v>3.51</v>
      </c>
      <c r="EV349">
        <v>318</v>
      </c>
      <c r="EW349">
        <v>37.28</v>
      </c>
      <c r="EX349">
        <v>0.26</v>
      </c>
      <c r="EY349">
        <v>0</v>
      </c>
      <c r="FQ349">
        <v>0</v>
      </c>
      <c r="FR349">
        <f t="shared" si="365"/>
        <v>0</v>
      </c>
      <c r="FS349">
        <v>0</v>
      </c>
      <c r="FX349">
        <v>74</v>
      </c>
      <c r="FY349">
        <v>50</v>
      </c>
      <c r="GA349" t="s">
        <v>6</v>
      </c>
      <c r="GD349">
        <v>0</v>
      </c>
      <c r="GF349">
        <v>-762354741</v>
      </c>
      <c r="GG349">
        <v>1</v>
      </c>
      <c r="GH349">
        <v>1</v>
      </c>
      <c r="GI349">
        <v>4</v>
      </c>
      <c r="GJ349">
        <v>0</v>
      </c>
      <c r="GK349">
        <f>ROUND(R349*(R12)/100,2)</f>
        <v>0</v>
      </c>
      <c r="GL349">
        <f t="shared" si="366"/>
        <v>0</v>
      </c>
      <c r="GM349">
        <f t="shared" si="367"/>
        <v>255.14</v>
      </c>
      <c r="GN349">
        <f t="shared" si="368"/>
        <v>255.14</v>
      </c>
      <c r="GO349">
        <f t="shared" si="369"/>
        <v>0</v>
      </c>
      <c r="GP349">
        <f t="shared" si="370"/>
        <v>0</v>
      </c>
      <c r="GR349">
        <v>0</v>
      </c>
      <c r="GS349">
        <v>3</v>
      </c>
      <c r="GT349">
        <v>0</v>
      </c>
      <c r="GU349" t="s">
        <v>6</v>
      </c>
      <c r="GV349">
        <f t="shared" si="371"/>
        <v>0</v>
      </c>
      <c r="GW349">
        <v>1</v>
      </c>
      <c r="GX349">
        <f t="shared" si="372"/>
        <v>0</v>
      </c>
      <c r="HA349">
        <v>0</v>
      </c>
      <c r="HB349">
        <v>0</v>
      </c>
      <c r="IK349">
        <v>0</v>
      </c>
    </row>
    <row r="350" spans="1:245" x14ac:dyDescent="0.2">
      <c r="A350">
        <v>17</v>
      </c>
      <c r="B350">
        <v>1</v>
      </c>
      <c r="C350">
        <f>ROW(SmtRes!A759)</f>
        <v>759</v>
      </c>
      <c r="D350">
        <f>ROW(EtalonRes!A755)</f>
        <v>755</v>
      </c>
      <c r="E350" t="s">
        <v>974</v>
      </c>
      <c r="F350" t="s">
        <v>975</v>
      </c>
      <c r="G350" t="s">
        <v>976</v>
      </c>
      <c r="H350" t="s">
        <v>27</v>
      </c>
      <c r="I350">
        <v>0.372</v>
      </c>
      <c r="J350">
        <v>0</v>
      </c>
      <c r="O350">
        <f t="shared" si="334"/>
        <v>2072.9</v>
      </c>
      <c r="P350">
        <f t="shared" si="335"/>
        <v>145.01</v>
      </c>
      <c r="Q350">
        <f t="shared" si="336"/>
        <v>8.64</v>
      </c>
      <c r="R350">
        <f t="shared" si="337"/>
        <v>1.31</v>
      </c>
      <c r="S350">
        <f t="shared" si="338"/>
        <v>1919.25</v>
      </c>
      <c r="T350">
        <f t="shared" si="339"/>
        <v>0</v>
      </c>
      <c r="U350">
        <f t="shared" si="340"/>
        <v>27.481871999999996</v>
      </c>
      <c r="V350">
        <f t="shared" si="341"/>
        <v>1.3949999999999999E-2</v>
      </c>
      <c r="W350">
        <f t="shared" si="342"/>
        <v>0</v>
      </c>
      <c r="X350">
        <f t="shared" si="343"/>
        <v>2208.64</v>
      </c>
      <c r="Y350">
        <f t="shared" si="344"/>
        <v>1363.6</v>
      </c>
      <c r="AA350">
        <v>16612262</v>
      </c>
      <c r="AB350">
        <f t="shared" si="345"/>
        <v>791.52</v>
      </c>
      <c r="AC350">
        <f t="shared" si="346"/>
        <v>55.37</v>
      </c>
      <c r="AD350">
        <f>ROUND(((((ET350*1.25))-((EU350*1.25)))+AE350),2)</f>
        <v>3.3</v>
      </c>
      <c r="AE350">
        <f>ROUND(((EU350*1.25)),2)</f>
        <v>0.5</v>
      </c>
      <c r="AF350">
        <f>ROUND(((EV350*1.15)),2)</f>
        <v>732.85</v>
      </c>
      <c r="AG350">
        <f t="shared" si="350"/>
        <v>0</v>
      </c>
      <c r="AH350">
        <f>((EW350*1.15))</f>
        <v>73.875999999999991</v>
      </c>
      <c r="AI350">
        <f>((EX350*1.25))</f>
        <v>3.7499999999999999E-2</v>
      </c>
      <c r="AJ350">
        <f t="shared" si="353"/>
        <v>0</v>
      </c>
      <c r="AK350">
        <v>695.27</v>
      </c>
      <c r="AL350">
        <v>55.37</v>
      </c>
      <c r="AM350">
        <v>2.64</v>
      </c>
      <c r="AN350">
        <v>0.4</v>
      </c>
      <c r="AO350">
        <v>637.26</v>
      </c>
      <c r="AP350">
        <v>0</v>
      </c>
      <c r="AQ350">
        <v>64.239999999999995</v>
      </c>
      <c r="AR350">
        <v>0.03</v>
      </c>
      <c r="AS350">
        <v>0</v>
      </c>
      <c r="AT350">
        <v>115</v>
      </c>
      <c r="AU350">
        <v>71</v>
      </c>
      <c r="AV350">
        <v>1</v>
      </c>
      <c r="AW350">
        <v>1</v>
      </c>
      <c r="AZ350">
        <v>7.04</v>
      </c>
      <c r="BA350">
        <v>7.04</v>
      </c>
      <c r="BB350">
        <v>7.04</v>
      </c>
      <c r="BC350">
        <v>7.04</v>
      </c>
      <c r="BD350" t="s">
        <v>6</v>
      </c>
      <c r="BE350" t="s">
        <v>6</v>
      </c>
      <c r="BF350" t="s">
        <v>6</v>
      </c>
      <c r="BG350" t="s">
        <v>6</v>
      </c>
      <c r="BH350">
        <v>0</v>
      </c>
      <c r="BI350">
        <v>1</v>
      </c>
      <c r="BJ350" t="s">
        <v>977</v>
      </c>
      <c r="BM350">
        <v>16001</v>
      </c>
      <c r="BN350">
        <v>0</v>
      </c>
      <c r="BO350" t="s">
        <v>6</v>
      </c>
      <c r="BP350">
        <v>0</v>
      </c>
      <c r="BQ350">
        <v>2</v>
      </c>
      <c r="BR350">
        <v>0</v>
      </c>
      <c r="BS350">
        <v>7.04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6</v>
      </c>
      <c r="BZ350">
        <v>128</v>
      </c>
      <c r="CA350">
        <v>83</v>
      </c>
      <c r="CF350">
        <v>0</v>
      </c>
      <c r="CG350">
        <v>0</v>
      </c>
      <c r="CM350">
        <v>0</v>
      </c>
      <c r="CN350" t="s">
        <v>1861</v>
      </c>
      <c r="CO350">
        <v>0</v>
      </c>
      <c r="CP350">
        <f t="shared" si="354"/>
        <v>2072.9</v>
      </c>
      <c r="CQ350">
        <f t="shared" si="355"/>
        <v>389.8048</v>
      </c>
      <c r="CR350">
        <f t="shared" si="356"/>
        <v>23.231999999999999</v>
      </c>
      <c r="CS350">
        <f t="shared" si="357"/>
        <v>3.52</v>
      </c>
      <c r="CT350">
        <f t="shared" si="358"/>
        <v>5159.2640000000001</v>
      </c>
      <c r="CU350">
        <f t="shared" si="359"/>
        <v>0</v>
      </c>
      <c r="CV350">
        <f t="shared" si="360"/>
        <v>73.875999999999991</v>
      </c>
      <c r="CW350">
        <f t="shared" si="361"/>
        <v>3.7499999999999999E-2</v>
      </c>
      <c r="CX350">
        <f t="shared" si="362"/>
        <v>0</v>
      </c>
      <c r="CY350">
        <f t="shared" si="363"/>
        <v>2208.6439999999998</v>
      </c>
      <c r="CZ350">
        <f t="shared" si="364"/>
        <v>1363.5976000000001</v>
      </c>
      <c r="DC350" t="s">
        <v>6</v>
      </c>
      <c r="DD350" t="s">
        <v>6</v>
      </c>
      <c r="DE350" t="s">
        <v>91</v>
      </c>
      <c r="DF350" t="s">
        <v>91</v>
      </c>
      <c r="DG350" t="s">
        <v>92</v>
      </c>
      <c r="DH350" t="s">
        <v>6</v>
      </c>
      <c r="DI350" t="s">
        <v>92</v>
      </c>
      <c r="DJ350" t="s">
        <v>91</v>
      </c>
      <c r="DK350" t="s">
        <v>6</v>
      </c>
      <c r="DL350" t="s">
        <v>6</v>
      </c>
      <c r="DM350" t="s">
        <v>6</v>
      </c>
      <c r="DN350">
        <v>0</v>
      </c>
      <c r="DO350">
        <v>0</v>
      </c>
      <c r="DP350">
        <v>1</v>
      </c>
      <c r="DQ350">
        <v>1</v>
      </c>
      <c r="DU350">
        <v>1003</v>
      </c>
      <c r="DV350" t="s">
        <v>27</v>
      </c>
      <c r="DW350" t="s">
        <v>27</v>
      </c>
      <c r="DX350">
        <v>100</v>
      </c>
      <c r="EE350">
        <v>16609131</v>
      </c>
      <c r="EF350">
        <v>2</v>
      </c>
      <c r="EG350" t="s">
        <v>14</v>
      </c>
      <c r="EH350">
        <v>0</v>
      </c>
      <c r="EI350" t="s">
        <v>6</v>
      </c>
      <c r="EJ350">
        <v>1</v>
      </c>
      <c r="EK350">
        <v>16001</v>
      </c>
      <c r="EL350" t="s">
        <v>803</v>
      </c>
      <c r="EM350" t="s">
        <v>804</v>
      </c>
      <c r="EO350" t="s">
        <v>93</v>
      </c>
      <c r="EQ350">
        <v>131072</v>
      </c>
      <c r="ER350">
        <v>695.27</v>
      </c>
      <c r="ES350">
        <v>55.37</v>
      </c>
      <c r="ET350">
        <v>2.64</v>
      </c>
      <c r="EU350">
        <v>0.4</v>
      </c>
      <c r="EV350">
        <v>637.26</v>
      </c>
      <c r="EW350">
        <v>64.239999999999995</v>
      </c>
      <c r="EX350">
        <v>0.03</v>
      </c>
      <c r="EY350">
        <v>0</v>
      </c>
      <c r="FQ350">
        <v>0</v>
      </c>
      <c r="FR350">
        <f t="shared" si="365"/>
        <v>0</v>
      </c>
      <c r="FS350">
        <v>0</v>
      </c>
      <c r="FT350" t="s">
        <v>22</v>
      </c>
      <c r="FU350" t="s">
        <v>23</v>
      </c>
      <c r="FX350">
        <v>115.2</v>
      </c>
      <c r="FY350">
        <v>70.55</v>
      </c>
      <c r="GA350" t="s">
        <v>6</v>
      </c>
      <c r="GD350">
        <v>0</v>
      </c>
      <c r="GF350">
        <v>77844681</v>
      </c>
      <c r="GG350">
        <v>1</v>
      </c>
      <c r="GH350">
        <v>1</v>
      </c>
      <c r="GI350">
        <v>4</v>
      </c>
      <c r="GJ350">
        <v>0</v>
      </c>
      <c r="GK350">
        <f>ROUND(R350*(R12)/100,2)</f>
        <v>0</v>
      </c>
      <c r="GL350">
        <f t="shared" si="366"/>
        <v>0</v>
      </c>
      <c r="GM350">
        <f t="shared" si="367"/>
        <v>5645.14</v>
      </c>
      <c r="GN350">
        <f t="shared" si="368"/>
        <v>5645.14</v>
      </c>
      <c r="GO350">
        <f t="shared" si="369"/>
        <v>0</v>
      </c>
      <c r="GP350">
        <f t="shared" si="370"/>
        <v>0</v>
      </c>
      <c r="GR350">
        <v>0</v>
      </c>
      <c r="GS350">
        <v>3</v>
      </c>
      <c r="GT350">
        <v>0</v>
      </c>
      <c r="GU350" t="s">
        <v>6</v>
      </c>
      <c r="GV350">
        <f t="shared" si="371"/>
        <v>0</v>
      </c>
      <c r="GW350">
        <v>1</v>
      </c>
      <c r="GX350">
        <f t="shared" si="372"/>
        <v>0</v>
      </c>
      <c r="HA350">
        <v>0</v>
      </c>
      <c r="HB350">
        <v>0</v>
      </c>
      <c r="IK350">
        <v>0</v>
      </c>
    </row>
    <row r="351" spans="1:245" x14ac:dyDescent="0.2">
      <c r="A351">
        <v>18</v>
      </c>
      <c r="B351">
        <v>1</v>
      </c>
      <c r="C351">
        <v>756</v>
      </c>
      <c r="E351" t="s">
        <v>978</v>
      </c>
      <c r="F351" t="s">
        <v>979</v>
      </c>
      <c r="G351" t="s">
        <v>980</v>
      </c>
      <c r="H351" t="s">
        <v>182</v>
      </c>
      <c r="I351">
        <f>I350*J351</f>
        <v>1.2E-2</v>
      </c>
      <c r="J351">
        <v>3.2258064516129031E-2</v>
      </c>
      <c r="O351">
        <f t="shared" si="334"/>
        <v>2258.1</v>
      </c>
      <c r="P351">
        <f t="shared" si="335"/>
        <v>2258.1</v>
      </c>
      <c r="Q351">
        <f t="shared" si="336"/>
        <v>0</v>
      </c>
      <c r="R351">
        <f t="shared" si="337"/>
        <v>0</v>
      </c>
      <c r="S351">
        <f t="shared" si="338"/>
        <v>0</v>
      </c>
      <c r="T351">
        <f t="shared" si="339"/>
        <v>0</v>
      </c>
      <c r="U351">
        <f t="shared" si="340"/>
        <v>0</v>
      </c>
      <c r="V351">
        <f t="shared" si="341"/>
        <v>0</v>
      </c>
      <c r="W351">
        <f t="shared" si="342"/>
        <v>0</v>
      </c>
      <c r="X351">
        <f t="shared" si="343"/>
        <v>0</v>
      </c>
      <c r="Y351">
        <f t="shared" si="344"/>
        <v>0</v>
      </c>
      <c r="AA351">
        <v>16612262</v>
      </c>
      <c r="AB351">
        <f t="shared" si="345"/>
        <v>26729.37</v>
      </c>
      <c r="AC351">
        <f t="shared" si="346"/>
        <v>26729.37</v>
      </c>
      <c r="AD351">
        <f>ROUND((((ET351)-(EU351))+AE351),2)</f>
        <v>0</v>
      </c>
      <c r="AE351">
        <f t="shared" ref="AE351:AF354" si="373">ROUND((EU351),2)</f>
        <v>0</v>
      </c>
      <c r="AF351">
        <f t="shared" si="373"/>
        <v>0</v>
      </c>
      <c r="AG351">
        <f t="shared" si="350"/>
        <v>0</v>
      </c>
      <c r="AH351">
        <f t="shared" ref="AH351:AI354" si="374">(EW351)</f>
        <v>0</v>
      </c>
      <c r="AI351">
        <f t="shared" si="374"/>
        <v>0</v>
      </c>
      <c r="AJ351">
        <f t="shared" si="353"/>
        <v>0</v>
      </c>
      <c r="AK351">
        <v>26729.37</v>
      </c>
      <c r="AL351">
        <v>26729.37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115</v>
      </c>
      <c r="AU351">
        <v>71</v>
      </c>
      <c r="AV351">
        <v>1</v>
      </c>
      <c r="AW351">
        <v>1</v>
      </c>
      <c r="AZ351">
        <v>7.04</v>
      </c>
      <c r="BA351">
        <v>1</v>
      </c>
      <c r="BB351">
        <v>1</v>
      </c>
      <c r="BC351">
        <v>7.04</v>
      </c>
      <c r="BD351" t="s">
        <v>6</v>
      </c>
      <c r="BE351" t="s">
        <v>6</v>
      </c>
      <c r="BF351" t="s">
        <v>6</v>
      </c>
      <c r="BG351" t="s">
        <v>6</v>
      </c>
      <c r="BH351">
        <v>3</v>
      </c>
      <c r="BI351">
        <v>1</v>
      </c>
      <c r="BJ351" t="s">
        <v>981</v>
      </c>
      <c r="BM351">
        <v>16001</v>
      </c>
      <c r="BN351">
        <v>0</v>
      </c>
      <c r="BO351" t="s">
        <v>6</v>
      </c>
      <c r="BP351">
        <v>0</v>
      </c>
      <c r="BQ351">
        <v>2</v>
      </c>
      <c r="BR351">
        <v>0</v>
      </c>
      <c r="BS351">
        <v>1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128</v>
      </c>
      <c r="CA351">
        <v>83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354"/>
        <v>2258.1</v>
      </c>
      <c r="CQ351">
        <f t="shared" si="355"/>
        <v>188174.7648</v>
      </c>
      <c r="CR351">
        <f t="shared" si="356"/>
        <v>0</v>
      </c>
      <c r="CS351">
        <f t="shared" si="357"/>
        <v>0</v>
      </c>
      <c r="CT351">
        <f t="shared" si="358"/>
        <v>0</v>
      </c>
      <c r="CU351">
        <f t="shared" si="359"/>
        <v>0</v>
      </c>
      <c r="CV351">
        <f t="shared" si="360"/>
        <v>0</v>
      </c>
      <c r="CW351">
        <f t="shared" si="361"/>
        <v>0</v>
      </c>
      <c r="CX351">
        <f t="shared" si="362"/>
        <v>0</v>
      </c>
      <c r="CY351">
        <f t="shared" si="363"/>
        <v>0</v>
      </c>
      <c r="CZ351">
        <f t="shared" si="364"/>
        <v>0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1009</v>
      </c>
      <c r="DV351" t="s">
        <v>182</v>
      </c>
      <c r="DW351" t="s">
        <v>182</v>
      </c>
      <c r="DX351">
        <v>1000</v>
      </c>
      <c r="EE351">
        <v>16609131</v>
      </c>
      <c r="EF351">
        <v>2</v>
      </c>
      <c r="EG351" t="s">
        <v>14</v>
      </c>
      <c r="EH351">
        <v>0</v>
      </c>
      <c r="EI351" t="s">
        <v>6</v>
      </c>
      <c r="EJ351">
        <v>1</v>
      </c>
      <c r="EK351">
        <v>16001</v>
      </c>
      <c r="EL351" t="s">
        <v>803</v>
      </c>
      <c r="EM351" t="s">
        <v>804</v>
      </c>
      <c r="EO351" t="s">
        <v>6</v>
      </c>
      <c r="EQ351">
        <v>0</v>
      </c>
      <c r="ER351">
        <v>26729.37</v>
      </c>
      <c r="ES351">
        <v>26729.37</v>
      </c>
      <c r="ET351">
        <v>0</v>
      </c>
      <c r="EU351">
        <v>0</v>
      </c>
      <c r="EV351">
        <v>0</v>
      </c>
      <c r="EW351">
        <v>0</v>
      </c>
      <c r="EX351">
        <v>0</v>
      </c>
      <c r="FQ351">
        <v>0</v>
      </c>
      <c r="FR351">
        <f t="shared" si="365"/>
        <v>0</v>
      </c>
      <c r="FS351">
        <v>0</v>
      </c>
      <c r="FT351" t="s">
        <v>22</v>
      </c>
      <c r="FU351" t="s">
        <v>23</v>
      </c>
      <c r="FX351">
        <v>115.2</v>
      </c>
      <c r="FY351">
        <v>70.55</v>
      </c>
      <c r="GA351" t="s">
        <v>6</v>
      </c>
      <c r="GD351">
        <v>0</v>
      </c>
      <c r="GF351">
        <v>-1558467010</v>
      </c>
      <c r="GG351">
        <v>1</v>
      </c>
      <c r="GH351">
        <v>1</v>
      </c>
      <c r="GI351">
        <v>4</v>
      </c>
      <c r="GJ351">
        <v>0</v>
      </c>
      <c r="GK351">
        <f>ROUND(R351*(R12)/100,2)</f>
        <v>0</v>
      </c>
      <c r="GL351">
        <f t="shared" si="366"/>
        <v>0</v>
      </c>
      <c r="GM351">
        <f t="shared" si="367"/>
        <v>2258.1</v>
      </c>
      <c r="GN351">
        <f t="shared" si="368"/>
        <v>2258.1</v>
      </c>
      <c r="GO351">
        <f t="shared" si="369"/>
        <v>0</v>
      </c>
      <c r="GP351">
        <f t="shared" si="370"/>
        <v>0</v>
      </c>
      <c r="GR351">
        <v>0</v>
      </c>
      <c r="GS351">
        <v>3</v>
      </c>
      <c r="GT351">
        <v>0</v>
      </c>
      <c r="GU351" t="s">
        <v>6</v>
      </c>
      <c r="GV351">
        <f t="shared" si="371"/>
        <v>0</v>
      </c>
      <c r="GW351">
        <v>1</v>
      </c>
      <c r="GX351">
        <f t="shared" si="372"/>
        <v>0</v>
      </c>
      <c r="HA351">
        <v>0</v>
      </c>
      <c r="HB351">
        <v>0</v>
      </c>
      <c r="IK351">
        <v>0</v>
      </c>
    </row>
    <row r="352" spans="1:245" x14ac:dyDescent="0.2">
      <c r="A352">
        <v>18</v>
      </c>
      <c r="B352">
        <v>1</v>
      </c>
      <c r="C352">
        <v>757</v>
      </c>
      <c r="E352" t="s">
        <v>982</v>
      </c>
      <c r="F352" t="s">
        <v>983</v>
      </c>
      <c r="G352" t="s">
        <v>984</v>
      </c>
      <c r="H352" t="s">
        <v>135</v>
      </c>
      <c r="I352">
        <f>I350*J352</f>
        <v>37.200000000000003</v>
      </c>
      <c r="J352">
        <v>100.00000000000001</v>
      </c>
      <c r="O352">
        <f t="shared" si="334"/>
        <v>2718.4</v>
      </c>
      <c r="P352">
        <f t="shared" si="335"/>
        <v>2718.4</v>
      </c>
      <c r="Q352">
        <f t="shared" si="336"/>
        <v>0</v>
      </c>
      <c r="R352">
        <f t="shared" si="337"/>
        <v>0</v>
      </c>
      <c r="S352">
        <f t="shared" si="338"/>
        <v>0</v>
      </c>
      <c r="T352">
        <f t="shared" si="339"/>
        <v>0</v>
      </c>
      <c r="U352">
        <f t="shared" si="340"/>
        <v>0</v>
      </c>
      <c r="V352">
        <f t="shared" si="341"/>
        <v>0</v>
      </c>
      <c r="W352">
        <f t="shared" si="342"/>
        <v>0</v>
      </c>
      <c r="X352">
        <f t="shared" si="343"/>
        <v>0</v>
      </c>
      <c r="Y352">
        <f t="shared" si="344"/>
        <v>0</v>
      </c>
      <c r="AA352">
        <v>16612262</v>
      </c>
      <c r="AB352">
        <f t="shared" si="345"/>
        <v>10.38</v>
      </c>
      <c r="AC352">
        <f t="shared" si="346"/>
        <v>10.38</v>
      </c>
      <c r="AD352">
        <f>ROUND((((ET352)-(EU352))+AE352),2)</f>
        <v>0</v>
      </c>
      <c r="AE352">
        <f t="shared" si="373"/>
        <v>0</v>
      </c>
      <c r="AF352">
        <f t="shared" si="373"/>
        <v>0</v>
      </c>
      <c r="AG352">
        <f t="shared" si="350"/>
        <v>0</v>
      </c>
      <c r="AH352">
        <f t="shared" si="374"/>
        <v>0</v>
      </c>
      <c r="AI352">
        <f t="shared" si="374"/>
        <v>0</v>
      </c>
      <c r="AJ352">
        <f t="shared" si="353"/>
        <v>0</v>
      </c>
      <c r="AK352">
        <v>10.38</v>
      </c>
      <c r="AL352">
        <v>10.38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115</v>
      </c>
      <c r="AU352">
        <v>71</v>
      </c>
      <c r="AV352">
        <v>1</v>
      </c>
      <c r="AW352">
        <v>1</v>
      </c>
      <c r="AZ352">
        <v>7.04</v>
      </c>
      <c r="BA352">
        <v>1</v>
      </c>
      <c r="BB352">
        <v>1</v>
      </c>
      <c r="BC352">
        <v>7.04</v>
      </c>
      <c r="BD352" t="s">
        <v>6</v>
      </c>
      <c r="BE352" t="s">
        <v>6</v>
      </c>
      <c r="BF352" t="s">
        <v>6</v>
      </c>
      <c r="BG352" t="s">
        <v>6</v>
      </c>
      <c r="BH352">
        <v>3</v>
      </c>
      <c r="BI352">
        <v>1</v>
      </c>
      <c r="BJ352" t="s">
        <v>985</v>
      </c>
      <c r="BM352">
        <v>16001</v>
      </c>
      <c r="BN352">
        <v>0</v>
      </c>
      <c r="BO352" t="s">
        <v>6</v>
      </c>
      <c r="BP352">
        <v>0</v>
      </c>
      <c r="BQ352">
        <v>2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6</v>
      </c>
      <c r="BZ352">
        <v>128</v>
      </c>
      <c r="CA352">
        <v>83</v>
      </c>
      <c r="CF352">
        <v>0</v>
      </c>
      <c r="CG352">
        <v>0</v>
      </c>
      <c r="CM352">
        <v>0</v>
      </c>
      <c r="CN352" t="s">
        <v>6</v>
      </c>
      <c r="CO352">
        <v>0</v>
      </c>
      <c r="CP352">
        <f t="shared" si="354"/>
        <v>2718.4</v>
      </c>
      <c r="CQ352">
        <f t="shared" si="355"/>
        <v>73.075200000000009</v>
      </c>
      <c r="CR352">
        <f t="shared" si="356"/>
        <v>0</v>
      </c>
      <c r="CS352">
        <f t="shared" si="357"/>
        <v>0</v>
      </c>
      <c r="CT352">
        <f t="shared" si="358"/>
        <v>0</v>
      </c>
      <c r="CU352">
        <f t="shared" si="359"/>
        <v>0</v>
      </c>
      <c r="CV352">
        <f t="shared" si="360"/>
        <v>0</v>
      </c>
      <c r="CW352">
        <f t="shared" si="361"/>
        <v>0</v>
      </c>
      <c r="CX352">
        <f t="shared" si="362"/>
        <v>0</v>
      </c>
      <c r="CY352">
        <f t="shared" si="363"/>
        <v>0</v>
      </c>
      <c r="CZ352">
        <f t="shared" si="364"/>
        <v>0</v>
      </c>
      <c r="DC352" t="s">
        <v>6</v>
      </c>
      <c r="DD352" t="s">
        <v>6</v>
      </c>
      <c r="DE352" t="s">
        <v>6</v>
      </c>
      <c r="DF352" t="s">
        <v>6</v>
      </c>
      <c r="DG352" t="s">
        <v>6</v>
      </c>
      <c r="DH352" t="s">
        <v>6</v>
      </c>
      <c r="DI352" t="s">
        <v>6</v>
      </c>
      <c r="DJ352" t="s">
        <v>6</v>
      </c>
      <c r="DK352" t="s">
        <v>6</v>
      </c>
      <c r="DL352" t="s">
        <v>6</v>
      </c>
      <c r="DM352" t="s">
        <v>6</v>
      </c>
      <c r="DN352">
        <v>0</v>
      </c>
      <c r="DO352">
        <v>0</v>
      </c>
      <c r="DP352">
        <v>1</v>
      </c>
      <c r="DQ352">
        <v>1</v>
      </c>
      <c r="DU352">
        <v>1003</v>
      </c>
      <c r="DV352" t="s">
        <v>135</v>
      </c>
      <c r="DW352" t="s">
        <v>135</v>
      </c>
      <c r="DX352">
        <v>1</v>
      </c>
      <c r="EE352">
        <v>16609131</v>
      </c>
      <c r="EF352">
        <v>2</v>
      </c>
      <c r="EG352" t="s">
        <v>14</v>
      </c>
      <c r="EH352">
        <v>0</v>
      </c>
      <c r="EI352" t="s">
        <v>6</v>
      </c>
      <c r="EJ352">
        <v>1</v>
      </c>
      <c r="EK352">
        <v>16001</v>
      </c>
      <c r="EL352" t="s">
        <v>803</v>
      </c>
      <c r="EM352" t="s">
        <v>804</v>
      </c>
      <c r="EO352" t="s">
        <v>6</v>
      </c>
      <c r="EQ352">
        <v>0</v>
      </c>
      <c r="ER352">
        <v>10.38</v>
      </c>
      <c r="ES352">
        <v>10.38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65"/>
        <v>0</v>
      </c>
      <c r="FS352">
        <v>0</v>
      </c>
      <c r="FT352" t="s">
        <v>22</v>
      </c>
      <c r="FU352" t="s">
        <v>23</v>
      </c>
      <c r="FX352">
        <v>115.2</v>
      </c>
      <c r="FY352">
        <v>70.55</v>
      </c>
      <c r="GA352" t="s">
        <v>6</v>
      </c>
      <c r="GD352">
        <v>0</v>
      </c>
      <c r="GF352">
        <v>555726028</v>
      </c>
      <c r="GG352">
        <v>1</v>
      </c>
      <c r="GH352">
        <v>1</v>
      </c>
      <c r="GI352">
        <v>4</v>
      </c>
      <c r="GJ352">
        <v>0</v>
      </c>
      <c r="GK352">
        <f>ROUND(R352*(R12)/100,2)</f>
        <v>0</v>
      </c>
      <c r="GL352">
        <f t="shared" si="366"/>
        <v>0</v>
      </c>
      <c r="GM352">
        <f t="shared" si="367"/>
        <v>2718.4</v>
      </c>
      <c r="GN352">
        <f t="shared" si="368"/>
        <v>2718.4</v>
      </c>
      <c r="GO352">
        <f t="shared" si="369"/>
        <v>0</v>
      </c>
      <c r="GP352">
        <f t="shared" si="370"/>
        <v>0</v>
      </c>
      <c r="GR352">
        <v>0</v>
      </c>
      <c r="GS352">
        <v>3</v>
      </c>
      <c r="GT352">
        <v>0</v>
      </c>
      <c r="GU352" t="s">
        <v>6</v>
      </c>
      <c r="GV352">
        <f t="shared" si="371"/>
        <v>0</v>
      </c>
      <c r="GW352">
        <v>1</v>
      </c>
      <c r="GX352">
        <f t="shared" si="372"/>
        <v>0</v>
      </c>
      <c r="HA352">
        <v>0</v>
      </c>
      <c r="HB352">
        <v>0</v>
      </c>
      <c r="IK352">
        <v>0</v>
      </c>
    </row>
    <row r="353" spans="1:245" x14ac:dyDescent="0.2">
      <c r="A353">
        <v>18</v>
      </c>
      <c r="B353">
        <v>1</v>
      </c>
      <c r="C353">
        <v>759</v>
      </c>
      <c r="E353" t="s">
        <v>986</v>
      </c>
      <c r="F353" t="s">
        <v>987</v>
      </c>
      <c r="G353" t="s">
        <v>988</v>
      </c>
      <c r="H353" t="s">
        <v>110</v>
      </c>
      <c r="I353">
        <f>I350*J353</f>
        <v>13</v>
      </c>
      <c r="J353">
        <v>34.946236559139784</v>
      </c>
      <c r="O353">
        <f t="shared" si="334"/>
        <v>620.51</v>
      </c>
      <c r="P353">
        <f t="shared" si="335"/>
        <v>620.51</v>
      </c>
      <c r="Q353">
        <f t="shared" si="336"/>
        <v>0</v>
      </c>
      <c r="R353">
        <f t="shared" si="337"/>
        <v>0</v>
      </c>
      <c r="S353">
        <f t="shared" si="338"/>
        <v>0</v>
      </c>
      <c r="T353">
        <f t="shared" si="339"/>
        <v>0</v>
      </c>
      <c r="U353">
        <f t="shared" si="340"/>
        <v>0</v>
      </c>
      <c r="V353">
        <f t="shared" si="341"/>
        <v>0</v>
      </c>
      <c r="W353">
        <f t="shared" si="342"/>
        <v>0</v>
      </c>
      <c r="X353">
        <f t="shared" si="343"/>
        <v>0</v>
      </c>
      <c r="Y353">
        <f t="shared" si="344"/>
        <v>0</v>
      </c>
      <c r="AA353">
        <v>16612262</v>
      </c>
      <c r="AB353">
        <f t="shared" si="345"/>
        <v>6.78</v>
      </c>
      <c r="AC353">
        <f t="shared" si="346"/>
        <v>6.78</v>
      </c>
      <c r="AD353">
        <f>ROUND((((ET353)-(EU353))+AE353),2)</f>
        <v>0</v>
      </c>
      <c r="AE353">
        <f t="shared" si="373"/>
        <v>0</v>
      </c>
      <c r="AF353">
        <f t="shared" si="373"/>
        <v>0</v>
      </c>
      <c r="AG353">
        <f t="shared" si="350"/>
        <v>0</v>
      </c>
      <c r="AH353">
        <f t="shared" si="374"/>
        <v>0</v>
      </c>
      <c r="AI353">
        <f t="shared" si="374"/>
        <v>0</v>
      </c>
      <c r="AJ353">
        <f t="shared" si="353"/>
        <v>0</v>
      </c>
      <c r="AK353">
        <v>6.78</v>
      </c>
      <c r="AL353">
        <v>6.78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115</v>
      </c>
      <c r="AU353">
        <v>71</v>
      </c>
      <c r="AV353">
        <v>1</v>
      </c>
      <c r="AW353">
        <v>1</v>
      </c>
      <c r="AZ353">
        <v>7.04</v>
      </c>
      <c r="BA353">
        <v>1</v>
      </c>
      <c r="BB353">
        <v>1</v>
      </c>
      <c r="BC353">
        <v>7.04</v>
      </c>
      <c r="BD353" t="s">
        <v>6</v>
      </c>
      <c r="BE353" t="s">
        <v>6</v>
      </c>
      <c r="BF353" t="s">
        <v>6</v>
      </c>
      <c r="BG353" t="s">
        <v>6</v>
      </c>
      <c r="BH353">
        <v>3</v>
      </c>
      <c r="BI353">
        <v>1</v>
      </c>
      <c r="BJ353" t="s">
        <v>989</v>
      </c>
      <c r="BM353">
        <v>16001</v>
      </c>
      <c r="BN353">
        <v>0</v>
      </c>
      <c r="BO353" t="s">
        <v>6</v>
      </c>
      <c r="BP353">
        <v>0</v>
      </c>
      <c r="BQ353">
        <v>2</v>
      </c>
      <c r="BR353">
        <v>0</v>
      </c>
      <c r="BS353">
        <v>1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128</v>
      </c>
      <c r="CA353">
        <v>83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354"/>
        <v>620.51</v>
      </c>
      <c r="CQ353">
        <f t="shared" si="355"/>
        <v>47.731200000000001</v>
      </c>
      <c r="CR353">
        <f t="shared" si="356"/>
        <v>0</v>
      </c>
      <c r="CS353">
        <f t="shared" si="357"/>
        <v>0</v>
      </c>
      <c r="CT353">
        <f t="shared" si="358"/>
        <v>0</v>
      </c>
      <c r="CU353">
        <f t="shared" si="359"/>
        <v>0</v>
      </c>
      <c r="CV353">
        <f t="shared" si="360"/>
        <v>0</v>
      </c>
      <c r="CW353">
        <f t="shared" si="361"/>
        <v>0</v>
      </c>
      <c r="CX353">
        <f t="shared" si="362"/>
        <v>0</v>
      </c>
      <c r="CY353">
        <f t="shared" si="363"/>
        <v>0</v>
      </c>
      <c r="CZ353">
        <f t="shared" si="364"/>
        <v>0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1010</v>
      </c>
      <c r="DV353" t="s">
        <v>110</v>
      </c>
      <c r="DW353" t="s">
        <v>110</v>
      </c>
      <c r="DX353">
        <v>1</v>
      </c>
      <c r="EE353">
        <v>16609131</v>
      </c>
      <c r="EF353">
        <v>2</v>
      </c>
      <c r="EG353" t="s">
        <v>14</v>
      </c>
      <c r="EH353">
        <v>0</v>
      </c>
      <c r="EI353" t="s">
        <v>6</v>
      </c>
      <c r="EJ353">
        <v>1</v>
      </c>
      <c r="EK353">
        <v>16001</v>
      </c>
      <c r="EL353" t="s">
        <v>803</v>
      </c>
      <c r="EM353" t="s">
        <v>804</v>
      </c>
      <c r="EO353" t="s">
        <v>6</v>
      </c>
      <c r="EQ353">
        <v>0</v>
      </c>
      <c r="ER353">
        <v>6.78</v>
      </c>
      <c r="ES353">
        <v>6.78</v>
      </c>
      <c r="ET353">
        <v>0</v>
      </c>
      <c r="EU353">
        <v>0</v>
      </c>
      <c r="EV353">
        <v>0</v>
      </c>
      <c r="EW353">
        <v>0</v>
      </c>
      <c r="EX353">
        <v>0</v>
      </c>
      <c r="FQ353">
        <v>0</v>
      </c>
      <c r="FR353">
        <f t="shared" si="365"/>
        <v>0</v>
      </c>
      <c r="FS353">
        <v>0</v>
      </c>
      <c r="FT353" t="s">
        <v>22</v>
      </c>
      <c r="FU353" t="s">
        <v>23</v>
      </c>
      <c r="FX353">
        <v>115.2</v>
      </c>
      <c r="FY353">
        <v>70.55</v>
      </c>
      <c r="GA353" t="s">
        <v>6</v>
      </c>
      <c r="GD353">
        <v>0</v>
      </c>
      <c r="GF353">
        <v>-805411951</v>
      </c>
      <c r="GG353">
        <v>1</v>
      </c>
      <c r="GH353">
        <v>1</v>
      </c>
      <c r="GI353">
        <v>4</v>
      </c>
      <c r="GJ353">
        <v>0</v>
      </c>
      <c r="GK353">
        <f>ROUND(R353*(R12)/100,2)</f>
        <v>0</v>
      </c>
      <c r="GL353">
        <f t="shared" si="366"/>
        <v>0</v>
      </c>
      <c r="GM353">
        <f t="shared" si="367"/>
        <v>620.51</v>
      </c>
      <c r="GN353">
        <f t="shared" si="368"/>
        <v>620.51</v>
      </c>
      <c r="GO353">
        <f t="shared" si="369"/>
        <v>0</v>
      </c>
      <c r="GP353">
        <f t="shared" si="370"/>
        <v>0</v>
      </c>
      <c r="GR353">
        <v>0</v>
      </c>
      <c r="GS353">
        <v>3</v>
      </c>
      <c r="GT353">
        <v>0</v>
      </c>
      <c r="GU353" t="s">
        <v>6</v>
      </c>
      <c r="GV353">
        <f t="shared" si="371"/>
        <v>0</v>
      </c>
      <c r="GW353">
        <v>1</v>
      </c>
      <c r="GX353">
        <f t="shared" si="372"/>
        <v>0</v>
      </c>
      <c r="HA353">
        <v>0</v>
      </c>
      <c r="HB353">
        <v>0</v>
      </c>
      <c r="IK353">
        <v>0</v>
      </c>
    </row>
    <row r="354" spans="1:245" x14ac:dyDescent="0.2">
      <c r="A354">
        <v>18</v>
      </c>
      <c r="B354">
        <v>1</v>
      </c>
      <c r="C354">
        <v>758</v>
      </c>
      <c r="E354" t="s">
        <v>990</v>
      </c>
      <c r="F354" t="s">
        <v>991</v>
      </c>
      <c r="G354" t="s">
        <v>992</v>
      </c>
      <c r="H354" t="s">
        <v>135</v>
      </c>
      <c r="I354">
        <f>I350*J354</f>
        <v>37.200000000000003</v>
      </c>
      <c r="J354">
        <v>100.00000000000001</v>
      </c>
      <c r="O354">
        <f t="shared" si="334"/>
        <v>0</v>
      </c>
      <c r="P354">
        <f t="shared" si="335"/>
        <v>0</v>
      </c>
      <c r="Q354">
        <f t="shared" si="336"/>
        <v>0</v>
      </c>
      <c r="R354">
        <f t="shared" si="337"/>
        <v>0</v>
      </c>
      <c r="S354">
        <f t="shared" si="338"/>
        <v>0</v>
      </c>
      <c r="T354">
        <f t="shared" si="339"/>
        <v>0</v>
      </c>
      <c r="U354">
        <f t="shared" si="340"/>
        <v>0</v>
      </c>
      <c r="V354">
        <f t="shared" si="341"/>
        <v>0</v>
      </c>
      <c r="W354">
        <f t="shared" si="342"/>
        <v>0</v>
      </c>
      <c r="X354">
        <f t="shared" si="343"/>
        <v>0</v>
      </c>
      <c r="Y354">
        <f t="shared" si="344"/>
        <v>0</v>
      </c>
      <c r="AA354">
        <v>16612262</v>
      </c>
      <c r="AB354">
        <f t="shared" si="345"/>
        <v>0</v>
      </c>
      <c r="AC354">
        <f t="shared" si="346"/>
        <v>0</v>
      </c>
      <c r="AD354">
        <f>ROUND((((ET354)-(EU354))+AE354),2)</f>
        <v>0</v>
      </c>
      <c r="AE354">
        <f t="shared" si="373"/>
        <v>0</v>
      </c>
      <c r="AF354">
        <f t="shared" si="373"/>
        <v>0</v>
      </c>
      <c r="AG354">
        <f t="shared" si="350"/>
        <v>0</v>
      </c>
      <c r="AH354">
        <f t="shared" si="374"/>
        <v>0</v>
      </c>
      <c r="AI354">
        <f t="shared" si="374"/>
        <v>0</v>
      </c>
      <c r="AJ354">
        <f t="shared" si="353"/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115</v>
      </c>
      <c r="AU354">
        <v>71</v>
      </c>
      <c r="AV354">
        <v>1</v>
      </c>
      <c r="AW354">
        <v>1</v>
      </c>
      <c r="AZ354">
        <v>7.04</v>
      </c>
      <c r="BA354">
        <v>1</v>
      </c>
      <c r="BB354">
        <v>1</v>
      </c>
      <c r="BC354">
        <v>7.04</v>
      </c>
      <c r="BD354" t="s">
        <v>6</v>
      </c>
      <c r="BE354" t="s">
        <v>6</v>
      </c>
      <c r="BF354" t="s">
        <v>6</v>
      </c>
      <c r="BG354" t="s">
        <v>6</v>
      </c>
      <c r="BH354">
        <v>3</v>
      </c>
      <c r="BI354">
        <v>1</v>
      </c>
      <c r="BJ354" t="s">
        <v>6</v>
      </c>
      <c r="BM354">
        <v>16001</v>
      </c>
      <c r="BN354">
        <v>0</v>
      </c>
      <c r="BO354" t="s">
        <v>6</v>
      </c>
      <c r="BP354">
        <v>0</v>
      </c>
      <c r="BQ354">
        <v>2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128</v>
      </c>
      <c r="CA354">
        <v>83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354"/>
        <v>0</v>
      </c>
      <c r="CQ354">
        <f t="shared" si="355"/>
        <v>0</v>
      </c>
      <c r="CR354">
        <f t="shared" si="356"/>
        <v>0</v>
      </c>
      <c r="CS354">
        <f t="shared" si="357"/>
        <v>0</v>
      </c>
      <c r="CT354">
        <f t="shared" si="358"/>
        <v>0</v>
      </c>
      <c r="CU354">
        <f t="shared" si="359"/>
        <v>0</v>
      </c>
      <c r="CV354">
        <f t="shared" si="360"/>
        <v>0</v>
      </c>
      <c r="CW354">
        <f t="shared" si="361"/>
        <v>0</v>
      </c>
      <c r="CX354">
        <f t="shared" si="362"/>
        <v>0</v>
      </c>
      <c r="CY354">
        <f t="shared" si="363"/>
        <v>0</v>
      </c>
      <c r="CZ354">
        <f t="shared" si="364"/>
        <v>0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1003</v>
      </c>
      <c r="DV354" t="s">
        <v>135</v>
      </c>
      <c r="DW354" t="s">
        <v>135</v>
      </c>
      <c r="DX354">
        <v>1</v>
      </c>
      <c r="EE354">
        <v>16609131</v>
      </c>
      <c r="EF354">
        <v>2</v>
      </c>
      <c r="EG354" t="s">
        <v>14</v>
      </c>
      <c r="EH354">
        <v>0</v>
      </c>
      <c r="EI354" t="s">
        <v>6</v>
      </c>
      <c r="EJ354">
        <v>1</v>
      </c>
      <c r="EK354">
        <v>16001</v>
      </c>
      <c r="EL354" t="s">
        <v>803</v>
      </c>
      <c r="EM354" t="s">
        <v>804</v>
      </c>
      <c r="EO354" t="s">
        <v>6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65"/>
        <v>0</v>
      </c>
      <c r="FS354">
        <v>0</v>
      </c>
      <c r="FT354" t="s">
        <v>22</v>
      </c>
      <c r="FU354" t="s">
        <v>23</v>
      </c>
      <c r="FX354">
        <v>115.2</v>
      </c>
      <c r="FY354">
        <v>70.55</v>
      </c>
      <c r="GA354" t="s">
        <v>816</v>
      </c>
      <c r="GD354">
        <v>0</v>
      </c>
      <c r="GF354">
        <v>28435243</v>
      </c>
      <c r="GG354">
        <v>1</v>
      </c>
      <c r="GH354">
        <v>1</v>
      </c>
      <c r="GI354">
        <v>4</v>
      </c>
      <c r="GJ354">
        <v>0</v>
      </c>
      <c r="GK354">
        <f>ROUND(R354*(R12)/100,2)</f>
        <v>0</v>
      </c>
      <c r="GL354">
        <f t="shared" si="366"/>
        <v>0</v>
      </c>
      <c r="GM354">
        <f t="shared" si="367"/>
        <v>0</v>
      </c>
      <c r="GN354">
        <f t="shared" si="368"/>
        <v>0</v>
      </c>
      <c r="GO354">
        <f t="shared" si="369"/>
        <v>0</v>
      </c>
      <c r="GP354">
        <f t="shared" si="370"/>
        <v>0</v>
      </c>
      <c r="GR354">
        <v>0</v>
      </c>
      <c r="GS354">
        <v>4</v>
      </c>
      <c r="GT354">
        <v>0</v>
      </c>
      <c r="GU354" t="s">
        <v>6</v>
      </c>
      <c r="GV354">
        <f t="shared" si="371"/>
        <v>0</v>
      </c>
      <c r="GW354">
        <v>1</v>
      </c>
      <c r="GX354">
        <f t="shared" si="372"/>
        <v>0</v>
      </c>
      <c r="HA354">
        <v>0</v>
      </c>
      <c r="HB354">
        <v>0</v>
      </c>
      <c r="IK354">
        <v>0</v>
      </c>
    </row>
    <row r="355" spans="1:245" x14ac:dyDescent="0.2">
      <c r="A355">
        <v>17</v>
      </c>
      <c r="B355">
        <v>1</v>
      </c>
      <c r="C355">
        <f>ROW(SmtRes!A771)</f>
        <v>771</v>
      </c>
      <c r="D355">
        <f>ROW(EtalonRes!A766)</f>
        <v>766</v>
      </c>
      <c r="E355" t="s">
        <v>993</v>
      </c>
      <c r="F355" t="s">
        <v>994</v>
      </c>
      <c r="G355" t="s">
        <v>995</v>
      </c>
      <c r="H355" t="s">
        <v>27</v>
      </c>
      <c r="I355">
        <v>0.16200000000000001</v>
      </c>
      <c r="J355">
        <v>0</v>
      </c>
      <c r="O355">
        <f t="shared" si="334"/>
        <v>970.93</v>
      </c>
      <c r="P355">
        <f t="shared" si="335"/>
        <v>160.72</v>
      </c>
      <c r="Q355">
        <f t="shared" si="336"/>
        <v>8.76</v>
      </c>
      <c r="R355">
        <f t="shared" si="337"/>
        <v>1.3</v>
      </c>
      <c r="S355">
        <f t="shared" si="338"/>
        <v>801.45</v>
      </c>
      <c r="T355">
        <f t="shared" si="339"/>
        <v>0</v>
      </c>
      <c r="U355">
        <f t="shared" si="340"/>
        <v>11.476079999999998</v>
      </c>
      <c r="V355">
        <f t="shared" si="341"/>
        <v>1.4175000000000002E-2</v>
      </c>
      <c r="W355">
        <f t="shared" si="342"/>
        <v>0</v>
      </c>
      <c r="X355">
        <f t="shared" si="343"/>
        <v>923.16</v>
      </c>
      <c r="Y355">
        <f t="shared" si="344"/>
        <v>569.95000000000005</v>
      </c>
      <c r="AA355">
        <v>16612262</v>
      </c>
      <c r="AB355">
        <f t="shared" si="345"/>
        <v>851.33</v>
      </c>
      <c r="AC355">
        <f t="shared" si="346"/>
        <v>140.91999999999999</v>
      </c>
      <c r="AD355">
        <f>ROUND(((((ET355*1.25))-((EU355*1.25)))+AE355),2)</f>
        <v>7.68</v>
      </c>
      <c r="AE355">
        <f>ROUND(((EU355*1.25)),2)</f>
        <v>1.1399999999999999</v>
      </c>
      <c r="AF355">
        <f>ROUND(((EV355*1.15)),2)</f>
        <v>702.73</v>
      </c>
      <c r="AG355">
        <f t="shared" si="350"/>
        <v>0</v>
      </c>
      <c r="AH355">
        <f>((EW355*1.15))</f>
        <v>70.839999999999989</v>
      </c>
      <c r="AI355">
        <f>((EX355*1.25))</f>
        <v>8.7500000000000008E-2</v>
      </c>
      <c r="AJ355">
        <f t="shared" si="353"/>
        <v>0</v>
      </c>
      <c r="AK355">
        <v>758.13</v>
      </c>
      <c r="AL355">
        <v>140.91999999999999</v>
      </c>
      <c r="AM355">
        <v>6.14</v>
      </c>
      <c r="AN355">
        <v>0.91</v>
      </c>
      <c r="AO355">
        <v>611.07000000000005</v>
      </c>
      <c r="AP355">
        <v>0</v>
      </c>
      <c r="AQ355">
        <v>61.6</v>
      </c>
      <c r="AR355">
        <v>7.0000000000000007E-2</v>
      </c>
      <c r="AS355">
        <v>0</v>
      </c>
      <c r="AT355">
        <v>115</v>
      </c>
      <c r="AU355">
        <v>71</v>
      </c>
      <c r="AV355">
        <v>1</v>
      </c>
      <c r="AW355">
        <v>1</v>
      </c>
      <c r="AZ355">
        <v>7.04</v>
      </c>
      <c r="BA355">
        <v>7.04</v>
      </c>
      <c r="BB355">
        <v>7.04</v>
      </c>
      <c r="BC355">
        <v>7.04</v>
      </c>
      <c r="BD355" t="s">
        <v>6</v>
      </c>
      <c r="BE355" t="s">
        <v>6</v>
      </c>
      <c r="BF355" t="s">
        <v>6</v>
      </c>
      <c r="BG355" t="s">
        <v>6</v>
      </c>
      <c r="BH355">
        <v>0</v>
      </c>
      <c r="BI355">
        <v>1</v>
      </c>
      <c r="BJ355" t="s">
        <v>996</v>
      </c>
      <c r="BM355">
        <v>16001</v>
      </c>
      <c r="BN355">
        <v>0</v>
      </c>
      <c r="BO355" t="s">
        <v>6</v>
      </c>
      <c r="BP355">
        <v>0</v>
      </c>
      <c r="BQ355">
        <v>2</v>
      </c>
      <c r="BR355">
        <v>0</v>
      </c>
      <c r="BS355">
        <v>7.04</v>
      </c>
      <c r="BT355">
        <v>1</v>
      </c>
      <c r="BU355">
        <v>1</v>
      </c>
      <c r="BV355">
        <v>1</v>
      </c>
      <c r="BW355">
        <v>1</v>
      </c>
      <c r="BX355">
        <v>1</v>
      </c>
      <c r="BY355" t="s">
        <v>6</v>
      </c>
      <c r="BZ355">
        <v>128</v>
      </c>
      <c r="CA355">
        <v>83</v>
      </c>
      <c r="CF355">
        <v>0</v>
      </c>
      <c r="CG355">
        <v>0</v>
      </c>
      <c r="CM355">
        <v>0</v>
      </c>
      <c r="CN355" t="s">
        <v>1861</v>
      </c>
      <c r="CO355">
        <v>0</v>
      </c>
      <c r="CP355">
        <f t="shared" si="354"/>
        <v>970.93000000000006</v>
      </c>
      <c r="CQ355">
        <f t="shared" si="355"/>
        <v>992.07679999999993</v>
      </c>
      <c r="CR355">
        <f t="shared" si="356"/>
        <v>54.0672</v>
      </c>
      <c r="CS355">
        <f t="shared" si="357"/>
        <v>8.025599999999999</v>
      </c>
      <c r="CT355">
        <f t="shared" si="358"/>
        <v>4947.2192000000005</v>
      </c>
      <c r="CU355">
        <f t="shared" si="359"/>
        <v>0</v>
      </c>
      <c r="CV355">
        <f t="shared" si="360"/>
        <v>70.839999999999989</v>
      </c>
      <c r="CW355">
        <f t="shared" si="361"/>
        <v>8.7500000000000008E-2</v>
      </c>
      <c r="CX355">
        <f t="shared" si="362"/>
        <v>0</v>
      </c>
      <c r="CY355">
        <f t="shared" si="363"/>
        <v>923.16250000000002</v>
      </c>
      <c r="CZ355">
        <f t="shared" si="364"/>
        <v>569.95249999999999</v>
      </c>
      <c r="DC355" t="s">
        <v>6</v>
      </c>
      <c r="DD355" t="s">
        <v>6</v>
      </c>
      <c r="DE355" t="s">
        <v>91</v>
      </c>
      <c r="DF355" t="s">
        <v>91</v>
      </c>
      <c r="DG355" t="s">
        <v>92</v>
      </c>
      <c r="DH355" t="s">
        <v>6</v>
      </c>
      <c r="DI355" t="s">
        <v>92</v>
      </c>
      <c r="DJ355" t="s">
        <v>91</v>
      </c>
      <c r="DK355" t="s">
        <v>6</v>
      </c>
      <c r="DL355" t="s">
        <v>6</v>
      </c>
      <c r="DM355" t="s">
        <v>6</v>
      </c>
      <c r="DN355">
        <v>0</v>
      </c>
      <c r="DO355">
        <v>0</v>
      </c>
      <c r="DP355">
        <v>1</v>
      </c>
      <c r="DQ355">
        <v>1</v>
      </c>
      <c r="DU355">
        <v>1003</v>
      </c>
      <c r="DV355" t="s">
        <v>27</v>
      </c>
      <c r="DW355" t="s">
        <v>27</v>
      </c>
      <c r="DX355">
        <v>100</v>
      </c>
      <c r="EE355">
        <v>16609131</v>
      </c>
      <c r="EF355">
        <v>2</v>
      </c>
      <c r="EG355" t="s">
        <v>14</v>
      </c>
      <c r="EH355">
        <v>0</v>
      </c>
      <c r="EI355" t="s">
        <v>6</v>
      </c>
      <c r="EJ355">
        <v>1</v>
      </c>
      <c r="EK355">
        <v>16001</v>
      </c>
      <c r="EL355" t="s">
        <v>803</v>
      </c>
      <c r="EM355" t="s">
        <v>804</v>
      </c>
      <c r="EO355" t="s">
        <v>93</v>
      </c>
      <c r="EQ355">
        <v>131072</v>
      </c>
      <c r="ER355">
        <v>758.13</v>
      </c>
      <c r="ES355">
        <v>140.91999999999999</v>
      </c>
      <c r="ET355">
        <v>6.14</v>
      </c>
      <c r="EU355">
        <v>0.91</v>
      </c>
      <c r="EV355">
        <v>611.07000000000005</v>
      </c>
      <c r="EW355">
        <v>61.6</v>
      </c>
      <c r="EX355">
        <v>7.0000000000000007E-2</v>
      </c>
      <c r="EY355">
        <v>0</v>
      </c>
      <c r="FQ355">
        <v>0</v>
      </c>
      <c r="FR355">
        <f t="shared" si="365"/>
        <v>0</v>
      </c>
      <c r="FS355">
        <v>0</v>
      </c>
      <c r="FT355" t="s">
        <v>22</v>
      </c>
      <c r="FU355" t="s">
        <v>23</v>
      </c>
      <c r="FX355">
        <v>115.2</v>
      </c>
      <c r="FY355">
        <v>70.55</v>
      </c>
      <c r="GA355" t="s">
        <v>6</v>
      </c>
      <c r="GD355">
        <v>0</v>
      </c>
      <c r="GF355">
        <v>1989847972</v>
      </c>
      <c r="GG355">
        <v>1</v>
      </c>
      <c r="GH355">
        <v>1</v>
      </c>
      <c r="GI355">
        <v>4</v>
      </c>
      <c r="GJ355">
        <v>0</v>
      </c>
      <c r="GK355">
        <f>ROUND(R355*(R12)/100,2)</f>
        <v>0</v>
      </c>
      <c r="GL355">
        <f t="shared" si="366"/>
        <v>0</v>
      </c>
      <c r="GM355">
        <f t="shared" si="367"/>
        <v>2464.04</v>
      </c>
      <c r="GN355">
        <f t="shared" si="368"/>
        <v>2464.04</v>
      </c>
      <c r="GO355">
        <f t="shared" si="369"/>
        <v>0</v>
      </c>
      <c r="GP355">
        <f t="shared" si="370"/>
        <v>0</v>
      </c>
      <c r="GR355">
        <v>0</v>
      </c>
      <c r="GS355">
        <v>3</v>
      </c>
      <c r="GT355">
        <v>0</v>
      </c>
      <c r="GU355" t="s">
        <v>6</v>
      </c>
      <c r="GV355">
        <f t="shared" si="371"/>
        <v>0</v>
      </c>
      <c r="GW355">
        <v>1</v>
      </c>
      <c r="GX355">
        <f t="shared" si="372"/>
        <v>0</v>
      </c>
      <c r="HA355">
        <v>0</v>
      </c>
      <c r="HB355">
        <v>0</v>
      </c>
      <c r="IK355">
        <v>0</v>
      </c>
    </row>
    <row r="356" spans="1:245" x14ac:dyDescent="0.2">
      <c r="A356">
        <v>18</v>
      </c>
      <c r="B356">
        <v>1</v>
      </c>
      <c r="C356">
        <v>768</v>
      </c>
      <c r="E356" t="s">
        <v>997</v>
      </c>
      <c r="F356" t="s">
        <v>998</v>
      </c>
      <c r="G356" t="s">
        <v>999</v>
      </c>
      <c r="H356" t="s">
        <v>182</v>
      </c>
      <c r="I356">
        <f>I355*J356</f>
        <v>0.01</v>
      </c>
      <c r="J356">
        <v>6.1728395061728392E-2</v>
      </c>
      <c r="O356">
        <f t="shared" si="334"/>
        <v>2642.05</v>
      </c>
      <c r="P356">
        <f t="shared" si="335"/>
        <v>2642.05</v>
      </c>
      <c r="Q356">
        <f t="shared" si="336"/>
        <v>0</v>
      </c>
      <c r="R356">
        <f t="shared" si="337"/>
        <v>0</v>
      </c>
      <c r="S356">
        <f t="shared" si="338"/>
        <v>0</v>
      </c>
      <c r="T356">
        <f t="shared" si="339"/>
        <v>0</v>
      </c>
      <c r="U356">
        <f t="shared" si="340"/>
        <v>0</v>
      </c>
      <c r="V356">
        <f t="shared" si="341"/>
        <v>0</v>
      </c>
      <c r="W356">
        <f t="shared" si="342"/>
        <v>0</v>
      </c>
      <c r="X356">
        <f t="shared" si="343"/>
        <v>0</v>
      </c>
      <c r="Y356">
        <f t="shared" si="344"/>
        <v>0</v>
      </c>
      <c r="AA356">
        <v>16612262</v>
      </c>
      <c r="AB356">
        <f t="shared" si="345"/>
        <v>37529.15</v>
      </c>
      <c r="AC356">
        <f t="shared" si="346"/>
        <v>37529.15</v>
      </c>
      <c r="AD356">
        <f>ROUND((((ET356)-(EU356))+AE356),2)</f>
        <v>0</v>
      </c>
      <c r="AE356">
        <f t="shared" ref="AE356:AF359" si="375">ROUND((EU356),2)</f>
        <v>0</v>
      </c>
      <c r="AF356">
        <f t="shared" si="375"/>
        <v>0</v>
      </c>
      <c r="AG356">
        <f t="shared" si="350"/>
        <v>0</v>
      </c>
      <c r="AH356">
        <f t="shared" ref="AH356:AI359" si="376">(EW356)</f>
        <v>0</v>
      </c>
      <c r="AI356">
        <f t="shared" si="376"/>
        <v>0</v>
      </c>
      <c r="AJ356">
        <f t="shared" si="353"/>
        <v>0</v>
      </c>
      <c r="AK356">
        <v>37529.15</v>
      </c>
      <c r="AL356">
        <v>37529.15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115</v>
      </c>
      <c r="AU356">
        <v>71</v>
      </c>
      <c r="AV356">
        <v>1</v>
      </c>
      <c r="AW356">
        <v>1</v>
      </c>
      <c r="AZ356">
        <v>7.04</v>
      </c>
      <c r="BA356">
        <v>1</v>
      </c>
      <c r="BB356">
        <v>1</v>
      </c>
      <c r="BC356">
        <v>7.04</v>
      </c>
      <c r="BD356" t="s">
        <v>6</v>
      </c>
      <c r="BE356" t="s">
        <v>6</v>
      </c>
      <c r="BF356" t="s">
        <v>6</v>
      </c>
      <c r="BG356" t="s">
        <v>6</v>
      </c>
      <c r="BH356">
        <v>3</v>
      </c>
      <c r="BI356">
        <v>1</v>
      </c>
      <c r="BJ356" t="s">
        <v>1000</v>
      </c>
      <c r="BM356">
        <v>16001</v>
      </c>
      <c r="BN356">
        <v>0</v>
      </c>
      <c r="BO356" t="s">
        <v>6</v>
      </c>
      <c r="BP356">
        <v>0</v>
      </c>
      <c r="BQ356">
        <v>2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6</v>
      </c>
      <c r="BZ356">
        <v>128</v>
      </c>
      <c r="CA356">
        <v>83</v>
      </c>
      <c r="CF356">
        <v>0</v>
      </c>
      <c r="CG356">
        <v>0</v>
      </c>
      <c r="CM356">
        <v>0</v>
      </c>
      <c r="CN356" t="s">
        <v>6</v>
      </c>
      <c r="CO356">
        <v>0</v>
      </c>
      <c r="CP356">
        <f t="shared" si="354"/>
        <v>2642.05</v>
      </c>
      <c r="CQ356">
        <f t="shared" si="355"/>
        <v>264205.21600000001</v>
      </c>
      <c r="CR356">
        <f t="shared" si="356"/>
        <v>0</v>
      </c>
      <c r="CS356">
        <f t="shared" si="357"/>
        <v>0</v>
      </c>
      <c r="CT356">
        <f t="shared" si="358"/>
        <v>0</v>
      </c>
      <c r="CU356">
        <f t="shared" si="359"/>
        <v>0</v>
      </c>
      <c r="CV356">
        <f t="shared" si="360"/>
        <v>0</v>
      </c>
      <c r="CW356">
        <f t="shared" si="361"/>
        <v>0</v>
      </c>
      <c r="CX356">
        <f t="shared" si="362"/>
        <v>0</v>
      </c>
      <c r="CY356">
        <f t="shared" si="363"/>
        <v>0</v>
      </c>
      <c r="CZ356">
        <f t="shared" si="364"/>
        <v>0</v>
      </c>
      <c r="DC356" t="s">
        <v>6</v>
      </c>
      <c r="DD356" t="s">
        <v>6</v>
      </c>
      <c r="DE356" t="s">
        <v>6</v>
      </c>
      <c r="DF356" t="s">
        <v>6</v>
      </c>
      <c r="DG356" t="s">
        <v>6</v>
      </c>
      <c r="DH356" t="s">
        <v>6</v>
      </c>
      <c r="DI356" t="s">
        <v>6</v>
      </c>
      <c r="DJ356" t="s">
        <v>6</v>
      </c>
      <c r="DK356" t="s">
        <v>6</v>
      </c>
      <c r="DL356" t="s">
        <v>6</v>
      </c>
      <c r="DM356" t="s">
        <v>6</v>
      </c>
      <c r="DN356">
        <v>0</v>
      </c>
      <c r="DO356">
        <v>0</v>
      </c>
      <c r="DP356">
        <v>1</v>
      </c>
      <c r="DQ356">
        <v>1</v>
      </c>
      <c r="DU356">
        <v>1009</v>
      </c>
      <c r="DV356" t="s">
        <v>182</v>
      </c>
      <c r="DW356" t="s">
        <v>182</v>
      </c>
      <c r="DX356">
        <v>1000</v>
      </c>
      <c r="EE356">
        <v>16609131</v>
      </c>
      <c r="EF356">
        <v>2</v>
      </c>
      <c r="EG356" t="s">
        <v>14</v>
      </c>
      <c r="EH356">
        <v>0</v>
      </c>
      <c r="EI356" t="s">
        <v>6</v>
      </c>
      <c r="EJ356">
        <v>1</v>
      </c>
      <c r="EK356">
        <v>16001</v>
      </c>
      <c r="EL356" t="s">
        <v>803</v>
      </c>
      <c r="EM356" t="s">
        <v>804</v>
      </c>
      <c r="EO356" t="s">
        <v>6</v>
      </c>
      <c r="EQ356">
        <v>0</v>
      </c>
      <c r="ER356">
        <v>37529.15</v>
      </c>
      <c r="ES356">
        <v>37529.15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365"/>
        <v>0</v>
      </c>
      <c r="FS356">
        <v>0</v>
      </c>
      <c r="FT356" t="s">
        <v>22</v>
      </c>
      <c r="FU356" t="s">
        <v>23</v>
      </c>
      <c r="FX356">
        <v>115.2</v>
      </c>
      <c r="FY356">
        <v>70.55</v>
      </c>
      <c r="GA356" t="s">
        <v>6</v>
      </c>
      <c r="GD356">
        <v>0</v>
      </c>
      <c r="GF356">
        <v>351021885</v>
      </c>
      <c r="GG356">
        <v>1</v>
      </c>
      <c r="GH356">
        <v>1</v>
      </c>
      <c r="GI356">
        <v>4</v>
      </c>
      <c r="GJ356">
        <v>0</v>
      </c>
      <c r="GK356">
        <f>ROUND(R356*(R12)/100,2)</f>
        <v>0</v>
      </c>
      <c r="GL356">
        <f t="shared" si="366"/>
        <v>0</v>
      </c>
      <c r="GM356">
        <f t="shared" si="367"/>
        <v>2642.05</v>
      </c>
      <c r="GN356">
        <f t="shared" si="368"/>
        <v>2642.05</v>
      </c>
      <c r="GO356">
        <f t="shared" si="369"/>
        <v>0</v>
      </c>
      <c r="GP356">
        <f t="shared" si="370"/>
        <v>0</v>
      </c>
      <c r="GR356">
        <v>0</v>
      </c>
      <c r="GS356">
        <v>3</v>
      </c>
      <c r="GT356">
        <v>0</v>
      </c>
      <c r="GU356" t="s">
        <v>6</v>
      </c>
      <c r="GV356">
        <f t="shared" si="371"/>
        <v>0</v>
      </c>
      <c r="GW356">
        <v>1</v>
      </c>
      <c r="GX356">
        <f t="shared" si="372"/>
        <v>0</v>
      </c>
      <c r="HA356">
        <v>0</v>
      </c>
      <c r="HB356">
        <v>0</v>
      </c>
      <c r="IK356">
        <v>0</v>
      </c>
    </row>
    <row r="357" spans="1:245" x14ac:dyDescent="0.2">
      <c r="A357">
        <v>18</v>
      </c>
      <c r="B357">
        <v>1</v>
      </c>
      <c r="C357">
        <v>769</v>
      </c>
      <c r="E357" t="s">
        <v>1001</v>
      </c>
      <c r="F357" t="s">
        <v>1002</v>
      </c>
      <c r="G357" t="s">
        <v>1003</v>
      </c>
      <c r="H357" t="s">
        <v>135</v>
      </c>
      <c r="I357">
        <f>I355*J357</f>
        <v>16.2</v>
      </c>
      <c r="J357">
        <v>99.999999999999986</v>
      </c>
      <c r="O357">
        <f t="shared" si="334"/>
        <v>4963.37</v>
      </c>
      <c r="P357">
        <f t="shared" si="335"/>
        <v>4963.37</v>
      </c>
      <c r="Q357">
        <f t="shared" si="336"/>
        <v>0</v>
      </c>
      <c r="R357">
        <f t="shared" si="337"/>
        <v>0</v>
      </c>
      <c r="S357">
        <f t="shared" si="338"/>
        <v>0</v>
      </c>
      <c r="T357">
        <f t="shared" si="339"/>
        <v>0</v>
      </c>
      <c r="U357">
        <f t="shared" si="340"/>
        <v>0</v>
      </c>
      <c r="V357">
        <f t="shared" si="341"/>
        <v>0</v>
      </c>
      <c r="W357">
        <f t="shared" si="342"/>
        <v>0</v>
      </c>
      <c r="X357">
        <f t="shared" si="343"/>
        <v>0</v>
      </c>
      <c r="Y357">
        <f t="shared" si="344"/>
        <v>0</v>
      </c>
      <c r="AA357">
        <v>16612262</v>
      </c>
      <c r="AB357">
        <f t="shared" si="345"/>
        <v>43.52</v>
      </c>
      <c r="AC357">
        <f t="shared" si="346"/>
        <v>43.52</v>
      </c>
      <c r="AD357">
        <f>ROUND((((ET357)-(EU357))+AE357),2)</f>
        <v>0</v>
      </c>
      <c r="AE357">
        <f t="shared" si="375"/>
        <v>0</v>
      </c>
      <c r="AF357">
        <f t="shared" si="375"/>
        <v>0</v>
      </c>
      <c r="AG357">
        <f t="shared" si="350"/>
        <v>0</v>
      </c>
      <c r="AH357">
        <f t="shared" si="376"/>
        <v>0</v>
      </c>
      <c r="AI357">
        <f t="shared" si="376"/>
        <v>0</v>
      </c>
      <c r="AJ357">
        <f t="shared" si="353"/>
        <v>0</v>
      </c>
      <c r="AK357">
        <v>43.52</v>
      </c>
      <c r="AL357">
        <v>43.52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115</v>
      </c>
      <c r="AU357">
        <v>71</v>
      </c>
      <c r="AV357">
        <v>1</v>
      </c>
      <c r="AW357">
        <v>1</v>
      </c>
      <c r="AZ357">
        <v>7.04</v>
      </c>
      <c r="BA357">
        <v>1</v>
      </c>
      <c r="BB357">
        <v>1</v>
      </c>
      <c r="BC357">
        <v>7.04</v>
      </c>
      <c r="BD357" t="s">
        <v>6</v>
      </c>
      <c r="BE357" t="s">
        <v>6</v>
      </c>
      <c r="BF357" t="s">
        <v>6</v>
      </c>
      <c r="BG357" t="s">
        <v>6</v>
      </c>
      <c r="BH357">
        <v>3</v>
      </c>
      <c r="BI357">
        <v>1</v>
      </c>
      <c r="BJ357" t="s">
        <v>1004</v>
      </c>
      <c r="BM357">
        <v>16001</v>
      </c>
      <c r="BN357">
        <v>0</v>
      </c>
      <c r="BO357" t="s">
        <v>6</v>
      </c>
      <c r="BP357">
        <v>0</v>
      </c>
      <c r="BQ357">
        <v>2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6</v>
      </c>
      <c r="BZ357">
        <v>128</v>
      </c>
      <c r="CA357">
        <v>83</v>
      </c>
      <c r="CF357">
        <v>0</v>
      </c>
      <c r="CG357">
        <v>0</v>
      </c>
      <c r="CM357">
        <v>0</v>
      </c>
      <c r="CN357" t="s">
        <v>6</v>
      </c>
      <c r="CO357">
        <v>0</v>
      </c>
      <c r="CP357">
        <f t="shared" si="354"/>
        <v>4963.37</v>
      </c>
      <c r="CQ357">
        <f t="shared" si="355"/>
        <v>306.38080000000002</v>
      </c>
      <c r="CR357">
        <f t="shared" si="356"/>
        <v>0</v>
      </c>
      <c r="CS357">
        <f t="shared" si="357"/>
        <v>0</v>
      </c>
      <c r="CT357">
        <f t="shared" si="358"/>
        <v>0</v>
      </c>
      <c r="CU357">
        <f t="shared" si="359"/>
        <v>0</v>
      </c>
      <c r="CV357">
        <f t="shared" si="360"/>
        <v>0</v>
      </c>
      <c r="CW357">
        <f t="shared" si="361"/>
        <v>0</v>
      </c>
      <c r="CX357">
        <f t="shared" si="362"/>
        <v>0</v>
      </c>
      <c r="CY357">
        <f t="shared" si="363"/>
        <v>0</v>
      </c>
      <c r="CZ357">
        <f t="shared" si="364"/>
        <v>0</v>
      </c>
      <c r="DC357" t="s">
        <v>6</v>
      </c>
      <c r="DD357" t="s">
        <v>6</v>
      </c>
      <c r="DE357" t="s">
        <v>6</v>
      </c>
      <c r="DF357" t="s">
        <v>6</v>
      </c>
      <c r="DG357" t="s">
        <v>6</v>
      </c>
      <c r="DH357" t="s">
        <v>6</v>
      </c>
      <c r="DI357" t="s">
        <v>6</v>
      </c>
      <c r="DJ357" t="s">
        <v>6</v>
      </c>
      <c r="DK357" t="s">
        <v>6</v>
      </c>
      <c r="DL357" t="s">
        <v>6</v>
      </c>
      <c r="DM357" t="s">
        <v>6</v>
      </c>
      <c r="DN357">
        <v>0</v>
      </c>
      <c r="DO357">
        <v>0</v>
      </c>
      <c r="DP357">
        <v>1</v>
      </c>
      <c r="DQ357">
        <v>1</v>
      </c>
      <c r="DU357">
        <v>1003</v>
      </c>
      <c r="DV357" t="s">
        <v>135</v>
      </c>
      <c r="DW357" t="s">
        <v>135</v>
      </c>
      <c r="DX357">
        <v>1</v>
      </c>
      <c r="EE357">
        <v>16609131</v>
      </c>
      <c r="EF357">
        <v>2</v>
      </c>
      <c r="EG357" t="s">
        <v>14</v>
      </c>
      <c r="EH357">
        <v>0</v>
      </c>
      <c r="EI357" t="s">
        <v>6</v>
      </c>
      <c r="EJ357">
        <v>1</v>
      </c>
      <c r="EK357">
        <v>16001</v>
      </c>
      <c r="EL357" t="s">
        <v>803</v>
      </c>
      <c r="EM357" t="s">
        <v>804</v>
      </c>
      <c r="EO357" t="s">
        <v>6</v>
      </c>
      <c r="EQ357">
        <v>0</v>
      </c>
      <c r="ER357">
        <v>43.52</v>
      </c>
      <c r="ES357">
        <v>43.52</v>
      </c>
      <c r="ET357">
        <v>0</v>
      </c>
      <c r="EU357">
        <v>0</v>
      </c>
      <c r="EV357">
        <v>0</v>
      </c>
      <c r="EW357">
        <v>0</v>
      </c>
      <c r="EX357">
        <v>0</v>
      </c>
      <c r="FQ357">
        <v>0</v>
      </c>
      <c r="FR357">
        <f t="shared" si="365"/>
        <v>0</v>
      </c>
      <c r="FS357">
        <v>0</v>
      </c>
      <c r="FT357" t="s">
        <v>22</v>
      </c>
      <c r="FU357" t="s">
        <v>23</v>
      </c>
      <c r="FX357">
        <v>115.2</v>
      </c>
      <c r="FY357">
        <v>70.55</v>
      </c>
      <c r="GA357" t="s">
        <v>6</v>
      </c>
      <c r="GD357">
        <v>0</v>
      </c>
      <c r="GF357">
        <v>1231130266</v>
      </c>
      <c r="GG357">
        <v>1</v>
      </c>
      <c r="GH357">
        <v>1</v>
      </c>
      <c r="GI357">
        <v>4</v>
      </c>
      <c r="GJ357">
        <v>0</v>
      </c>
      <c r="GK357">
        <f>ROUND(R357*(R12)/100,2)</f>
        <v>0</v>
      </c>
      <c r="GL357">
        <f t="shared" si="366"/>
        <v>0</v>
      </c>
      <c r="GM357">
        <f t="shared" si="367"/>
        <v>4963.37</v>
      </c>
      <c r="GN357">
        <f t="shared" si="368"/>
        <v>4963.37</v>
      </c>
      <c r="GO357">
        <f t="shared" si="369"/>
        <v>0</v>
      </c>
      <c r="GP357">
        <f t="shared" si="370"/>
        <v>0</v>
      </c>
      <c r="GR357">
        <v>0</v>
      </c>
      <c r="GS357">
        <v>3</v>
      </c>
      <c r="GT357">
        <v>0</v>
      </c>
      <c r="GU357" t="s">
        <v>6</v>
      </c>
      <c r="GV357">
        <f t="shared" si="371"/>
        <v>0</v>
      </c>
      <c r="GW357">
        <v>1</v>
      </c>
      <c r="GX357">
        <f t="shared" si="372"/>
        <v>0</v>
      </c>
      <c r="HA357">
        <v>0</v>
      </c>
      <c r="HB357">
        <v>0</v>
      </c>
      <c r="IK357">
        <v>0</v>
      </c>
    </row>
    <row r="358" spans="1:245" x14ac:dyDescent="0.2">
      <c r="A358">
        <v>18</v>
      </c>
      <c r="B358">
        <v>1</v>
      </c>
      <c r="C358">
        <v>771</v>
      </c>
      <c r="E358" t="s">
        <v>1005</v>
      </c>
      <c r="F358" t="s">
        <v>1006</v>
      </c>
      <c r="G358" t="s">
        <v>1007</v>
      </c>
      <c r="H358" t="s">
        <v>110</v>
      </c>
      <c r="I358">
        <f>I355*J358</f>
        <v>5</v>
      </c>
      <c r="J358">
        <v>30.864197530864196</v>
      </c>
      <c r="O358">
        <f t="shared" si="334"/>
        <v>534.34</v>
      </c>
      <c r="P358">
        <f t="shared" si="335"/>
        <v>534.34</v>
      </c>
      <c r="Q358">
        <f t="shared" si="336"/>
        <v>0</v>
      </c>
      <c r="R358">
        <f t="shared" si="337"/>
        <v>0</v>
      </c>
      <c r="S358">
        <f t="shared" si="338"/>
        <v>0</v>
      </c>
      <c r="T358">
        <f t="shared" si="339"/>
        <v>0</v>
      </c>
      <c r="U358">
        <f t="shared" si="340"/>
        <v>0</v>
      </c>
      <c r="V358">
        <f t="shared" si="341"/>
        <v>0</v>
      </c>
      <c r="W358">
        <f t="shared" si="342"/>
        <v>0</v>
      </c>
      <c r="X358">
        <f t="shared" si="343"/>
        <v>0</v>
      </c>
      <c r="Y358">
        <f t="shared" si="344"/>
        <v>0</v>
      </c>
      <c r="AA358">
        <v>16612262</v>
      </c>
      <c r="AB358">
        <f t="shared" si="345"/>
        <v>15.18</v>
      </c>
      <c r="AC358">
        <f t="shared" si="346"/>
        <v>15.18</v>
      </c>
      <c r="AD358">
        <f>ROUND((((ET358)-(EU358))+AE358),2)</f>
        <v>0</v>
      </c>
      <c r="AE358">
        <f t="shared" si="375"/>
        <v>0</v>
      </c>
      <c r="AF358">
        <f t="shared" si="375"/>
        <v>0</v>
      </c>
      <c r="AG358">
        <f t="shared" si="350"/>
        <v>0</v>
      </c>
      <c r="AH358">
        <f t="shared" si="376"/>
        <v>0</v>
      </c>
      <c r="AI358">
        <f t="shared" si="376"/>
        <v>0</v>
      </c>
      <c r="AJ358">
        <f t="shared" si="353"/>
        <v>0</v>
      </c>
      <c r="AK358">
        <v>15.18</v>
      </c>
      <c r="AL358">
        <v>15.18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115</v>
      </c>
      <c r="AU358">
        <v>71</v>
      </c>
      <c r="AV358">
        <v>1</v>
      </c>
      <c r="AW358">
        <v>1</v>
      </c>
      <c r="AZ358">
        <v>7.04</v>
      </c>
      <c r="BA358">
        <v>1</v>
      </c>
      <c r="BB358">
        <v>1</v>
      </c>
      <c r="BC358">
        <v>7.04</v>
      </c>
      <c r="BD358" t="s">
        <v>6</v>
      </c>
      <c r="BE358" t="s">
        <v>6</v>
      </c>
      <c r="BF358" t="s">
        <v>6</v>
      </c>
      <c r="BG358" t="s">
        <v>6</v>
      </c>
      <c r="BH358">
        <v>3</v>
      </c>
      <c r="BI358">
        <v>1</v>
      </c>
      <c r="BJ358" t="s">
        <v>1008</v>
      </c>
      <c r="BM358">
        <v>16001</v>
      </c>
      <c r="BN358">
        <v>0</v>
      </c>
      <c r="BO358" t="s">
        <v>6</v>
      </c>
      <c r="BP358">
        <v>0</v>
      </c>
      <c r="BQ358">
        <v>2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6</v>
      </c>
      <c r="BZ358">
        <v>128</v>
      </c>
      <c r="CA358">
        <v>83</v>
      </c>
      <c r="CF358">
        <v>0</v>
      </c>
      <c r="CG358">
        <v>0</v>
      </c>
      <c r="CM358">
        <v>0</v>
      </c>
      <c r="CN358" t="s">
        <v>6</v>
      </c>
      <c r="CO358">
        <v>0</v>
      </c>
      <c r="CP358">
        <f t="shared" si="354"/>
        <v>534.34</v>
      </c>
      <c r="CQ358">
        <f t="shared" si="355"/>
        <v>106.8672</v>
      </c>
      <c r="CR358">
        <f t="shared" si="356"/>
        <v>0</v>
      </c>
      <c r="CS358">
        <f t="shared" si="357"/>
        <v>0</v>
      </c>
      <c r="CT358">
        <f t="shared" si="358"/>
        <v>0</v>
      </c>
      <c r="CU358">
        <f t="shared" si="359"/>
        <v>0</v>
      </c>
      <c r="CV358">
        <f t="shared" si="360"/>
        <v>0</v>
      </c>
      <c r="CW358">
        <f t="shared" si="361"/>
        <v>0</v>
      </c>
      <c r="CX358">
        <f t="shared" si="362"/>
        <v>0</v>
      </c>
      <c r="CY358">
        <f t="shared" si="363"/>
        <v>0</v>
      </c>
      <c r="CZ358">
        <f t="shared" si="364"/>
        <v>0</v>
      </c>
      <c r="DC358" t="s">
        <v>6</v>
      </c>
      <c r="DD358" t="s">
        <v>6</v>
      </c>
      <c r="DE358" t="s">
        <v>6</v>
      </c>
      <c r="DF358" t="s">
        <v>6</v>
      </c>
      <c r="DG358" t="s">
        <v>6</v>
      </c>
      <c r="DH358" t="s">
        <v>6</v>
      </c>
      <c r="DI358" t="s">
        <v>6</v>
      </c>
      <c r="DJ358" t="s">
        <v>6</v>
      </c>
      <c r="DK358" t="s">
        <v>6</v>
      </c>
      <c r="DL358" t="s">
        <v>6</v>
      </c>
      <c r="DM358" t="s">
        <v>6</v>
      </c>
      <c r="DN358">
        <v>0</v>
      </c>
      <c r="DO358">
        <v>0</v>
      </c>
      <c r="DP358">
        <v>1</v>
      </c>
      <c r="DQ358">
        <v>1</v>
      </c>
      <c r="DU358">
        <v>1010</v>
      </c>
      <c r="DV358" t="s">
        <v>110</v>
      </c>
      <c r="DW358" t="s">
        <v>110</v>
      </c>
      <c r="DX358">
        <v>1</v>
      </c>
      <c r="EE358">
        <v>16609131</v>
      </c>
      <c r="EF358">
        <v>2</v>
      </c>
      <c r="EG358" t="s">
        <v>14</v>
      </c>
      <c r="EH358">
        <v>0</v>
      </c>
      <c r="EI358" t="s">
        <v>6</v>
      </c>
      <c r="EJ358">
        <v>1</v>
      </c>
      <c r="EK358">
        <v>16001</v>
      </c>
      <c r="EL358" t="s">
        <v>803</v>
      </c>
      <c r="EM358" t="s">
        <v>804</v>
      </c>
      <c r="EO358" t="s">
        <v>6</v>
      </c>
      <c r="EQ358">
        <v>0</v>
      </c>
      <c r="ER358">
        <v>15.18</v>
      </c>
      <c r="ES358">
        <v>15.18</v>
      </c>
      <c r="ET358">
        <v>0</v>
      </c>
      <c r="EU358">
        <v>0</v>
      </c>
      <c r="EV358">
        <v>0</v>
      </c>
      <c r="EW358">
        <v>0</v>
      </c>
      <c r="EX358">
        <v>0</v>
      </c>
      <c r="FQ358">
        <v>0</v>
      </c>
      <c r="FR358">
        <f t="shared" si="365"/>
        <v>0</v>
      </c>
      <c r="FS358">
        <v>0</v>
      </c>
      <c r="FT358" t="s">
        <v>22</v>
      </c>
      <c r="FU358" t="s">
        <v>23</v>
      </c>
      <c r="FX358">
        <v>115.2</v>
      </c>
      <c r="FY358">
        <v>70.55</v>
      </c>
      <c r="GA358" t="s">
        <v>6</v>
      </c>
      <c r="GD358">
        <v>0</v>
      </c>
      <c r="GF358">
        <v>-1311761836</v>
      </c>
      <c r="GG358">
        <v>1</v>
      </c>
      <c r="GH358">
        <v>1</v>
      </c>
      <c r="GI358">
        <v>4</v>
      </c>
      <c r="GJ358">
        <v>0</v>
      </c>
      <c r="GK358">
        <f>ROUND(R358*(R12)/100,2)</f>
        <v>0</v>
      </c>
      <c r="GL358">
        <f t="shared" si="366"/>
        <v>0</v>
      </c>
      <c r="GM358">
        <f t="shared" si="367"/>
        <v>534.34</v>
      </c>
      <c r="GN358">
        <f t="shared" si="368"/>
        <v>534.34</v>
      </c>
      <c r="GO358">
        <f t="shared" si="369"/>
        <v>0</v>
      </c>
      <c r="GP358">
        <f t="shared" si="370"/>
        <v>0</v>
      </c>
      <c r="GR358">
        <v>0</v>
      </c>
      <c r="GS358">
        <v>3</v>
      </c>
      <c r="GT358">
        <v>0</v>
      </c>
      <c r="GU358" t="s">
        <v>6</v>
      </c>
      <c r="GV358">
        <f t="shared" si="371"/>
        <v>0</v>
      </c>
      <c r="GW358">
        <v>1</v>
      </c>
      <c r="GX358">
        <f t="shared" si="372"/>
        <v>0</v>
      </c>
      <c r="HA358">
        <v>0</v>
      </c>
      <c r="HB358">
        <v>0</v>
      </c>
      <c r="IK358">
        <v>0</v>
      </c>
    </row>
    <row r="359" spans="1:245" x14ac:dyDescent="0.2">
      <c r="A359">
        <v>18</v>
      </c>
      <c r="B359">
        <v>1</v>
      </c>
      <c r="C359">
        <v>770</v>
      </c>
      <c r="E359" t="s">
        <v>1009</v>
      </c>
      <c r="F359" t="s">
        <v>991</v>
      </c>
      <c r="G359" t="s">
        <v>1010</v>
      </c>
      <c r="H359" t="s">
        <v>135</v>
      </c>
      <c r="I359">
        <f>I355*J359</f>
        <v>16.2</v>
      </c>
      <c r="J359">
        <v>99.999999999999986</v>
      </c>
      <c r="O359">
        <f t="shared" si="334"/>
        <v>0</v>
      </c>
      <c r="P359">
        <f t="shared" si="335"/>
        <v>0</v>
      </c>
      <c r="Q359">
        <f t="shared" si="336"/>
        <v>0</v>
      </c>
      <c r="R359">
        <f t="shared" si="337"/>
        <v>0</v>
      </c>
      <c r="S359">
        <f t="shared" si="338"/>
        <v>0</v>
      </c>
      <c r="T359">
        <f t="shared" si="339"/>
        <v>0</v>
      </c>
      <c r="U359">
        <f t="shared" si="340"/>
        <v>0</v>
      </c>
      <c r="V359">
        <f t="shared" si="341"/>
        <v>0</v>
      </c>
      <c r="W359">
        <f t="shared" si="342"/>
        <v>0</v>
      </c>
      <c r="X359">
        <f t="shared" si="343"/>
        <v>0</v>
      </c>
      <c r="Y359">
        <f t="shared" si="344"/>
        <v>0</v>
      </c>
      <c r="AA359">
        <v>16612262</v>
      </c>
      <c r="AB359">
        <f t="shared" si="345"/>
        <v>0</v>
      </c>
      <c r="AC359">
        <f t="shared" si="346"/>
        <v>0</v>
      </c>
      <c r="AD359">
        <f>ROUND((((ET359)-(EU359))+AE359),2)</f>
        <v>0</v>
      </c>
      <c r="AE359">
        <f t="shared" si="375"/>
        <v>0</v>
      </c>
      <c r="AF359">
        <f t="shared" si="375"/>
        <v>0</v>
      </c>
      <c r="AG359">
        <f t="shared" si="350"/>
        <v>0</v>
      </c>
      <c r="AH359">
        <f t="shared" si="376"/>
        <v>0</v>
      </c>
      <c r="AI359">
        <f t="shared" si="376"/>
        <v>0</v>
      </c>
      <c r="AJ359">
        <f t="shared" si="353"/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115</v>
      </c>
      <c r="AU359">
        <v>71</v>
      </c>
      <c r="AV359">
        <v>1</v>
      </c>
      <c r="AW359">
        <v>1</v>
      </c>
      <c r="AZ359">
        <v>7.04</v>
      </c>
      <c r="BA359">
        <v>1</v>
      </c>
      <c r="BB359">
        <v>1</v>
      </c>
      <c r="BC359">
        <v>7.04</v>
      </c>
      <c r="BD359" t="s">
        <v>6</v>
      </c>
      <c r="BE359" t="s">
        <v>6</v>
      </c>
      <c r="BF359" t="s">
        <v>6</v>
      </c>
      <c r="BG359" t="s">
        <v>6</v>
      </c>
      <c r="BH359">
        <v>3</v>
      </c>
      <c r="BI359">
        <v>1</v>
      </c>
      <c r="BJ359" t="s">
        <v>6</v>
      </c>
      <c r="BM359">
        <v>16001</v>
      </c>
      <c r="BN359">
        <v>0</v>
      </c>
      <c r="BO359" t="s">
        <v>6</v>
      </c>
      <c r="BP359">
        <v>0</v>
      </c>
      <c r="BQ359">
        <v>2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6</v>
      </c>
      <c r="BZ359">
        <v>128</v>
      </c>
      <c r="CA359">
        <v>83</v>
      </c>
      <c r="CF359">
        <v>0</v>
      </c>
      <c r="CG359">
        <v>0</v>
      </c>
      <c r="CM359">
        <v>0</v>
      </c>
      <c r="CN359" t="s">
        <v>6</v>
      </c>
      <c r="CO359">
        <v>0</v>
      </c>
      <c r="CP359">
        <f t="shared" si="354"/>
        <v>0</v>
      </c>
      <c r="CQ359">
        <f t="shared" si="355"/>
        <v>0</v>
      </c>
      <c r="CR359">
        <f t="shared" si="356"/>
        <v>0</v>
      </c>
      <c r="CS359">
        <f t="shared" si="357"/>
        <v>0</v>
      </c>
      <c r="CT359">
        <f t="shared" si="358"/>
        <v>0</v>
      </c>
      <c r="CU359">
        <f t="shared" si="359"/>
        <v>0</v>
      </c>
      <c r="CV359">
        <f t="shared" si="360"/>
        <v>0</v>
      </c>
      <c r="CW359">
        <f t="shared" si="361"/>
        <v>0</v>
      </c>
      <c r="CX359">
        <f t="shared" si="362"/>
        <v>0</v>
      </c>
      <c r="CY359">
        <f t="shared" si="363"/>
        <v>0</v>
      </c>
      <c r="CZ359">
        <f t="shared" si="364"/>
        <v>0</v>
      </c>
      <c r="DC359" t="s">
        <v>6</v>
      </c>
      <c r="DD359" t="s">
        <v>6</v>
      </c>
      <c r="DE359" t="s">
        <v>6</v>
      </c>
      <c r="DF359" t="s">
        <v>6</v>
      </c>
      <c r="DG359" t="s">
        <v>6</v>
      </c>
      <c r="DH359" t="s">
        <v>6</v>
      </c>
      <c r="DI359" t="s">
        <v>6</v>
      </c>
      <c r="DJ359" t="s">
        <v>6</v>
      </c>
      <c r="DK359" t="s">
        <v>6</v>
      </c>
      <c r="DL359" t="s">
        <v>6</v>
      </c>
      <c r="DM359" t="s">
        <v>6</v>
      </c>
      <c r="DN359">
        <v>0</v>
      </c>
      <c r="DO359">
        <v>0</v>
      </c>
      <c r="DP359">
        <v>1</v>
      </c>
      <c r="DQ359">
        <v>1</v>
      </c>
      <c r="DU359">
        <v>1003</v>
      </c>
      <c r="DV359" t="s">
        <v>135</v>
      </c>
      <c r="DW359" t="s">
        <v>135</v>
      </c>
      <c r="DX359">
        <v>1</v>
      </c>
      <c r="EE359">
        <v>16609131</v>
      </c>
      <c r="EF359">
        <v>2</v>
      </c>
      <c r="EG359" t="s">
        <v>14</v>
      </c>
      <c r="EH359">
        <v>0</v>
      </c>
      <c r="EI359" t="s">
        <v>6</v>
      </c>
      <c r="EJ359">
        <v>1</v>
      </c>
      <c r="EK359">
        <v>16001</v>
      </c>
      <c r="EL359" t="s">
        <v>803</v>
      </c>
      <c r="EM359" t="s">
        <v>804</v>
      </c>
      <c r="EO359" t="s">
        <v>6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FQ359">
        <v>0</v>
      </c>
      <c r="FR359">
        <f t="shared" si="365"/>
        <v>0</v>
      </c>
      <c r="FS359">
        <v>0</v>
      </c>
      <c r="FT359" t="s">
        <v>22</v>
      </c>
      <c r="FU359" t="s">
        <v>23</v>
      </c>
      <c r="FX359">
        <v>115.2</v>
      </c>
      <c r="FY359">
        <v>70.55</v>
      </c>
      <c r="GA359" t="s">
        <v>816</v>
      </c>
      <c r="GD359">
        <v>0</v>
      </c>
      <c r="GF359">
        <v>2080577837</v>
      </c>
      <c r="GG359">
        <v>1</v>
      </c>
      <c r="GH359">
        <v>1</v>
      </c>
      <c r="GI359">
        <v>4</v>
      </c>
      <c r="GJ359">
        <v>0</v>
      </c>
      <c r="GK359">
        <f>ROUND(R359*(R12)/100,2)</f>
        <v>0</v>
      </c>
      <c r="GL359">
        <f t="shared" si="366"/>
        <v>0</v>
      </c>
      <c r="GM359">
        <f t="shared" si="367"/>
        <v>0</v>
      </c>
      <c r="GN359">
        <f t="shared" si="368"/>
        <v>0</v>
      </c>
      <c r="GO359">
        <f t="shared" si="369"/>
        <v>0</v>
      </c>
      <c r="GP359">
        <f t="shared" si="370"/>
        <v>0</v>
      </c>
      <c r="GR359">
        <v>0</v>
      </c>
      <c r="GS359">
        <v>4</v>
      </c>
      <c r="GT359">
        <v>0</v>
      </c>
      <c r="GU359" t="s">
        <v>6</v>
      </c>
      <c r="GV359">
        <f t="shared" si="371"/>
        <v>0</v>
      </c>
      <c r="GW359">
        <v>1</v>
      </c>
      <c r="GX359">
        <f t="shared" si="372"/>
        <v>0</v>
      </c>
      <c r="HA359">
        <v>0</v>
      </c>
      <c r="HB359">
        <v>0</v>
      </c>
      <c r="IK359">
        <v>0</v>
      </c>
    </row>
    <row r="360" spans="1:245" x14ac:dyDescent="0.2">
      <c r="A360">
        <v>17</v>
      </c>
      <c r="B360">
        <v>1</v>
      </c>
      <c r="C360">
        <f>ROW(SmtRes!A783)</f>
        <v>783</v>
      </c>
      <c r="D360">
        <f>ROW(EtalonRes!A778)</f>
        <v>778</v>
      </c>
      <c r="E360" t="s">
        <v>1011</v>
      </c>
      <c r="F360" t="s">
        <v>1012</v>
      </c>
      <c r="G360" t="s">
        <v>1013</v>
      </c>
      <c r="H360" t="s">
        <v>1014</v>
      </c>
      <c r="I360">
        <v>0.4</v>
      </c>
      <c r="J360">
        <v>0</v>
      </c>
      <c r="O360">
        <f t="shared" si="334"/>
        <v>738.66</v>
      </c>
      <c r="P360">
        <f t="shared" si="335"/>
        <v>230.69</v>
      </c>
      <c r="Q360">
        <f t="shared" si="336"/>
        <v>168.73</v>
      </c>
      <c r="R360">
        <f t="shared" si="337"/>
        <v>36.270000000000003</v>
      </c>
      <c r="S360">
        <f t="shared" si="338"/>
        <v>339.24</v>
      </c>
      <c r="T360">
        <f t="shared" si="339"/>
        <v>0</v>
      </c>
      <c r="U360">
        <f t="shared" si="340"/>
        <v>5.0094000000000003</v>
      </c>
      <c r="V360">
        <f t="shared" si="341"/>
        <v>0.42500000000000004</v>
      </c>
      <c r="W360">
        <f t="shared" si="342"/>
        <v>0</v>
      </c>
      <c r="X360">
        <f t="shared" si="343"/>
        <v>431.84</v>
      </c>
      <c r="Y360">
        <f t="shared" si="344"/>
        <v>266.61</v>
      </c>
      <c r="AA360">
        <v>16612262</v>
      </c>
      <c r="AB360">
        <f t="shared" si="345"/>
        <v>262.31</v>
      </c>
      <c r="AC360">
        <f t="shared" si="346"/>
        <v>81.92</v>
      </c>
      <c r="AD360">
        <f>ROUND(((((ET360*1.25))-((EU360*1.25)))+AE360),2)</f>
        <v>59.92</v>
      </c>
      <c r="AE360">
        <f>ROUND(((EU360*1.25)),2)</f>
        <v>12.88</v>
      </c>
      <c r="AF360">
        <f>ROUND(((EV360*1.15)),2)</f>
        <v>120.47</v>
      </c>
      <c r="AG360">
        <f t="shared" si="350"/>
        <v>0</v>
      </c>
      <c r="AH360">
        <f>((EW360*1.15))</f>
        <v>12.5235</v>
      </c>
      <c r="AI360">
        <f>((EX360*1.25))</f>
        <v>1.0625</v>
      </c>
      <c r="AJ360">
        <f t="shared" si="353"/>
        <v>0</v>
      </c>
      <c r="AK360">
        <v>234.61</v>
      </c>
      <c r="AL360">
        <v>81.92</v>
      </c>
      <c r="AM360">
        <v>47.93</v>
      </c>
      <c r="AN360">
        <v>10.3</v>
      </c>
      <c r="AO360">
        <v>104.76</v>
      </c>
      <c r="AP360">
        <v>0</v>
      </c>
      <c r="AQ360">
        <v>10.89</v>
      </c>
      <c r="AR360">
        <v>0.85</v>
      </c>
      <c r="AS360">
        <v>0</v>
      </c>
      <c r="AT360">
        <v>115</v>
      </c>
      <c r="AU360">
        <v>71</v>
      </c>
      <c r="AV360">
        <v>1</v>
      </c>
      <c r="AW360">
        <v>1</v>
      </c>
      <c r="AZ360">
        <v>7.04</v>
      </c>
      <c r="BA360">
        <v>7.04</v>
      </c>
      <c r="BB360">
        <v>7.04</v>
      </c>
      <c r="BC360">
        <v>7.04</v>
      </c>
      <c r="BD360" t="s">
        <v>6</v>
      </c>
      <c r="BE360" t="s">
        <v>6</v>
      </c>
      <c r="BF360" t="s">
        <v>6</v>
      </c>
      <c r="BG360" t="s">
        <v>6</v>
      </c>
      <c r="BH360">
        <v>0</v>
      </c>
      <c r="BI360">
        <v>1</v>
      </c>
      <c r="BJ360" t="s">
        <v>1015</v>
      </c>
      <c r="BM360">
        <v>17001</v>
      </c>
      <c r="BN360">
        <v>0</v>
      </c>
      <c r="BO360" t="s">
        <v>6</v>
      </c>
      <c r="BP360">
        <v>0</v>
      </c>
      <c r="BQ360">
        <v>2</v>
      </c>
      <c r="BR360">
        <v>0</v>
      </c>
      <c r="BS360">
        <v>7.04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6</v>
      </c>
      <c r="BZ360">
        <v>128</v>
      </c>
      <c r="CA360">
        <v>83</v>
      </c>
      <c r="CF360">
        <v>0</v>
      </c>
      <c r="CG360">
        <v>0</v>
      </c>
      <c r="CM360">
        <v>0</v>
      </c>
      <c r="CN360" t="s">
        <v>1861</v>
      </c>
      <c r="CO360">
        <v>0</v>
      </c>
      <c r="CP360">
        <f t="shared" si="354"/>
        <v>738.66</v>
      </c>
      <c r="CQ360">
        <f t="shared" si="355"/>
        <v>576.71680000000003</v>
      </c>
      <c r="CR360">
        <f t="shared" si="356"/>
        <v>421.83680000000004</v>
      </c>
      <c r="CS360">
        <f t="shared" si="357"/>
        <v>90.675200000000004</v>
      </c>
      <c r="CT360">
        <f t="shared" si="358"/>
        <v>848.10879999999997</v>
      </c>
      <c r="CU360">
        <f t="shared" si="359"/>
        <v>0</v>
      </c>
      <c r="CV360">
        <f t="shared" si="360"/>
        <v>12.5235</v>
      </c>
      <c r="CW360">
        <f t="shared" si="361"/>
        <v>1.0625</v>
      </c>
      <c r="CX360">
        <f t="shared" si="362"/>
        <v>0</v>
      </c>
      <c r="CY360">
        <f t="shared" si="363"/>
        <v>431.8365</v>
      </c>
      <c r="CZ360">
        <f t="shared" si="364"/>
        <v>266.6121</v>
      </c>
      <c r="DC360" t="s">
        <v>6</v>
      </c>
      <c r="DD360" t="s">
        <v>6</v>
      </c>
      <c r="DE360" t="s">
        <v>91</v>
      </c>
      <c r="DF360" t="s">
        <v>91</v>
      </c>
      <c r="DG360" t="s">
        <v>92</v>
      </c>
      <c r="DH360" t="s">
        <v>6</v>
      </c>
      <c r="DI360" t="s">
        <v>92</v>
      </c>
      <c r="DJ360" t="s">
        <v>91</v>
      </c>
      <c r="DK360" t="s">
        <v>6</v>
      </c>
      <c r="DL360" t="s">
        <v>6</v>
      </c>
      <c r="DM360" t="s">
        <v>6</v>
      </c>
      <c r="DN360">
        <v>0</v>
      </c>
      <c r="DO360">
        <v>0</v>
      </c>
      <c r="DP360">
        <v>1</v>
      </c>
      <c r="DQ360">
        <v>1</v>
      </c>
      <c r="DU360">
        <v>1013</v>
      </c>
      <c r="DV360" t="s">
        <v>1014</v>
      </c>
      <c r="DW360" t="s">
        <v>1014</v>
      </c>
      <c r="DX360">
        <v>1</v>
      </c>
      <c r="EE360">
        <v>16609132</v>
      </c>
      <c r="EF360">
        <v>2</v>
      </c>
      <c r="EG360" t="s">
        <v>14</v>
      </c>
      <c r="EH360">
        <v>0</v>
      </c>
      <c r="EI360" t="s">
        <v>6</v>
      </c>
      <c r="EJ360">
        <v>1</v>
      </c>
      <c r="EK360">
        <v>17001</v>
      </c>
      <c r="EL360" t="s">
        <v>1016</v>
      </c>
      <c r="EM360" t="s">
        <v>1017</v>
      </c>
      <c r="EO360" t="s">
        <v>93</v>
      </c>
      <c r="EQ360">
        <v>131072</v>
      </c>
      <c r="ER360">
        <v>234.61</v>
      </c>
      <c r="ES360">
        <v>81.92</v>
      </c>
      <c r="ET360">
        <v>47.93</v>
      </c>
      <c r="EU360">
        <v>10.3</v>
      </c>
      <c r="EV360">
        <v>104.76</v>
      </c>
      <c r="EW360">
        <v>10.89</v>
      </c>
      <c r="EX360">
        <v>0.85</v>
      </c>
      <c r="EY360">
        <v>0</v>
      </c>
      <c r="FQ360">
        <v>0</v>
      </c>
      <c r="FR360">
        <f t="shared" si="365"/>
        <v>0</v>
      </c>
      <c r="FS360">
        <v>0</v>
      </c>
      <c r="FT360" t="s">
        <v>22</v>
      </c>
      <c r="FU360" t="s">
        <v>23</v>
      </c>
      <c r="FX360">
        <v>115.2</v>
      </c>
      <c r="FY360">
        <v>70.55</v>
      </c>
      <c r="GA360" t="s">
        <v>6</v>
      </c>
      <c r="GD360">
        <v>0</v>
      </c>
      <c r="GF360">
        <v>1945972135</v>
      </c>
      <c r="GG360">
        <v>1</v>
      </c>
      <c r="GH360">
        <v>1</v>
      </c>
      <c r="GI360">
        <v>4</v>
      </c>
      <c r="GJ360">
        <v>0</v>
      </c>
      <c r="GK360">
        <f>ROUND(R360*(R12)/100,2)</f>
        <v>0</v>
      </c>
      <c r="GL360">
        <f t="shared" si="366"/>
        <v>0</v>
      </c>
      <c r="GM360">
        <f t="shared" si="367"/>
        <v>1437.11</v>
      </c>
      <c r="GN360">
        <f t="shared" si="368"/>
        <v>1437.11</v>
      </c>
      <c r="GO360">
        <f t="shared" si="369"/>
        <v>0</v>
      </c>
      <c r="GP360">
        <f t="shared" si="370"/>
        <v>0</v>
      </c>
      <c r="GR360">
        <v>0</v>
      </c>
      <c r="GS360">
        <v>3</v>
      </c>
      <c r="GT360">
        <v>0</v>
      </c>
      <c r="GU360" t="s">
        <v>6</v>
      </c>
      <c r="GV360">
        <f t="shared" si="371"/>
        <v>0</v>
      </c>
      <c r="GW360">
        <v>1</v>
      </c>
      <c r="GX360">
        <f t="shared" si="372"/>
        <v>0</v>
      </c>
      <c r="HA360">
        <v>0</v>
      </c>
      <c r="HB360">
        <v>0</v>
      </c>
      <c r="IK360">
        <v>0</v>
      </c>
    </row>
    <row r="361" spans="1:245" x14ac:dyDescent="0.2">
      <c r="A361">
        <v>18</v>
      </c>
      <c r="B361">
        <v>1</v>
      </c>
      <c r="C361">
        <v>783</v>
      </c>
      <c r="E361" t="s">
        <v>1018</v>
      </c>
      <c r="F361" t="s">
        <v>1019</v>
      </c>
      <c r="G361" t="s">
        <v>1970</v>
      </c>
      <c r="H361" t="s">
        <v>256</v>
      </c>
      <c r="I361">
        <f>I360*J361</f>
        <v>4</v>
      </c>
      <c r="J361">
        <v>10</v>
      </c>
      <c r="O361">
        <f t="shared" si="334"/>
        <v>15639.22</v>
      </c>
      <c r="P361">
        <f t="shared" si="335"/>
        <v>15639.22</v>
      </c>
      <c r="Q361">
        <f t="shared" si="336"/>
        <v>0</v>
      </c>
      <c r="R361">
        <f t="shared" si="337"/>
        <v>0</v>
      </c>
      <c r="S361">
        <f t="shared" si="338"/>
        <v>0</v>
      </c>
      <c r="T361">
        <f t="shared" si="339"/>
        <v>0</v>
      </c>
      <c r="U361">
        <f t="shared" si="340"/>
        <v>0</v>
      </c>
      <c r="V361">
        <f t="shared" si="341"/>
        <v>0</v>
      </c>
      <c r="W361">
        <f t="shared" si="342"/>
        <v>0</v>
      </c>
      <c r="X361">
        <f t="shared" si="343"/>
        <v>0</v>
      </c>
      <c r="Y361">
        <f t="shared" si="344"/>
        <v>0</v>
      </c>
      <c r="AA361">
        <v>16612262</v>
      </c>
      <c r="AB361">
        <f t="shared" si="345"/>
        <v>555.37</v>
      </c>
      <c r="AC361">
        <f t="shared" si="346"/>
        <v>555.37</v>
      </c>
      <c r="AD361">
        <f>ROUND((((ET361)-(EU361))+AE361),2)</f>
        <v>0</v>
      </c>
      <c r="AE361">
        <f>ROUND((EU361),2)</f>
        <v>0</v>
      </c>
      <c r="AF361">
        <f>ROUND((EV361),2)</f>
        <v>0</v>
      </c>
      <c r="AG361">
        <f t="shared" si="350"/>
        <v>0</v>
      </c>
      <c r="AH361">
        <f>(EW361)</f>
        <v>0</v>
      </c>
      <c r="AI361">
        <f>(EX361)</f>
        <v>0</v>
      </c>
      <c r="AJ361">
        <f t="shared" si="353"/>
        <v>0</v>
      </c>
      <c r="AK361">
        <v>555.37</v>
      </c>
      <c r="AL361">
        <v>555.37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115</v>
      </c>
      <c r="AU361">
        <v>71</v>
      </c>
      <c r="AV361">
        <v>1</v>
      </c>
      <c r="AW361">
        <v>1</v>
      </c>
      <c r="AZ361">
        <v>7.04</v>
      </c>
      <c r="BA361">
        <v>1</v>
      </c>
      <c r="BB361">
        <v>1</v>
      </c>
      <c r="BC361">
        <v>7.04</v>
      </c>
      <c r="BD361" t="s">
        <v>6</v>
      </c>
      <c r="BE361" t="s">
        <v>6</v>
      </c>
      <c r="BF361" t="s">
        <v>6</v>
      </c>
      <c r="BG361" t="s">
        <v>6</v>
      </c>
      <c r="BH361">
        <v>3</v>
      </c>
      <c r="BI361">
        <v>1</v>
      </c>
      <c r="BJ361" t="s">
        <v>1021</v>
      </c>
      <c r="BM361">
        <v>17001</v>
      </c>
      <c r="BN361">
        <v>0</v>
      </c>
      <c r="BO361" t="s">
        <v>6</v>
      </c>
      <c r="BP361">
        <v>0</v>
      </c>
      <c r="BQ361">
        <v>2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6</v>
      </c>
      <c r="BZ361">
        <v>128</v>
      </c>
      <c r="CA361">
        <v>83</v>
      </c>
      <c r="CF361">
        <v>0</v>
      </c>
      <c r="CG361">
        <v>0</v>
      </c>
      <c r="CM361">
        <v>0</v>
      </c>
      <c r="CN361" t="s">
        <v>6</v>
      </c>
      <c r="CO361">
        <v>0</v>
      </c>
      <c r="CP361">
        <f t="shared" si="354"/>
        <v>15639.22</v>
      </c>
      <c r="CQ361">
        <f t="shared" si="355"/>
        <v>3909.8047999999999</v>
      </c>
      <c r="CR361">
        <f t="shared" si="356"/>
        <v>0</v>
      </c>
      <c r="CS361">
        <f t="shared" si="357"/>
        <v>0</v>
      </c>
      <c r="CT361">
        <f t="shared" si="358"/>
        <v>0</v>
      </c>
      <c r="CU361">
        <f t="shared" si="359"/>
        <v>0</v>
      </c>
      <c r="CV361">
        <f t="shared" si="360"/>
        <v>0</v>
      </c>
      <c r="CW361">
        <f t="shared" si="361"/>
        <v>0</v>
      </c>
      <c r="CX361">
        <f t="shared" si="362"/>
        <v>0</v>
      </c>
      <c r="CY361">
        <f t="shared" si="363"/>
        <v>0</v>
      </c>
      <c r="CZ361">
        <f t="shared" si="364"/>
        <v>0</v>
      </c>
      <c r="DC361" t="s">
        <v>6</v>
      </c>
      <c r="DD361" t="s">
        <v>6</v>
      </c>
      <c r="DE361" t="s">
        <v>6</v>
      </c>
      <c r="DF361" t="s">
        <v>6</v>
      </c>
      <c r="DG361" t="s">
        <v>6</v>
      </c>
      <c r="DH361" t="s">
        <v>6</v>
      </c>
      <c r="DI361" t="s">
        <v>6</v>
      </c>
      <c r="DJ361" t="s">
        <v>6</v>
      </c>
      <c r="DK361" t="s">
        <v>6</v>
      </c>
      <c r="DL361" t="s">
        <v>6</v>
      </c>
      <c r="DM361" t="s">
        <v>6</v>
      </c>
      <c r="DN361">
        <v>0</v>
      </c>
      <c r="DO361">
        <v>0</v>
      </c>
      <c r="DP361">
        <v>1</v>
      </c>
      <c r="DQ361">
        <v>1</v>
      </c>
      <c r="DU361">
        <v>1013</v>
      </c>
      <c r="DV361" t="s">
        <v>256</v>
      </c>
      <c r="DW361" t="s">
        <v>256</v>
      </c>
      <c r="DX361">
        <v>1</v>
      </c>
      <c r="EE361">
        <v>16609132</v>
      </c>
      <c r="EF361">
        <v>2</v>
      </c>
      <c r="EG361" t="s">
        <v>14</v>
      </c>
      <c r="EH361">
        <v>0</v>
      </c>
      <c r="EI361" t="s">
        <v>6</v>
      </c>
      <c r="EJ361">
        <v>1</v>
      </c>
      <c r="EK361">
        <v>17001</v>
      </c>
      <c r="EL361" t="s">
        <v>1016</v>
      </c>
      <c r="EM361" t="s">
        <v>1017</v>
      </c>
      <c r="EO361" t="s">
        <v>6</v>
      </c>
      <c r="EQ361">
        <v>0</v>
      </c>
      <c r="ER361">
        <v>555.37</v>
      </c>
      <c r="ES361">
        <v>555.37</v>
      </c>
      <c r="ET361">
        <v>0</v>
      </c>
      <c r="EU361">
        <v>0</v>
      </c>
      <c r="EV361">
        <v>0</v>
      </c>
      <c r="EW361">
        <v>0</v>
      </c>
      <c r="EX361">
        <v>0</v>
      </c>
      <c r="FQ361">
        <v>0</v>
      </c>
      <c r="FR361">
        <f t="shared" si="365"/>
        <v>0</v>
      </c>
      <c r="FS361">
        <v>0</v>
      </c>
      <c r="FT361" t="s">
        <v>22</v>
      </c>
      <c r="FU361" t="s">
        <v>23</v>
      </c>
      <c r="FX361">
        <v>115.2</v>
      </c>
      <c r="FY361">
        <v>70.55</v>
      </c>
      <c r="GA361" t="s">
        <v>6</v>
      </c>
      <c r="GD361">
        <v>0</v>
      </c>
      <c r="GF361">
        <v>920484153</v>
      </c>
      <c r="GG361">
        <v>1</v>
      </c>
      <c r="GH361">
        <v>1</v>
      </c>
      <c r="GI361">
        <v>4</v>
      </c>
      <c r="GJ361">
        <v>0</v>
      </c>
      <c r="GK361">
        <f>ROUND(R361*(R12)/100,2)</f>
        <v>0</v>
      </c>
      <c r="GL361">
        <f t="shared" si="366"/>
        <v>0</v>
      </c>
      <c r="GM361">
        <f t="shared" si="367"/>
        <v>15639.22</v>
      </c>
      <c r="GN361">
        <f t="shared" si="368"/>
        <v>15639.22</v>
      </c>
      <c r="GO361">
        <f t="shared" si="369"/>
        <v>0</v>
      </c>
      <c r="GP361">
        <f t="shared" si="370"/>
        <v>0</v>
      </c>
      <c r="GR361">
        <v>0</v>
      </c>
      <c r="GS361">
        <v>3</v>
      </c>
      <c r="GT361">
        <v>0</v>
      </c>
      <c r="GU361" t="s">
        <v>6</v>
      </c>
      <c r="GV361">
        <f t="shared" si="371"/>
        <v>0</v>
      </c>
      <c r="GW361">
        <v>1</v>
      </c>
      <c r="GX361">
        <f t="shared" si="372"/>
        <v>0</v>
      </c>
      <c r="HA361">
        <v>0</v>
      </c>
      <c r="HB361">
        <v>0</v>
      </c>
      <c r="IK361">
        <v>0</v>
      </c>
    </row>
    <row r="362" spans="1:245" x14ac:dyDescent="0.2">
      <c r="A362">
        <v>17</v>
      </c>
      <c r="B362">
        <v>1</v>
      </c>
      <c r="C362">
        <f>ROW(SmtRes!A799)</f>
        <v>799</v>
      </c>
      <c r="D362">
        <f>ROW(EtalonRes!A796)</f>
        <v>796</v>
      </c>
      <c r="E362" t="s">
        <v>1022</v>
      </c>
      <c r="F362" t="s">
        <v>1023</v>
      </c>
      <c r="G362" t="s">
        <v>1024</v>
      </c>
      <c r="H362" t="s">
        <v>1014</v>
      </c>
      <c r="I362">
        <v>0.5</v>
      </c>
      <c r="J362">
        <v>0</v>
      </c>
      <c r="O362">
        <f t="shared" si="334"/>
        <v>16023.08</v>
      </c>
      <c r="P362">
        <f t="shared" si="335"/>
        <v>15052.93</v>
      </c>
      <c r="Q362">
        <f t="shared" si="336"/>
        <v>116.3</v>
      </c>
      <c r="R362">
        <f t="shared" si="337"/>
        <v>31.79</v>
      </c>
      <c r="S362">
        <f t="shared" si="338"/>
        <v>853.85</v>
      </c>
      <c r="T362">
        <f t="shared" si="339"/>
        <v>0</v>
      </c>
      <c r="U362">
        <f t="shared" si="340"/>
        <v>12.753499999999999</v>
      </c>
      <c r="V362">
        <f t="shared" si="341"/>
        <v>0.35624999999999996</v>
      </c>
      <c r="W362">
        <f t="shared" si="342"/>
        <v>0</v>
      </c>
      <c r="X362">
        <f t="shared" si="343"/>
        <v>1018.49</v>
      </c>
      <c r="Y362">
        <f t="shared" si="344"/>
        <v>628.79999999999995</v>
      </c>
      <c r="AA362">
        <v>16612262</v>
      </c>
      <c r="AB362">
        <f t="shared" si="345"/>
        <v>4552.01</v>
      </c>
      <c r="AC362">
        <f t="shared" si="346"/>
        <v>4276.3999999999996</v>
      </c>
      <c r="AD362">
        <f>ROUND(((((ET362*1.25))-((EU362*1.25)))+AE362),2)</f>
        <v>33.04</v>
      </c>
      <c r="AE362">
        <f>ROUND(((EU362*1.25)),2)</f>
        <v>9.0299999999999994</v>
      </c>
      <c r="AF362">
        <f>ROUND(((EV362*1.15)),2)</f>
        <v>242.57</v>
      </c>
      <c r="AG362">
        <f t="shared" si="350"/>
        <v>0</v>
      </c>
      <c r="AH362">
        <f>((EW362*1.15))</f>
        <v>25.506999999999998</v>
      </c>
      <c r="AI362">
        <f>((EX362*1.25))</f>
        <v>0.71249999999999991</v>
      </c>
      <c r="AJ362">
        <f t="shared" si="353"/>
        <v>0</v>
      </c>
      <c r="AK362">
        <v>4513.76</v>
      </c>
      <c r="AL362">
        <v>4276.3999999999996</v>
      </c>
      <c r="AM362">
        <v>26.43</v>
      </c>
      <c r="AN362">
        <v>7.22</v>
      </c>
      <c r="AO362">
        <v>210.93</v>
      </c>
      <c r="AP362">
        <v>0</v>
      </c>
      <c r="AQ362">
        <v>22.18</v>
      </c>
      <c r="AR362">
        <v>0.56999999999999995</v>
      </c>
      <c r="AS362">
        <v>0</v>
      </c>
      <c r="AT362">
        <v>115</v>
      </c>
      <c r="AU362">
        <v>71</v>
      </c>
      <c r="AV362">
        <v>1</v>
      </c>
      <c r="AW362">
        <v>1</v>
      </c>
      <c r="AZ362">
        <v>7.04</v>
      </c>
      <c r="BA362">
        <v>7.04</v>
      </c>
      <c r="BB362">
        <v>7.04</v>
      </c>
      <c r="BC362">
        <v>7.04</v>
      </c>
      <c r="BD362" t="s">
        <v>6</v>
      </c>
      <c r="BE362" t="s">
        <v>6</v>
      </c>
      <c r="BF362" t="s">
        <v>6</v>
      </c>
      <c r="BG362" t="s">
        <v>6</v>
      </c>
      <c r="BH362">
        <v>0</v>
      </c>
      <c r="BI362">
        <v>1</v>
      </c>
      <c r="BJ362" t="s">
        <v>1025</v>
      </c>
      <c r="BM362">
        <v>17001</v>
      </c>
      <c r="BN362">
        <v>0</v>
      </c>
      <c r="BO362" t="s">
        <v>6</v>
      </c>
      <c r="BP362">
        <v>0</v>
      </c>
      <c r="BQ362">
        <v>2</v>
      </c>
      <c r="BR362">
        <v>0</v>
      </c>
      <c r="BS362">
        <v>7.04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6</v>
      </c>
      <c r="BZ362">
        <v>128</v>
      </c>
      <c r="CA362">
        <v>83</v>
      </c>
      <c r="CF362">
        <v>0</v>
      </c>
      <c r="CG362">
        <v>0</v>
      </c>
      <c r="CM362">
        <v>0</v>
      </c>
      <c r="CN362" t="s">
        <v>1861</v>
      </c>
      <c r="CO362">
        <v>0</v>
      </c>
      <c r="CP362">
        <f t="shared" si="354"/>
        <v>16023.08</v>
      </c>
      <c r="CQ362">
        <f t="shared" si="355"/>
        <v>30105.855999999996</v>
      </c>
      <c r="CR362">
        <f t="shared" si="356"/>
        <v>232.60159999999999</v>
      </c>
      <c r="CS362">
        <f t="shared" si="357"/>
        <v>63.571199999999997</v>
      </c>
      <c r="CT362">
        <f t="shared" si="358"/>
        <v>1707.6928</v>
      </c>
      <c r="CU362">
        <f t="shared" si="359"/>
        <v>0</v>
      </c>
      <c r="CV362">
        <f t="shared" si="360"/>
        <v>25.506999999999998</v>
      </c>
      <c r="CW362">
        <f t="shared" si="361"/>
        <v>0.71249999999999991</v>
      </c>
      <c r="CX362">
        <f t="shared" si="362"/>
        <v>0</v>
      </c>
      <c r="CY362">
        <f t="shared" si="363"/>
        <v>1018.4859999999999</v>
      </c>
      <c r="CZ362">
        <f t="shared" si="364"/>
        <v>628.80439999999999</v>
      </c>
      <c r="DC362" t="s">
        <v>6</v>
      </c>
      <c r="DD362" t="s">
        <v>6</v>
      </c>
      <c r="DE362" t="s">
        <v>91</v>
      </c>
      <c r="DF362" t="s">
        <v>91</v>
      </c>
      <c r="DG362" t="s">
        <v>92</v>
      </c>
      <c r="DH362" t="s">
        <v>6</v>
      </c>
      <c r="DI362" t="s">
        <v>92</v>
      </c>
      <c r="DJ362" t="s">
        <v>91</v>
      </c>
      <c r="DK362" t="s">
        <v>6</v>
      </c>
      <c r="DL362" t="s">
        <v>6</v>
      </c>
      <c r="DM362" t="s">
        <v>6</v>
      </c>
      <c r="DN362">
        <v>0</v>
      </c>
      <c r="DO362">
        <v>0</v>
      </c>
      <c r="DP362">
        <v>1</v>
      </c>
      <c r="DQ362">
        <v>1</v>
      </c>
      <c r="DU362">
        <v>1013</v>
      </c>
      <c r="DV362" t="s">
        <v>1014</v>
      </c>
      <c r="DW362" t="s">
        <v>1014</v>
      </c>
      <c r="DX362">
        <v>1</v>
      </c>
      <c r="EE362">
        <v>16609132</v>
      </c>
      <c r="EF362">
        <v>2</v>
      </c>
      <c r="EG362" t="s">
        <v>14</v>
      </c>
      <c r="EH362">
        <v>0</v>
      </c>
      <c r="EI362" t="s">
        <v>6</v>
      </c>
      <c r="EJ362">
        <v>1</v>
      </c>
      <c r="EK362">
        <v>17001</v>
      </c>
      <c r="EL362" t="s">
        <v>1016</v>
      </c>
      <c r="EM362" t="s">
        <v>1017</v>
      </c>
      <c r="EO362" t="s">
        <v>93</v>
      </c>
      <c r="EQ362">
        <v>131072</v>
      </c>
      <c r="ER362">
        <v>4513.76</v>
      </c>
      <c r="ES362">
        <v>4276.3999999999996</v>
      </c>
      <c r="ET362">
        <v>26.43</v>
      </c>
      <c r="EU362">
        <v>7.22</v>
      </c>
      <c r="EV362">
        <v>210.93</v>
      </c>
      <c r="EW362">
        <v>22.18</v>
      </c>
      <c r="EX362">
        <v>0.56999999999999995</v>
      </c>
      <c r="EY362">
        <v>0</v>
      </c>
      <c r="FQ362">
        <v>0</v>
      </c>
      <c r="FR362">
        <f t="shared" si="365"/>
        <v>0</v>
      </c>
      <c r="FS362">
        <v>0</v>
      </c>
      <c r="FT362" t="s">
        <v>22</v>
      </c>
      <c r="FU362" t="s">
        <v>23</v>
      </c>
      <c r="FX362">
        <v>115.2</v>
      </c>
      <c r="FY362">
        <v>70.55</v>
      </c>
      <c r="GA362" t="s">
        <v>6</v>
      </c>
      <c r="GD362">
        <v>0</v>
      </c>
      <c r="GF362">
        <v>-1920789827</v>
      </c>
      <c r="GG362">
        <v>1</v>
      </c>
      <c r="GH362">
        <v>1</v>
      </c>
      <c r="GI362">
        <v>4</v>
      </c>
      <c r="GJ362">
        <v>0</v>
      </c>
      <c r="GK362">
        <f>ROUND(R362*(R12)/100,2)</f>
        <v>0</v>
      </c>
      <c r="GL362">
        <f t="shared" si="366"/>
        <v>0</v>
      </c>
      <c r="GM362">
        <f t="shared" si="367"/>
        <v>17670.37</v>
      </c>
      <c r="GN362">
        <f t="shared" si="368"/>
        <v>17670.37</v>
      </c>
      <c r="GO362">
        <f t="shared" si="369"/>
        <v>0</v>
      </c>
      <c r="GP362">
        <f t="shared" si="370"/>
        <v>0</v>
      </c>
      <c r="GR362">
        <v>0</v>
      </c>
      <c r="GS362">
        <v>3</v>
      </c>
      <c r="GT362">
        <v>0</v>
      </c>
      <c r="GU362" t="s">
        <v>6</v>
      </c>
      <c r="GV362">
        <f t="shared" si="371"/>
        <v>0</v>
      </c>
      <c r="GW362">
        <v>1</v>
      </c>
      <c r="GX362">
        <f t="shared" si="372"/>
        <v>0</v>
      </c>
      <c r="HA362">
        <v>0</v>
      </c>
      <c r="HB362">
        <v>0</v>
      </c>
      <c r="IK362">
        <v>0</v>
      </c>
    </row>
    <row r="363" spans="1:245" x14ac:dyDescent="0.2">
      <c r="A363">
        <v>18</v>
      </c>
      <c r="B363">
        <v>1</v>
      </c>
      <c r="C363">
        <v>790</v>
      </c>
      <c r="E363" t="s">
        <v>1026</v>
      </c>
      <c r="F363" t="s">
        <v>1027</v>
      </c>
      <c r="G363" t="s">
        <v>1028</v>
      </c>
      <c r="H363" t="s">
        <v>322</v>
      </c>
      <c r="I363">
        <f>I362*J363</f>
        <v>0.1</v>
      </c>
      <c r="J363">
        <v>0.2</v>
      </c>
      <c r="O363">
        <f t="shared" si="334"/>
        <v>58.43</v>
      </c>
      <c r="P363">
        <f t="shared" si="335"/>
        <v>58.43</v>
      </c>
      <c r="Q363">
        <f t="shared" si="336"/>
        <v>0</v>
      </c>
      <c r="R363">
        <f t="shared" si="337"/>
        <v>0</v>
      </c>
      <c r="S363">
        <f t="shared" si="338"/>
        <v>0</v>
      </c>
      <c r="T363">
        <f t="shared" si="339"/>
        <v>0</v>
      </c>
      <c r="U363">
        <f t="shared" si="340"/>
        <v>0</v>
      </c>
      <c r="V363">
        <f t="shared" si="341"/>
        <v>0</v>
      </c>
      <c r="W363">
        <f t="shared" si="342"/>
        <v>0</v>
      </c>
      <c r="X363">
        <f t="shared" si="343"/>
        <v>0</v>
      </c>
      <c r="Y363">
        <f t="shared" si="344"/>
        <v>0</v>
      </c>
      <c r="AA363">
        <v>16612262</v>
      </c>
      <c r="AB363">
        <f t="shared" si="345"/>
        <v>83</v>
      </c>
      <c r="AC363">
        <f t="shared" si="346"/>
        <v>83</v>
      </c>
      <c r="AD363">
        <f>ROUND((((ET363)-(EU363))+AE363),2)</f>
        <v>0</v>
      </c>
      <c r="AE363">
        <f t="shared" ref="AE363:AF365" si="377">ROUND((EU363),2)</f>
        <v>0</v>
      </c>
      <c r="AF363">
        <f t="shared" si="377"/>
        <v>0</v>
      </c>
      <c r="AG363">
        <f t="shared" si="350"/>
        <v>0</v>
      </c>
      <c r="AH363">
        <f t="shared" ref="AH363:AI365" si="378">(EW363)</f>
        <v>0</v>
      </c>
      <c r="AI363">
        <f t="shared" si="378"/>
        <v>0</v>
      </c>
      <c r="AJ363">
        <f t="shared" si="353"/>
        <v>0</v>
      </c>
      <c r="AK363">
        <v>83</v>
      </c>
      <c r="AL363">
        <v>83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115</v>
      </c>
      <c r="AU363">
        <v>71</v>
      </c>
      <c r="AV363">
        <v>1</v>
      </c>
      <c r="AW363">
        <v>1</v>
      </c>
      <c r="AZ363">
        <v>7.04</v>
      </c>
      <c r="BA363">
        <v>1</v>
      </c>
      <c r="BB363">
        <v>1</v>
      </c>
      <c r="BC363">
        <v>7.04</v>
      </c>
      <c r="BD363" t="s">
        <v>6</v>
      </c>
      <c r="BE363" t="s">
        <v>6</v>
      </c>
      <c r="BF363" t="s">
        <v>6</v>
      </c>
      <c r="BG363" t="s">
        <v>6</v>
      </c>
      <c r="BH363">
        <v>3</v>
      </c>
      <c r="BI363">
        <v>1</v>
      </c>
      <c r="BJ363" t="s">
        <v>1029</v>
      </c>
      <c r="BM363">
        <v>17001</v>
      </c>
      <c r="BN363">
        <v>0</v>
      </c>
      <c r="BO363" t="s">
        <v>6</v>
      </c>
      <c r="BP363">
        <v>0</v>
      </c>
      <c r="BQ363">
        <v>2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6</v>
      </c>
      <c r="BZ363">
        <v>128</v>
      </c>
      <c r="CA363">
        <v>83</v>
      </c>
      <c r="CF363">
        <v>0</v>
      </c>
      <c r="CG363">
        <v>0</v>
      </c>
      <c r="CM363">
        <v>0</v>
      </c>
      <c r="CN363" t="s">
        <v>6</v>
      </c>
      <c r="CO363">
        <v>0</v>
      </c>
      <c r="CP363">
        <f t="shared" si="354"/>
        <v>58.43</v>
      </c>
      <c r="CQ363">
        <f t="shared" si="355"/>
        <v>584.32000000000005</v>
      </c>
      <c r="CR363">
        <f t="shared" si="356"/>
        <v>0</v>
      </c>
      <c r="CS363">
        <f t="shared" si="357"/>
        <v>0</v>
      </c>
      <c r="CT363">
        <f t="shared" si="358"/>
        <v>0</v>
      </c>
      <c r="CU363">
        <f t="shared" si="359"/>
        <v>0</v>
      </c>
      <c r="CV363">
        <f t="shared" si="360"/>
        <v>0</v>
      </c>
      <c r="CW363">
        <f t="shared" si="361"/>
        <v>0</v>
      </c>
      <c r="CX363">
        <f t="shared" si="362"/>
        <v>0</v>
      </c>
      <c r="CY363">
        <f t="shared" si="363"/>
        <v>0</v>
      </c>
      <c r="CZ363">
        <f t="shared" si="364"/>
        <v>0</v>
      </c>
      <c r="DC363" t="s">
        <v>6</v>
      </c>
      <c r="DD363" t="s">
        <v>6</v>
      </c>
      <c r="DE363" t="s">
        <v>6</v>
      </c>
      <c r="DF363" t="s">
        <v>6</v>
      </c>
      <c r="DG363" t="s">
        <v>6</v>
      </c>
      <c r="DH363" t="s">
        <v>6</v>
      </c>
      <c r="DI363" t="s">
        <v>6</v>
      </c>
      <c r="DJ363" t="s">
        <v>6</v>
      </c>
      <c r="DK363" t="s">
        <v>6</v>
      </c>
      <c r="DL363" t="s">
        <v>6</v>
      </c>
      <c r="DM363" t="s">
        <v>6</v>
      </c>
      <c r="DN363">
        <v>0</v>
      </c>
      <c r="DO363">
        <v>0</v>
      </c>
      <c r="DP363">
        <v>1</v>
      </c>
      <c r="DQ363">
        <v>1</v>
      </c>
      <c r="DU363">
        <v>1010</v>
      </c>
      <c r="DV363" t="s">
        <v>322</v>
      </c>
      <c r="DW363" t="s">
        <v>322</v>
      </c>
      <c r="DX363">
        <v>100</v>
      </c>
      <c r="EE363">
        <v>16609132</v>
      </c>
      <c r="EF363">
        <v>2</v>
      </c>
      <c r="EG363" t="s">
        <v>14</v>
      </c>
      <c r="EH363">
        <v>0</v>
      </c>
      <c r="EI363" t="s">
        <v>6</v>
      </c>
      <c r="EJ363">
        <v>1</v>
      </c>
      <c r="EK363">
        <v>17001</v>
      </c>
      <c r="EL363" t="s">
        <v>1016</v>
      </c>
      <c r="EM363" t="s">
        <v>1017</v>
      </c>
      <c r="EO363" t="s">
        <v>6</v>
      </c>
      <c r="EQ363">
        <v>0</v>
      </c>
      <c r="ER363">
        <v>83</v>
      </c>
      <c r="ES363">
        <v>83</v>
      </c>
      <c r="ET363">
        <v>0</v>
      </c>
      <c r="EU363">
        <v>0</v>
      </c>
      <c r="EV363">
        <v>0</v>
      </c>
      <c r="EW363">
        <v>0</v>
      </c>
      <c r="EX363">
        <v>0</v>
      </c>
      <c r="FQ363">
        <v>0</v>
      </c>
      <c r="FR363">
        <f t="shared" si="365"/>
        <v>0</v>
      </c>
      <c r="FS363">
        <v>0</v>
      </c>
      <c r="FT363" t="s">
        <v>22</v>
      </c>
      <c r="FU363" t="s">
        <v>23</v>
      </c>
      <c r="FX363">
        <v>115.2</v>
      </c>
      <c r="FY363">
        <v>70.55</v>
      </c>
      <c r="GA363" t="s">
        <v>6</v>
      </c>
      <c r="GD363">
        <v>0</v>
      </c>
      <c r="GF363">
        <v>-66531260</v>
      </c>
      <c r="GG363">
        <v>1</v>
      </c>
      <c r="GH363">
        <v>1</v>
      </c>
      <c r="GI363">
        <v>4</v>
      </c>
      <c r="GJ363">
        <v>0</v>
      </c>
      <c r="GK363">
        <f>ROUND(R363*(R12)/100,2)</f>
        <v>0</v>
      </c>
      <c r="GL363">
        <f t="shared" si="366"/>
        <v>0</v>
      </c>
      <c r="GM363">
        <f t="shared" si="367"/>
        <v>58.43</v>
      </c>
      <c r="GN363">
        <f t="shared" si="368"/>
        <v>58.43</v>
      </c>
      <c r="GO363">
        <f t="shared" si="369"/>
        <v>0</v>
      </c>
      <c r="GP363">
        <f t="shared" si="370"/>
        <v>0</v>
      </c>
      <c r="GR363">
        <v>0</v>
      </c>
      <c r="GS363">
        <v>3</v>
      </c>
      <c r="GT363">
        <v>0</v>
      </c>
      <c r="GU363" t="s">
        <v>6</v>
      </c>
      <c r="GV363">
        <f t="shared" si="371"/>
        <v>0</v>
      </c>
      <c r="GW363">
        <v>1</v>
      </c>
      <c r="GX363">
        <f t="shared" si="372"/>
        <v>0</v>
      </c>
      <c r="HA363">
        <v>0</v>
      </c>
      <c r="HB363">
        <v>0</v>
      </c>
      <c r="IK363">
        <v>0</v>
      </c>
    </row>
    <row r="364" spans="1:245" x14ac:dyDescent="0.2">
      <c r="A364">
        <v>18</v>
      </c>
      <c r="B364">
        <v>1</v>
      </c>
      <c r="C364">
        <v>791</v>
      </c>
      <c r="E364" t="s">
        <v>1030</v>
      </c>
      <c r="F364" t="s">
        <v>1031</v>
      </c>
      <c r="G364" t="s">
        <v>1032</v>
      </c>
      <c r="H364" t="s">
        <v>110</v>
      </c>
      <c r="I364">
        <f>I362*J364</f>
        <v>5</v>
      </c>
      <c r="J364">
        <v>10</v>
      </c>
      <c r="O364">
        <f t="shared" si="334"/>
        <v>352</v>
      </c>
      <c r="P364">
        <f t="shared" si="335"/>
        <v>352</v>
      </c>
      <c r="Q364">
        <f t="shared" si="336"/>
        <v>0</v>
      </c>
      <c r="R364">
        <f t="shared" si="337"/>
        <v>0</v>
      </c>
      <c r="S364">
        <f t="shared" si="338"/>
        <v>0</v>
      </c>
      <c r="T364">
        <f t="shared" si="339"/>
        <v>0</v>
      </c>
      <c r="U364">
        <f t="shared" si="340"/>
        <v>0</v>
      </c>
      <c r="V364">
        <f t="shared" si="341"/>
        <v>0</v>
      </c>
      <c r="W364">
        <f t="shared" si="342"/>
        <v>0</v>
      </c>
      <c r="X364">
        <f t="shared" si="343"/>
        <v>0</v>
      </c>
      <c r="Y364">
        <f t="shared" si="344"/>
        <v>0</v>
      </c>
      <c r="AA364">
        <v>16612262</v>
      </c>
      <c r="AB364">
        <f t="shared" si="345"/>
        <v>10</v>
      </c>
      <c r="AC364">
        <f t="shared" si="346"/>
        <v>10</v>
      </c>
      <c r="AD364">
        <f>ROUND((((ET364)-(EU364))+AE364),2)</f>
        <v>0</v>
      </c>
      <c r="AE364">
        <f t="shared" si="377"/>
        <v>0</v>
      </c>
      <c r="AF364">
        <f t="shared" si="377"/>
        <v>0</v>
      </c>
      <c r="AG364">
        <f t="shared" si="350"/>
        <v>0</v>
      </c>
      <c r="AH364">
        <f t="shared" si="378"/>
        <v>0</v>
      </c>
      <c r="AI364">
        <f t="shared" si="378"/>
        <v>0</v>
      </c>
      <c r="AJ364">
        <f t="shared" si="353"/>
        <v>0</v>
      </c>
      <c r="AK364">
        <v>10</v>
      </c>
      <c r="AL364">
        <v>10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115</v>
      </c>
      <c r="AU364">
        <v>71</v>
      </c>
      <c r="AV364">
        <v>1</v>
      </c>
      <c r="AW364">
        <v>1</v>
      </c>
      <c r="AZ364">
        <v>7.04</v>
      </c>
      <c r="BA364">
        <v>1</v>
      </c>
      <c r="BB364">
        <v>1</v>
      </c>
      <c r="BC364">
        <v>7.04</v>
      </c>
      <c r="BD364" t="s">
        <v>6</v>
      </c>
      <c r="BE364" t="s">
        <v>6</v>
      </c>
      <c r="BF364" t="s">
        <v>6</v>
      </c>
      <c r="BG364" t="s">
        <v>6</v>
      </c>
      <c r="BH364">
        <v>3</v>
      </c>
      <c r="BI364">
        <v>1</v>
      </c>
      <c r="BJ364" t="s">
        <v>1033</v>
      </c>
      <c r="BM364">
        <v>17001</v>
      </c>
      <c r="BN364">
        <v>0</v>
      </c>
      <c r="BO364" t="s">
        <v>6</v>
      </c>
      <c r="BP364">
        <v>0</v>
      </c>
      <c r="BQ364">
        <v>2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6</v>
      </c>
      <c r="BZ364">
        <v>128</v>
      </c>
      <c r="CA364">
        <v>83</v>
      </c>
      <c r="CF364">
        <v>0</v>
      </c>
      <c r="CG364">
        <v>0</v>
      </c>
      <c r="CM364">
        <v>0</v>
      </c>
      <c r="CN364" t="s">
        <v>6</v>
      </c>
      <c r="CO364">
        <v>0</v>
      </c>
      <c r="CP364">
        <f t="shared" si="354"/>
        <v>352</v>
      </c>
      <c r="CQ364">
        <f t="shared" si="355"/>
        <v>70.400000000000006</v>
      </c>
      <c r="CR364">
        <f t="shared" si="356"/>
        <v>0</v>
      </c>
      <c r="CS364">
        <f t="shared" si="357"/>
        <v>0</v>
      </c>
      <c r="CT364">
        <f t="shared" si="358"/>
        <v>0</v>
      </c>
      <c r="CU364">
        <f t="shared" si="359"/>
        <v>0</v>
      </c>
      <c r="CV364">
        <f t="shared" si="360"/>
        <v>0</v>
      </c>
      <c r="CW364">
        <f t="shared" si="361"/>
        <v>0</v>
      </c>
      <c r="CX364">
        <f t="shared" si="362"/>
        <v>0</v>
      </c>
      <c r="CY364">
        <f t="shared" si="363"/>
        <v>0</v>
      </c>
      <c r="CZ364">
        <f t="shared" si="364"/>
        <v>0</v>
      </c>
      <c r="DC364" t="s">
        <v>6</v>
      </c>
      <c r="DD364" t="s">
        <v>6</v>
      </c>
      <c r="DE364" t="s">
        <v>6</v>
      </c>
      <c r="DF364" t="s">
        <v>6</v>
      </c>
      <c r="DG364" t="s">
        <v>6</v>
      </c>
      <c r="DH364" t="s">
        <v>6</v>
      </c>
      <c r="DI364" t="s">
        <v>6</v>
      </c>
      <c r="DJ364" t="s">
        <v>6</v>
      </c>
      <c r="DK364" t="s">
        <v>6</v>
      </c>
      <c r="DL364" t="s">
        <v>6</v>
      </c>
      <c r="DM364" t="s">
        <v>6</v>
      </c>
      <c r="DN364">
        <v>0</v>
      </c>
      <c r="DO364">
        <v>0</v>
      </c>
      <c r="DP364">
        <v>1</v>
      </c>
      <c r="DQ364">
        <v>1</v>
      </c>
      <c r="DU364">
        <v>1010</v>
      </c>
      <c r="DV364" t="s">
        <v>110</v>
      </c>
      <c r="DW364" t="s">
        <v>110</v>
      </c>
      <c r="DX364">
        <v>1</v>
      </c>
      <c r="EE364">
        <v>16609132</v>
      </c>
      <c r="EF364">
        <v>2</v>
      </c>
      <c r="EG364" t="s">
        <v>14</v>
      </c>
      <c r="EH364">
        <v>0</v>
      </c>
      <c r="EI364" t="s">
        <v>6</v>
      </c>
      <c r="EJ364">
        <v>1</v>
      </c>
      <c r="EK364">
        <v>17001</v>
      </c>
      <c r="EL364" t="s">
        <v>1016</v>
      </c>
      <c r="EM364" t="s">
        <v>1017</v>
      </c>
      <c r="EO364" t="s">
        <v>6</v>
      </c>
      <c r="EQ364">
        <v>0</v>
      </c>
      <c r="ER364">
        <v>10</v>
      </c>
      <c r="ES364">
        <v>10</v>
      </c>
      <c r="ET364">
        <v>0</v>
      </c>
      <c r="EU364">
        <v>0</v>
      </c>
      <c r="EV364">
        <v>0</v>
      </c>
      <c r="EW364">
        <v>0</v>
      </c>
      <c r="EX364">
        <v>0</v>
      </c>
      <c r="FQ364">
        <v>0</v>
      </c>
      <c r="FR364">
        <f t="shared" si="365"/>
        <v>0</v>
      </c>
      <c r="FS364">
        <v>0</v>
      </c>
      <c r="FT364" t="s">
        <v>22</v>
      </c>
      <c r="FU364" t="s">
        <v>23</v>
      </c>
      <c r="FX364">
        <v>115.2</v>
      </c>
      <c r="FY364">
        <v>70.55</v>
      </c>
      <c r="GA364" t="s">
        <v>6</v>
      </c>
      <c r="GD364">
        <v>0</v>
      </c>
      <c r="GF364">
        <v>288337808</v>
      </c>
      <c r="GG364">
        <v>1</v>
      </c>
      <c r="GH364">
        <v>1</v>
      </c>
      <c r="GI364">
        <v>4</v>
      </c>
      <c r="GJ364">
        <v>0</v>
      </c>
      <c r="GK364">
        <f>ROUND(R364*(R12)/100,2)</f>
        <v>0</v>
      </c>
      <c r="GL364">
        <f t="shared" si="366"/>
        <v>0</v>
      </c>
      <c r="GM364">
        <f t="shared" si="367"/>
        <v>352</v>
      </c>
      <c r="GN364">
        <f t="shared" si="368"/>
        <v>352</v>
      </c>
      <c r="GO364">
        <f t="shared" si="369"/>
        <v>0</v>
      </c>
      <c r="GP364">
        <f t="shared" si="370"/>
        <v>0</v>
      </c>
      <c r="GR364">
        <v>0</v>
      </c>
      <c r="GS364">
        <v>3</v>
      </c>
      <c r="GT364">
        <v>0</v>
      </c>
      <c r="GU364" t="s">
        <v>6</v>
      </c>
      <c r="GV364">
        <f t="shared" si="371"/>
        <v>0</v>
      </c>
      <c r="GW364">
        <v>1</v>
      </c>
      <c r="GX364">
        <f t="shared" si="372"/>
        <v>0</v>
      </c>
      <c r="HA364">
        <v>0</v>
      </c>
      <c r="HB364">
        <v>0</v>
      </c>
      <c r="IK364">
        <v>0</v>
      </c>
    </row>
    <row r="365" spans="1:245" x14ac:dyDescent="0.2">
      <c r="A365">
        <v>18</v>
      </c>
      <c r="B365">
        <v>1</v>
      </c>
      <c r="C365">
        <v>798</v>
      </c>
      <c r="E365" t="s">
        <v>1034</v>
      </c>
      <c r="F365" t="s">
        <v>1035</v>
      </c>
      <c r="G365" t="s">
        <v>1036</v>
      </c>
      <c r="H365" t="s">
        <v>256</v>
      </c>
      <c r="I365">
        <f>I362*J365</f>
        <v>5</v>
      </c>
      <c r="J365">
        <v>10</v>
      </c>
      <c r="O365">
        <f t="shared" si="334"/>
        <v>11193.6</v>
      </c>
      <c r="P365">
        <f t="shared" si="335"/>
        <v>11193.6</v>
      </c>
      <c r="Q365">
        <f t="shared" si="336"/>
        <v>0</v>
      </c>
      <c r="R365">
        <f t="shared" si="337"/>
        <v>0</v>
      </c>
      <c r="S365">
        <f t="shared" si="338"/>
        <v>0</v>
      </c>
      <c r="T365">
        <f t="shared" si="339"/>
        <v>0</v>
      </c>
      <c r="U365">
        <f t="shared" si="340"/>
        <v>0</v>
      </c>
      <c r="V365">
        <f t="shared" si="341"/>
        <v>0</v>
      </c>
      <c r="W365">
        <f t="shared" si="342"/>
        <v>0</v>
      </c>
      <c r="X365">
        <f t="shared" si="343"/>
        <v>0</v>
      </c>
      <c r="Y365">
        <f t="shared" si="344"/>
        <v>0</v>
      </c>
      <c r="AA365">
        <v>16612262</v>
      </c>
      <c r="AB365">
        <f t="shared" si="345"/>
        <v>318</v>
      </c>
      <c r="AC365">
        <f t="shared" si="346"/>
        <v>318</v>
      </c>
      <c r="AD365">
        <f>ROUND((((ET365)-(EU365))+AE365),2)</f>
        <v>0</v>
      </c>
      <c r="AE365">
        <f t="shared" si="377"/>
        <v>0</v>
      </c>
      <c r="AF365">
        <f t="shared" si="377"/>
        <v>0</v>
      </c>
      <c r="AG365">
        <f t="shared" si="350"/>
        <v>0</v>
      </c>
      <c r="AH365">
        <f t="shared" si="378"/>
        <v>0</v>
      </c>
      <c r="AI365">
        <f t="shared" si="378"/>
        <v>0</v>
      </c>
      <c r="AJ365">
        <f t="shared" si="353"/>
        <v>0</v>
      </c>
      <c r="AK365">
        <v>318</v>
      </c>
      <c r="AL365">
        <v>318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115</v>
      </c>
      <c r="AU365">
        <v>71</v>
      </c>
      <c r="AV365">
        <v>1</v>
      </c>
      <c r="AW365">
        <v>1</v>
      </c>
      <c r="AZ365">
        <v>7.04</v>
      </c>
      <c r="BA365">
        <v>1</v>
      </c>
      <c r="BB365">
        <v>1</v>
      </c>
      <c r="BC365">
        <v>7.04</v>
      </c>
      <c r="BD365" t="s">
        <v>6</v>
      </c>
      <c r="BE365" t="s">
        <v>6</v>
      </c>
      <c r="BF365" t="s">
        <v>6</v>
      </c>
      <c r="BG365" t="s">
        <v>6</v>
      </c>
      <c r="BH365">
        <v>3</v>
      </c>
      <c r="BI365">
        <v>1</v>
      </c>
      <c r="BJ365" t="s">
        <v>1037</v>
      </c>
      <c r="BM365">
        <v>17001</v>
      </c>
      <c r="BN365">
        <v>0</v>
      </c>
      <c r="BO365" t="s">
        <v>6</v>
      </c>
      <c r="BP365">
        <v>0</v>
      </c>
      <c r="BQ365">
        <v>2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6</v>
      </c>
      <c r="BZ365">
        <v>128</v>
      </c>
      <c r="CA365">
        <v>83</v>
      </c>
      <c r="CF365">
        <v>0</v>
      </c>
      <c r="CG365">
        <v>0</v>
      </c>
      <c r="CM365">
        <v>0</v>
      </c>
      <c r="CN365" t="s">
        <v>6</v>
      </c>
      <c r="CO365">
        <v>0</v>
      </c>
      <c r="CP365">
        <f t="shared" si="354"/>
        <v>11193.6</v>
      </c>
      <c r="CQ365">
        <f t="shared" si="355"/>
        <v>2238.7199999999998</v>
      </c>
      <c r="CR365">
        <f t="shared" si="356"/>
        <v>0</v>
      </c>
      <c r="CS365">
        <f t="shared" si="357"/>
        <v>0</v>
      </c>
      <c r="CT365">
        <f t="shared" si="358"/>
        <v>0</v>
      </c>
      <c r="CU365">
        <f t="shared" si="359"/>
        <v>0</v>
      </c>
      <c r="CV365">
        <f t="shared" si="360"/>
        <v>0</v>
      </c>
      <c r="CW365">
        <f t="shared" si="361"/>
        <v>0</v>
      </c>
      <c r="CX365">
        <f t="shared" si="362"/>
        <v>0</v>
      </c>
      <c r="CY365">
        <f t="shared" si="363"/>
        <v>0</v>
      </c>
      <c r="CZ365">
        <f t="shared" si="364"/>
        <v>0</v>
      </c>
      <c r="DC365" t="s">
        <v>6</v>
      </c>
      <c r="DD365" t="s">
        <v>6</v>
      </c>
      <c r="DE365" t="s">
        <v>6</v>
      </c>
      <c r="DF365" t="s">
        <v>6</v>
      </c>
      <c r="DG365" t="s">
        <v>6</v>
      </c>
      <c r="DH365" t="s">
        <v>6</v>
      </c>
      <c r="DI365" t="s">
        <v>6</v>
      </c>
      <c r="DJ365" t="s">
        <v>6</v>
      </c>
      <c r="DK365" t="s">
        <v>6</v>
      </c>
      <c r="DL365" t="s">
        <v>6</v>
      </c>
      <c r="DM365" t="s">
        <v>6</v>
      </c>
      <c r="DN365">
        <v>0</v>
      </c>
      <c r="DO365">
        <v>0</v>
      </c>
      <c r="DP365">
        <v>1</v>
      </c>
      <c r="DQ365">
        <v>1</v>
      </c>
      <c r="DU365">
        <v>1013</v>
      </c>
      <c r="DV365" t="s">
        <v>256</v>
      </c>
      <c r="DW365" t="s">
        <v>256</v>
      </c>
      <c r="DX365">
        <v>1</v>
      </c>
      <c r="EE365">
        <v>16609132</v>
      </c>
      <c r="EF365">
        <v>2</v>
      </c>
      <c r="EG365" t="s">
        <v>14</v>
      </c>
      <c r="EH365">
        <v>0</v>
      </c>
      <c r="EI365" t="s">
        <v>6</v>
      </c>
      <c r="EJ365">
        <v>1</v>
      </c>
      <c r="EK365">
        <v>17001</v>
      </c>
      <c r="EL365" t="s">
        <v>1016</v>
      </c>
      <c r="EM365" t="s">
        <v>1017</v>
      </c>
      <c r="EO365" t="s">
        <v>6</v>
      </c>
      <c r="EQ365">
        <v>0</v>
      </c>
      <c r="ER365">
        <v>318</v>
      </c>
      <c r="ES365">
        <v>318</v>
      </c>
      <c r="ET365">
        <v>0</v>
      </c>
      <c r="EU365">
        <v>0</v>
      </c>
      <c r="EV365">
        <v>0</v>
      </c>
      <c r="EW365">
        <v>0</v>
      </c>
      <c r="EX365">
        <v>0</v>
      </c>
      <c r="FQ365">
        <v>0</v>
      </c>
      <c r="FR365">
        <f t="shared" si="365"/>
        <v>0</v>
      </c>
      <c r="FS365">
        <v>0</v>
      </c>
      <c r="FT365" t="s">
        <v>22</v>
      </c>
      <c r="FU365" t="s">
        <v>23</v>
      </c>
      <c r="FX365">
        <v>115.2</v>
      </c>
      <c r="FY365">
        <v>70.55</v>
      </c>
      <c r="GA365" t="s">
        <v>6</v>
      </c>
      <c r="GD365">
        <v>0</v>
      </c>
      <c r="GF365">
        <v>-565867749</v>
      </c>
      <c r="GG365">
        <v>1</v>
      </c>
      <c r="GH365">
        <v>1</v>
      </c>
      <c r="GI365">
        <v>4</v>
      </c>
      <c r="GJ365">
        <v>0</v>
      </c>
      <c r="GK365">
        <f>ROUND(R365*(R12)/100,2)</f>
        <v>0</v>
      </c>
      <c r="GL365">
        <f t="shared" si="366"/>
        <v>0</v>
      </c>
      <c r="GM365">
        <f t="shared" si="367"/>
        <v>11193.6</v>
      </c>
      <c r="GN365">
        <f t="shared" si="368"/>
        <v>11193.6</v>
      </c>
      <c r="GO365">
        <f t="shared" si="369"/>
        <v>0</v>
      </c>
      <c r="GP365">
        <f t="shared" si="370"/>
        <v>0</v>
      </c>
      <c r="GR365">
        <v>0</v>
      </c>
      <c r="GS365">
        <v>3</v>
      </c>
      <c r="GT365">
        <v>0</v>
      </c>
      <c r="GU365" t="s">
        <v>6</v>
      </c>
      <c r="GV365">
        <f t="shared" si="371"/>
        <v>0</v>
      </c>
      <c r="GW365">
        <v>1</v>
      </c>
      <c r="GX365">
        <f t="shared" si="372"/>
        <v>0</v>
      </c>
      <c r="HA365">
        <v>0</v>
      </c>
      <c r="HB365">
        <v>0</v>
      </c>
      <c r="IK365">
        <v>0</v>
      </c>
    </row>
    <row r="366" spans="1:245" x14ac:dyDescent="0.2">
      <c r="A366">
        <v>17</v>
      </c>
      <c r="B366">
        <v>1</v>
      </c>
      <c r="C366">
        <f>ROW(SmtRes!A808)</f>
        <v>808</v>
      </c>
      <c r="D366">
        <f>ROW(EtalonRes!A809)</f>
        <v>809</v>
      </c>
      <c r="E366" t="s">
        <v>1038</v>
      </c>
      <c r="F366" t="s">
        <v>1039</v>
      </c>
      <c r="G366" t="s">
        <v>1040</v>
      </c>
      <c r="H366" t="s">
        <v>1014</v>
      </c>
      <c r="I366">
        <f>ROUND(5/10,9)</f>
        <v>0.5</v>
      </c>
      <c r="J366">
        <v>0</v>
      </c>
      <c r="O366">
        <f t="shared" si="334"/>
        <v>919.99</v>
      </c>
      <c r="P366">
        <f t="shared" si="335"/>
        <v>187.16</v>
      </c>
      <c r="Q366">
        <f t="shared" si="336"/>
        <v>58.36</v>
      </c>
      <c r="R366">
        <f t="shared" si="337"/>
        <v>14.89</v>
      </c>
      <c r="S366">
        <f t="shared" si="338"/>
        <v>674.47</v>
      </c>
      <c r="T366">
        <f t="shared" si="339"/>
        <v>0</v>
      </c>
      <c r="U366">
        <f t="shared" si="340"/>
        <v>9.9589999999999996</v>
      </c>
      <c r="V366">
        <f t="shared" si="341"/>
        <v>0.16875000000000001</v>
      </c>
      <c r="W366">
        <f t="shared" si="342"/>
        <v>0</v>
      </c>
      <c r="X366">
        <f t="shared" si="343"/>
        <v>792.76</v>
      </c>
      <c r="Y366">
        <f t="shared" si="344"/>
        <v>489.45</v>
      </c>
      <c r="AA366">
        <v>16612262</v>
      </c>
      <c r="AB366">
        <f t="shared" si="345"/>
        <v>261.36</v>
      </c>
      <c r="AC366">
        <f t="shared" si="346"/>
        <v>53.17</v>
      </c>
      <c r="AD366">
        <f>ROUND(((((ET366*1.25))-((EU366*1.25)))+AE366),2)</f>
        <v>16.579999999999998</v>
      </c>
      <c r="AE366">
        <f>ROUND(((EU366*1.25)),2)</f>
        <v>4.2300000000000004</v>
      </c>
      <c r="AF366">
        <f>ROUND(((EV366*1.15)),2)</f>
        <v>191.61</v>
      </c>
      <c r="AG366">
        <f t="shared" si="350"/>
        <v>0</v>
      </c>
      <c r="AH366">
        <f>((EW366*1.15))</f>
        <v>19.917999999999999</v>
      </c>
      <c r="AI366">
        <f>((EX366*1.25))</f>
        <v>0.33750000000000002</v>
      </c>
      <c r="AJ366">
        <f t="shared" si="353"/>
        <v>0</v>
      </c>
      <c r="AK366">
        <v>233.05</v>
      </c>
      <c r="AL366">
        <v>53.17</v>
      </c>
      <c r="AM366">
        <v>13.26</v>
      </c>
      <c r="AN366">
        <v>3.38</v>
      </c>
      <c r="AO366">
        <v>166.62</v>
      </c>
      <c r="AP366">
        <v>0</v>
      </c>
      <c r="AQ366">
        <v>17.32</v>
      </c>
      <c r="AR366">
        <v>0.27</v>
      </c>
      <c r="AS366">
        <v>0</v>
      </c>
      <c r="AT366">
        <v>115</v>
      </c>
      <c r="AU366">
        <v>71</v>
      </c>
      <c r="AV366">
        <v>1</v>
      </c>
      <c r="AW366">
        <v>1</v>
      </c>
      <c r="AZ366">
        <v>7.04</v>
      </c>
      <c r="BA366">
        <v>7.04</v>
      </c>
      <c r="BB366">
        <v>7.04</v>
      </c>
      <c r="BC366">
        <v>7.04</v>
      </c>
      <c r="BD366" t="s">
        <v>6</v>
      </c>
      <c r="BE366" t="s">
        <v>6</v>
      </c>
      <c r="BF366" t="s">
        <v>6</v>
      </c>
      <c r="BG366" t="s">
        <v>6</v>
      </c>
      <c r="BH366">
        <v>0</v>
      </c>
      <c r="BI366">
        <v>1</v>
      </c>
      <c r="BJ366" t="s">
        <v>1041</v>
      </c>
      <c r="BM366">
        <v>17001</v>
      </c>
      <c r="BN366">
        <v>0</v>
      </c>
      <c r="BO366" t="s">
        <v>6</v>
      </c>
      <c r="BP366">
        <v>0</v>
      </c>
      <c r="BQ366">
        <v>2</v>
      </c>
      <c r="BR366">
        <v>0</v>
      </c>
      <c r="BS366">
        <v>7.04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6</v>
      </c>
      <c r="BZ366">
        <v>128</v>
      </c>
      <c r="CA366">
        <v>83</v>
      </c>
      <c r="CF366">
        <v>0</v>
      </c>
      <c r="CG366">
        <v>0</v>
      </c>
      <c r="CM366">
        <v>0</v>
      </c>
      <c r="CN366" t="s">
        <v>1861</v>
      </c>
      <c r="CO366">
        <v>0</v>
      </c>
      <c r="CP366">
        <f t="shared" si="354"/>
        <v>919.99</v>
      </c>
      <c r="CQ366">
        <f t="shared" si="355"/>
        <v>374.3168</v>
      </c>
      <c r="CR366">
        <f t="shared" si="356"/>
        <v>116.72319999999999</v>
      </c>
      <c r="CS366">
        <f t="shared" si="357"/>
        <v>29.779200000000003</v>
      </c>
      <c r="CT366">
        <f t="shared" si="358"/>
        <v>1348.9344000000001</v>
      </c>
      <c r="CU366">
        <f t="shared" si="359"/>
        <v>0</v>
      </c>
      <c r="CV366">
        <f t="shared" si="360"/>
        <v>19.917999999999999</v>
      </c>
      <c r="CW366">
        <f t="shared" si="361"/>
        <v>0.33750000000000002</v>
      </c>
      <c r="CX366">
        <f t="shared" si="362"/>
        <v>0</v>
      </c>
      <c r="CY366">
        <f t="shared" si="363"/>
        <v>792.76400000000012</v>
      </c>
      <c r="CZ366">
        <f t="shared" si="364"/>
        <v>489.44559999999996</v>
      </c>
      <c r="DC366" t="s">
        <v>6</v>
      </c>
      <c r="DD366" t="s">
        <v>6</v>
      </c>
      <c r="DE366" t="s">
        <v>91</v>
      </c>
      <c r="DF366" t="s">
        <v>91</v>
      </c>
      <c r="DG366" t="s">
        <v>92</v>
      </c>
      <c r="DH366" t="s">
        <v>6</v>
      </c>
      <c r="DI366" t="s">
        <v>92</v>
      </c>
      <c r="DJ366" t="s">
        <v>91</v>
      </c>
      <c r="DK366" t="s">
        <v>6</v>
      </c>
      <c r="DL366" t="s">
        <v>6</v>
      </c>
      <c r="DM366" t="s">
        <v>6</v>
      </c>
      <c r="DN366">
        <v>0</v>
      </c>
      <c r="DO366">
        <v>0</v>
      </c>
      <c r="DP366">
        <v>1</v>
      </c>
      <c r="DQ366">
        <v>1</v>
      </c>
      <c r="DU366">
        <v>1013</v>
      </c>
      <c r="DV366" t="s">
        <v>1014</v>
      </c>
      <c r="DW366" t="s">
        <v>1014</v>
      </c>
      <c r="DX366">
        <v>1</v>
      </c>
      <c r="EE366">
        <v>16609132</v>
      </c>
      <c r="EF366">
        <v>2</v>
      </c>
      <c r="EG366" t="s">
        <v>14</v>
      </c>
      <c r="EH366">
        <v>0</v>
      </c>
      <c r="EI366" t="s">
        <v>6</v>
      </c>
      <c r="EJ366">
        <v>1</v>
      </c>
      <c r="EK366">
        <v>17001</v>
      </c>
      <c r="EL366" t="s">
        <v>1016</v>
      </c>
      <c r="EM366" t="s">
        <v>1017</v>
      </c>
      <c r="EO366" t="s">
        <v>93</v>
      </c>
      <c r="EQ366">
        <v>0</v>
      </c>
      <c r="ER366">
        <v>233.05</v>
      </c>
      <c r="ES366">
        <v>53.17</v>
      </c>
      <c r="ET366">
        <v>13.26</v>
      </c>
      <c r="EU366">
        <v>3.38</v>
      </c>
      <c r="EV366">
        <v>166.62</v>
      </c>
      <c r="EW366">
        <v>17.32</v>
      </c>
      <c r="EX366">
        <v>0.27</v>
      </c>
      <c r="EY366">
        <v>0</v>
      </c>
      <c r="FQ366">
        <v>0</v>
      </c>
      <c r="FR366">
        <f t="shared" si="365"/>
        <v>0</v>
      </c>
      <c r="FS366">
        <v>0</v>
      </c>
      <c r="FT366" t="s">
        <v>22</v>
      </c>
      <c r="FU366" t="s">
        <v>23</v>
      </c>
      <c r="FX366">
        <v>115.2</v>
      </c>
      <c r="FY366">
        <v>70.55</v>
      </c>
      <c r="GA366" t="s">
        <v>6</v>
      </c>
      <c r="GD366">
        <v>0</v>
      </c>
      <c r="GF366">
        <v>1799781363</v>
      </c>
      <c r="GG366">
        <v>1</v>
      </c>
      <c r="GH366">
        <v>1</v>
      </c>
      <c r="GI366">
        <v>4</v>
      </c>
      <c r="GJ366">
        <v>0</v>
      </c>
      <c r="GK366">
        <f>ROUND(R366*(R12)/100,2)</f>
        <v>0</v>
      </c>
      <c r="GL366">
        <f t="shared" si="366"/>
        <v>0</v>
      </c>
      <c r="GM366">
        <f t="shared" si="367"/>
        <v>2202.1999999999998</v>
      </c>
      <c r="GN366">
        <f t="shared" si="368"/>
        <v>2202.1999999999998</v>
      </c>
      <c r="GO366">
        <f t="shared" si="369"/>
        <v>0</v>
      </c>
      <c r="GP366">
        <f t="shared" si="370"/>
        <v>0</v>
      </c>
      <c r="GR366">
        <v>0</v>
      </c>
      <c r="GS366">
        <v>3</v>
      </c>
      <c r="GT366">
        <v>0</v>
      </c>
      <c r="GU366" t="s">
        <v>6</v>
      </c>
      <c r="GV366">
        <f t="shared" si="371"/>
        <v>0</v>
      </c>
      <c r="GW366">
        <v>1</v>
      </c>
      <c r="GX366">
        <f t="shared" si="372"/>
        <v>0</v>
      </c>
      <c r="HA366">
        <v>0</v>
      </c>
      <c r="HB366">
        <v>0</v>
      </c>
      <c r="IK366">
        <v>0</v>
      </c>
    </row>
    <row r="367" spans="1:245" x14ac:dyDescent="0.2">
      <c r="A367">
        <v>18</v>
      </c>
      <c r="B367">
        <v>1</v>
      </c>
      <c r="C367">
        <v>808</v>
      </c>
      <c r="E367" t="s">
        <v>1042</v>
      </c>
      <c r="F367" t="s">
        <v>1043</v>
      </c>
      <c r="G367" t="s">
        <v>1044</v>
      </c>
      <c r="H367" t="s">
        <v>256</v>
      </c>
      <c r="I367">
        <f>I366*J367</f>
        <v>5</v>
      </c>
      <c r="J367">
        <v>10</v>
      </c>
      <c r="O367">
        <f t="shared" si="334"/>
        <v>9856</v>
      </c>
      <c r="P367">
        <f t="shared" si="335"/>
        <v>9856</v>
      </c>
      <c r="Q367">
        <f t="shared" si="336"/>
        <v>0</v>
      </c>
      <c r="R367">
        <f t="shared" si="337"/>
        <v>0</v>
      </c>
      <c r="S367">
        <f t="shared" si="338"/>
        <v>0</v>
      </c>
      <c r="T367">
        <f t="shared" si="339"/>
        <v>0</v>
      </c>
      <c r="U367">
        <f t="shared" si="340"/>
        <v>0</v>
      </c>
      <c r="V367">
        <f t="shared" si="341"/>
        <v>0</v>
      </c>
      <c r="W367">
        <f t="shared" si="342"/>
        <v>0</v>
      </c>
      <c r="X367">
        <f t="shared" si="343"/>
        <v>0</v>
      </c>
      <c r="Y367">
        <f t="shared" si="344"/>
        <v>0</v>
      </c>
      <c r="AA367">
        <v>16612262</v>
      </c>
      <c r="AB367">
        <f t="shared" si="345"/>
        <v>280</v>
      </c>
      <c r="AC367">
        <f t="shared" si="346"/>
        <v>280</v>
      </c>
      <c r="AD367">
        <f>ROUND((((ET367)-(EU367))+AE367),2)</f>
        <v>0</v>
      </c>
      <c r="AE367">
        <f>ROUND((EU367),2)</f>
        <v>0</v>
      </c>
      <c r="AF367">
        <f>ROUND((EV367),2)</f>
        <v>0</v>
      </c>
      <c r="AG367">
        <f t="shared" si="350"/>
        <v>0</v>
      </c>
      <c r="AH367">
        <f>(EW367)</f>
        <v>0</v>
      </c>
      <c r="AI367">
        <f>(EX367)</f>
        <v>0</v>
      </c>
      <c r="AJ367">
        <f t="shared" si="353"/>
        <v>0</v>
      </c>
      <c r="AK367">
        <v>280</v>
      </c>
      <c r="AL367">
        <v>280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115</v>
      </c>
      <c r="AU367">
        <v>71</v>
      </c>
      <c r="AV367">
        <v>1</v>
      </c>
      <c r="AW367">
        <v>1</v>
      </c>
      <c r="AZ367">
        <v>7.04</v>
      </c>
      <c r="BA367">
        <v>1</v>
      </c>
      <c r="BB367">
        <v>1</v>
      </c>
      <c r="BC367">
        <v>7.04</v>
      </c>
      <c r="BD367" t="s">
        <v>6</v>
      </c>
      <c r="BE367" t="s">
        <v>6</v>
      </c>
      <c r="BF367" t="s">
        <v>6</v>
      </c>
      <c r="BG367" t="s">
        <v>6</v>
      </c>
      <c r="BH367">
        <v>3</v>
      </c>
      <c r="BI367">
        <v>1</v>
      </c>
      <c r="BJ367" t="s">
        <v>1045</v>
      </c>
      <c r="BM367">
        <v>17001</v>
      </c>
      <c r="BN367">
        <v>0</v>
      </c>
      <c r="BO367" t="s">
        <v>6</v>
      </c>
      <c r="BP367">
        <v>0</v>
      </c>
      <c r="BQ367">
        <v>2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6</v>
      </c>
      <c r="BZ367">
        <v>128</v>
      </c>
      <c r="CA367">
        <v>83</v>
      </c>
      <c r="CF367">
        <v>0</v>
      </c>
      <c r="CG367">
        <v>0</v>
      </c>
      <c r="CM367">
        <v>0</v>
      </c>
      <c r="CN367" t="s">
        <v>6</v>
      </c>
      <c r="CO367">
        <v>0</v>
      </c>
      <c r="CP367">
        <f t="shared" si="354"/>
        <v>9856</v>
      </c>
      <c r="CQ367">
        <f t="shared" si="355"/>
        <v>1971.2</v>
      </c>
      <c r="CR367">
        <f t="shared" si="356"/>
        <v>0</v>
      </c>
      <c r="CS367">
        <f t="shared" si="357"/>
        <v>0</v>
      </c>
      <c r="CT367">
        <f t="shared" si="358"/>
        <v>0</v>
      </c>
      <c r="CU367">
        <f t="shared" si="359"/>
        <v>0</v>
      </c>
      <c r="CV367">
        <f t="shared" si="360"/>
        <v>0</v>
      </c>
      <c r="CW367">
        <f t="shared" si="361"/>
        <v>0</v>
      </c>
      <c r="CX367">
        <f t="shared" si="362"/>
        <v>0</v>
      </c>
      <c r="CY367">
        <f t="shared" si="363"/>
        <v>0</v>
      </c>
      <c r="CZ367">
        <f t="shared" si="364"/>
        <v>0</v>
      </c>
      <c r="DC367" t="s">
        <v>6</v>
      </c>
      <c r="DD367" t="s">
        <v>6</v>
      </c>
      <c r="DE367" t="s">
        <v>6</v>
      </c>
      <c r="DF367" t="s">
        <v>6</v>
      </c>
      <c r="DG367" t="s">
        <v>6</v>
      </c>
      <c r="DH367" t="s">
        <v>6</v>
      </c>
      <c r="DI367" t="s">
        <v>6</v>
      </c>
      <c r="DJ367" t="s">
        <v>6</v>
      </c>
      <c r="DK367" t="s">
        <v>6</v>
      </c>
      <c r="DL367" t="s">
        <v>6</v>
      </c>
      <c r="DM367" t="s">
        <v>6</v>
      </c>
      <c r="DN367">
        <v>0</v>
      </c>
      <c r="DO367">
        <v>0</v>
      </c>
      <c r="DP367">
        <v>1</v>
      </c>
      <c r="DQ367">
        <v>1</v>
      </c>
      <c r="DU367">
        <v>1013</v>
      </c>
      <c r="DV367" t="s">
        <v>256</v>
      </c>
      <c r="DW367" t="s">
        <v>256</v>
      </c>
      <c r="DX367">
        <v>1</v>
      </c>
      <c r="EE367">
        <v>16609132</v>
      </c>
      <c r="EF367">
        <v>2</v>
      </c>
      <c r="EG367" t="s">
        <v>14</v>
      </c>
      <c r="EH367">
        <v>0</v>
      </c>
      <c r="EI367" t="s">
        <v>6</v>
      </c>
      <c r="EJ367">
        <v>1</v>
      </c>
      <c r="EK367">
        <v>17001</v>
      </c>
      <c r="EL367" t="s">
        <v>1016</v>
      </c>
      <c r="EM367" t="s">
        <v>1017</v>
      </c>
      <c r="EO367" t="s">
        <v>6</v>
      </c>
      <c r="EQ367">
        <v>0</v>
      </c>
      <c r="ER367">
        <v>280</v>
      </c>
      <c r="ES367">
        <v>280</v>
      </c>
      <c r="ET367">
        <v>0</v>
      </c>
      <c r="EU367">
        <v>0</v>
      </c>
      <c r="EV367">
        <v>0</v>
      </c>
      <c r="EW367">
        <v>0</v>
      </c>
      <c r="EX367">
        <v>0</v>
      </c>
      <c r="FQ367">
        <v>0</v>
      </c>
      <c r="FR367">
        <f t="shared" si="365"/>
        <v>0</v>
      </c>
      <c r="FS367">
        <v>0</v>
      </c>
      <c r="FT367" t="s">
        <v>22</v>
      </c>
      <c r="FU367" t="s">
        <v>23</v>
      </c>
      <c r="FX367">
        <v>115.2</v>
      </c>
      <c r="FY367">
        <v>70.55</v>
      </c>
      <c r="GA367" t="s">
        <v>6</v>
      </c>
      <c r="GD367">
        <v>0</v>
      </c>
      <c r="GF367">
        <v>-1644860820</v>
      </c>
      <c r="GG367">
        <v>1</v>
      </c>
      <c r="GH367">
        <v>1</v>
      </c>
      <c r="GI367">
        <v>4</v>
      </c>
      <c r="GJ367">
        <v>0</v>
      </c>
      <c r="GK367">
        <f>ROUND(R367*(R12)/100,2)</f>
        <v>0</v>
      </c>
      <c r="GL367">
        <f t="shared" si="366"/>
        <v>0</v>
      </c>
      <c r="GM367">
        <f t="shared" si="367"/>
        <v>9856</v>
      </c>
      <c r="GN367">
        <f t="shared" si="368"/>
        <v>9856</v>
      </c>
      <c r="GO367">
        <f t="shared" si="369"/>
        <v>0</v>
      </c>
      <c r="GP367">
        <f t="shared" si="370"/>
        <v>0</v>
      </c>
      <c r="GR367">
        <v>0</v>
      </c>
      <c r="GS367">
        <v>3</v>
      </c>
      <c r="GT367">
        <v>0</v>
      </c>
      <c r="GU367" t="s">
        <v>6</v>
      </c>
      <c r="GV367">
        <f t="shared" si="371"/>
        <v>0</v>
      </c>
      <c r="GW367">
        <v>1</v>
      </c>
      <c r="GX367">
        <f t="shared" si="372"/>
        <v>0</v>
      </c>
      <c r="HA367">
        <v>0</v>
      </c>
      <c r="HB367">
        <v>0</v>
      </c>
      <c r="IK367">
        <v>0</v>
      </c>
    </row>
    <row r="368" spans="1:245" x14ac:dyDescent="0.2">
      <c r="A368">
        <v>17</v>
      </c>
      <c r="B368">
        <v>1</v>
      </c>
      <c r="C368">
        <f>ROW(SmtRes!A819)</f>
        <v>819</v>
      </c>
      <c r="D368">
        <f>ROW(EtalonRes!A822)</f>
        <v>822</v>
      </c>
      <c r="E368" t="s">
        <v>1046</v>
      </c>
      <c r="F368" t="s">
        <v>1047</v>
      </c>
      <c r="G368" t="s">
        <v>1048</v>
      </c>
      <c r="H368" t="s">
        <v>1014</v>
      </c>
      <c r="I368">
        <f>ROUND(9/10,9)</f>
        <v>0.9</v>
      </c>
      <c r="J368">
        <v>0</v>
      </c>
      <c r="O368">
        <f t="shared" si="334"/>
        <v>1074.52</v>
      </c>
      <c r="P368">
        <f t="shared" si="335"/>
        <v>354.18</v>
      </c>
      <c r="Q368">
        <f t="shared" si="336"/>
        <v>90.22</v>
      </c>
      <c r="R368">
        <f t="shared" si="337"/>
        <v>20.34</v>
      </c>
      <c r="S368">
        <f t="shared" si="338"/>
        <v>630.12</v>
      </c>
      <c r="T368">
        <f t="shared" si="339"/>
        <v>0</v>
      </c>
      <c r="U368">
        <f t="shared" si="340"/>
        <v>9.3046500000000005</v>
      </c>
      <c r="V368">
        <f t="shared" si="341"/>
        <v>0.23625000000000002</v>
      </c>
      <c r="W368">
        <f t="shared" si="342"/>
        <v>0</v>
      </c>
      <c r="X368">
        <f t="shared" si="343"/>
        <v>748.03</v>
      </c>
      <c r="Y368">
        <f t="shared" si="344"/>
        <v>461.83</v>
      </c>
      <c r="AA368">
        <v>16612262</v>
      </c>
      <c r="AB368">
        <f t="shared" si="345"/>
        <v>169.59</v>
      </c>
      <c r="AC368">
        <f t="shared" si="346"/>
        <v>55.9</v>
      </c>
      <c r="AD368">
        <f>ROUND(((((ET368*1.25))-((EU368*1.25)))+AE368),2)</f>
        <v>14.24</v>
      </c>
      <c r="AE368">
        <f>ROUND(((EU368*1.25)),2)</f>
        <v>3.21</v>
      </c>
      <c r="AF368">
        <f>ROUND(((EV368*1.15)),2)</f>
        <v>99.45</v>
      </c>
      <c r="AG368">
        <f t="shared" si="350"/>
        <v>0</v>
      </c>
      <c r="AH368">
        <f>((EW368*1.15))</f>
        <v>10.3385</v>
      </c>
      <c r="AI368">
        <f>((EX368*1.25))</f>
        <v>0.26250000000000001</v>
      </c>
      <c r="AJ368">
        <f t="shared" si="353"/>
        <v>0</v>
      </c>
      <c r="AK368">
        <v>153.77000000000001</v>
      </c>
      <c r="AL368">
        <v>55.9</v>
      </c>
      <c r="AM368">
        <v>11.39</v>
      </c>
      <c r="AN368">
        <v>2.57</v>
      </c>
      <c r="AO368">
        <v>86.48</v>
      </c>
      <c r="AP368">
        <v>0</v>
      </c>
      <c r="AQ368">
        <v>8.99</v>
      </c>
      <c r="AR368">
        <v>0.21</v>
      </c>
      <c r="AS368">
        <v>0</v>
      </c>
      <c r="AT368">
        <v>115</v>
      </c>
      <c r="AU368">
        <v>71</v>
      </c>
      <c r="AV368">
        <v>1</v>
      </c>
      <c r="AW368">
        <v>1</v>
      </c>
      <c r="AZ368">
        <v>7.04</v>
      </c>
      <c r="BA368">
        <v>7.04</v>
      </c>
      <c r="BB368">
        <v>7.04</v>
      </c>
      <c r="BC368">
        <v>7.04</v>
      </c>
      <c r="BD368" t="s">
        <v>6</v>
      </c>
      <c r="BE368" t="s">
        <v>6</v>
      </c>
      <c r="BF368" t="s">
        <v>6</v>
      </c>
      <c r="BG368" t="s">
        <v>6</v>
      </c>
      <c r="BH368">
        <v>0</v>
      </c>
      <c r="BI368">
        <v>1</v>
      </c>
      <c r="BJ368" t="s">
        <v>1049</v>
      </c>
      <c r="BM368">
        <v>17001</v>
      </c>
      <c r="BN368">
        <v>0</v>
      </c>
      <c r="BO368" t="s">
        <v>6</v>
      </c>
      <c r="BP368">
        <v>0</v>
      </c>
      <c r="BQ368">
        <v>2</v>
      </c>
      <c r="BR368">
        <v>0</v>
      </c>
      <c r="BS368">
        <v>7.04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6</v>
      </c>
      <c r="BZ368">
        <v>128</v>
      </c>
      <c r="CA368">
        <v>83</v>
      </c>
      <c r="CF368">
        <v>0</v>
      </c>
      <c r="CG368">
        <v>0</v>
      </c>
      <c r="CM368">
        <v>0</v>
      </c>
      <c r="CN368" t="s">
        <v>1861</v>
      </c>
      <c r="CO368">
        <v>0</v>
      </c>
      <c r="CP368">
        <f t="shared" si="354"/>
        <v>1074.52</v>
      </c>
      <c r="CQ368">
        <f t="shared" si="355"/>
        <v>393.536</v>
      </c>
      <c r="CR368">
        <f t="shared" si="356"/>
        <v>100.2496</v>
      </c>
      <c r="CS368">
        <f t="shared" si="357"/>
        <v>22.598400000000002</v>
      </c>
      <c r="CT368">
        <f t="shared" si="358"/>
        <v>700.12800000000004</v>
      </c>
      <c r="CU368">
        <f t="shared" si="359"/>
        <v>0</v>
      </c>
      <c r="CV368">
        <f t="shared" si="360"/>
        <v>10.3385</v>
      </c>
      <c r="CW368">
        <f t="shared" si="361"/>
        <v>0.26250000000000001</v>
      </c>
      <c r="CX368">
        <f t="shared" si="362"/>
        <v>0</v>
      </c>
      <c r="CY368">
        <f t="shared" si="363"/>
        <v>748.02900000000011</v>
      </c>
      <c r="CZ368">
        <f t="shared" si="364"/>
        <v>461.82660000000004</v>
      </c>
      <c r="DC368" t="s">
        <v>6</v>
      </c>
      <c r="DD368" t="s">
        <v>6</v>
      </c>
      <c r="DE368" t="s">
        <v>91</v>
      </c>
      <c r="DF368" t="s">
        <v>91</v>
      </c>
      <c r="DG368" t="s">
        <v>92</v>
      </c>
      <c r="DH368" t="s">
        <v>6</v>
      </c>
      <c r="DI368" t="s">
        <v>92</v>
      </c>
      <c r="DJ368" t="s">
        <v>91</v>
      </c>
      <c r="DK368" t="s">
        <v>6</v>
      </c>
      <c r="DL368" t="s">
        <v>6</v>
      </c>
      <c r="DM368" t="s">
        <v>6</v>
      </c>
      <c r="DN368">
        <v>0</v>
      </c>
      <c r="DO368">
        <v>0</v>
      </c>
      <c r="DP368">
        <v>1</v>
      </c>
      <c r="DQ368">
        <v>1</v>
      </c>
      <c r="DU368">
        <v>1013</v>
      </c>
      <c r="DV368" t="s">
        <v>1014</v>
      </c>
      <c r="DW368" t="s">
        <v>1014</v>
      </c>
      <c r="DX368">
        <v>1</v>
      </c>
      <c r="EE368">
        <v>16609132</v>
      </c>
      <c r="EF368">
        <v>2</v>
      </c>
      <c r="EG368" t="s">
        <v>14</v>
      </c>
      <c r="EH368">
        <v>0</v>
      </c>
      <c r="EI368" t="s">
        <v>6</v>
      </c>
      <c r="EJ368">
        <v>1</v>
      </c>
      <c r="EK368">
        <v>17001</v>
      </c>
      <c r="EL368" t="s">
        <v>1016</v>
      </c>
      <c r="EM368" t="s">
        <v>1017</v>
      </c>
      <c r="EO368" t="s">
        <v>93</v>
      </c>
      <c r="EQ368">
        <v>0</v>
      </c>
      <c r="ER368">
        <v>153.77000000000001</v>
      </c>
      <c r="ES368">
        <v>55.9</v>
      </c>
      <c r="ET368">
        <v>11.39</v>
      </c>
      <c r="EU368">
        <v>2.57</v>
      </c>
      <c r="EV368">
        <v>86.48</v>
      </c>
      <c r="EW368">
        <v>8.99</v>
      </c>
      <c r="EX368">
        <v>0.21</v>
      </c>
      <c r="EY368">
        <v>0</v>
      </c>
      <c r="FQ368">
        <v>0</v>
      </c>
      <c r="FR368">
        <f t="shared" si="365"/>
        <v>0</v>
      </c>
      <c r="FS368">
        <v>0</v>
      </c>
      <c r="FT368" t="s">
        <v>22</v>
      </c>
      <c r="FU368" t="s">
        <v>23</v>
      </c>
      <c r="FX368">
        <v>115.2</v>
      </c>
      <c r="FY368">
        <v>70.55</v>
      </c>
      <c r="GA368" t="s">
        <v>6</v>
      </c>
      <c r="GD368">
        <v>0</v>
      </c>
      <c r="GF368">
        <v>-480512061</v>
      </c>
      <c r="GG368">
        <v>1</v>
      </c>
      <c r="GH368">
        <v>1</v>
      </c>
      <c r="GI368">
        <v>4</v>
      </c>
      <c r="GJ368">
        <v>0</v>
      </c>
      <c r="GK368">
        <f>ROUND(R368*(R12)/100,2)</f>
        <v>0</v>
      </c>
      <c r="GL368">
        <f t="shared" si="366"/>
        <v>0</v>
      </c>
      <c r="GM368">
        <f t="shared" si="367"/>
        <v>2284.38</v>
      </c>
      <c r="GN368">
        <f t="shared" si="368"/>
        <v>2284.38</v>
      </c>
      <c r="GO368">
        <f t="shared" si="369"/>
        <v>0</v>
      </c>
      <c r="GP368">
        <f t="shared" si="370"/>
        <v>0</v>
      </c>
      <c r="GR368">
        <v>0</v>
      </c>
      <c r="GS368">
        <v>3</v>
      </c>
      <c r="GT368">
        <v>0</v>
      </c>
      <c r="GU368" t="s">
        <v>6</v>
      </c>
      <c r="GV368">
        <f t="shared" si="371"/>
        <v>0</v>
      </c>
      <c r="GW368">
        <v>1</v>
      </c>
      <c r="GX368">
        <f t="shared" si="372"/>
        <v>0</v>
      </c>
      <c r="HA368">
        <v>0</v>
      </c>
      <c r="HB368">
        <v>0</v>
      </c>
      <c r="IK368">
        <v>0</v>
      </c>
    </row>
    <row r="369" spans="1:245" x14ac:dyDescent="0.2">
      <c r="A369">
        <v>18</v>
      </c>
      <c r="B369">
        <v>1</v>
      </c>
      <c r="C369">
        <v>817</v>
      </c>
      <c r="E369" t="s">
        <v>1050</v>
      </c>
      <c r="F369" t="s">
        <v>1051</v>
      </c>
      <c r="G369" t="s">
        <v>1052</v>
      </c>
      <c r="H369" t="s">
        <v>110</v>
      </c>
      <c r="I369">
        <f>I368*J369</f>
        <v>9</v>
      </c>
      <c r="J369">
        <v>10</v>
      </c>
      <c r="O369">
        <f t="shared" si="334"/>
        <v>29188.05</v>
      </c>
      <c r="P369">
        <f t="shared" si="335"/>
        <v>29188.05</v>
      </c>
      <c r="Q369">
        <f t="shared" si="336"/>
        <v>0</v>
      </c>
      <c r="R369">
        <f t="shared" si="337"/>
        <v>0</v>
      </c>
      <c r="S369">
        <f t="shared" si="338"/>
        <v>0</v>
      </c>
      <c r="T369">
        <f t="shared" si="339"/>
        <v>0</v>
      </c>
      <c r="U369">
        <f t="shared" si="340"/>
        <v>0</v>
      </c>
      <c r="V369">
        <f t="shared" si="341"/>
        <v>0</v>
      </c>
      <c r="W369">
        <f t="shared" si="342"/>
        <v>0</v>
      </c>
      <c r="X369">
        <f t="shared" si="343"/>
        <v>0</v>
      </c>
      <c r="Y369">
        <f t="shared" si="344"/>
        <v>0</v>
      </c>
      <c r="AA369">
        <v>16612262</v>
      </c>
      <c r="AB369">
        <f t="shared" si="345"/>
        <v>460.67</v>
      </c>
      <c r="AC369">
        <f t="shared" si="346"/>
        <v>460.67</v>
      </c>
      <c r="AD369">
        <f>ROUND((((ET369)-(EU369))+AE369),2)</f>
        <v>0</v>
      </c>
      <c r="AE369">
        <f>ROUND((EU369),2)</f>
        <v>0</v>
      </c>
      <c r="AF369">
        <f>ROUND((EV369),2)</f>
        <v>0</v>
      </c>
      <c r="AG369">
        <f t="shared" si="350"/>
        <v>0</v>
      </c>
      <c r="AH369">
        <f>(EW369)</f>
        <v>0</v>
      </c>
      <c r="AI369">
        <f>(EX369)</f>
        <v>0</v>
      </c>
      <c r="AJ369">
        <f t="shared" si="353"/>
        <v>0</v>
      </c>
      <c r="AK369">
        <v>460.67</v>
      </c>
      <c r="AL369">
        <v>460.67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115</v>
      </c>
      <c r="AU369">
        <v>71</v>
      </c>
      <c r="AV369">
        <v>1</v>
      </c>
      <c r="AW369">
        <v>1</v>
      </c>
      <c r="AZ369">
        <v>7.04</v>
      </c>
      <c r="BA369">
        <v>1</v>
      </c>
      <c r="BB369">
        <v>1</v>
      </c>
      <c r="BC369">
        <v>7.04</v>
      </c>
      <c r="BD369" t="s">
        <v>6</v>
      </c>
      <c r="BE369" t="s">
        <v>6</v>
      </c>
      <c r="BF369" t="s">
        <v>6</v>
      </c>
      <c r="BG369" t="s">
        <v>6</v>
      </c>
      <c r="BH369">
        <v>3</v>
      </c>
      <c r="BI369">
        <v>1</v>
      </c>
      <c r="BJ369" t="s">
        <v>1053</v>
      </c>
      <c r="BM369">
        <v>17001</v>
      </c>
      <c r="BN369">
        <v>0</v>
      </c>
      <c r="BO369" t="s">
        <v>6</v>
      </c>
      <c r="BP369">
        <v>0</v>
      </c>
      <c r="BQ369">
        <v>2</v>
      </c>
      <c r="BR369">
        <v>0</v>
      </c>
      <c r="BS369">
        <v>1</v>
      </c>
      <c r="BT369">
        <v>1</v>
      </c>
      <c r="BU369">
        <v>1</v>
      </c>
      <c r="BV369">
        <v>1</v>
      </c>
      <c r="BW369">
        <v>1</v>
      </c>
      <c r="BX369">
        <v>1</v>
      </c>
      <c r="BY369" t="s">
        <v>6</v>
      </c>
      <c r="BZ369">
        <v>128</v>
      </c>
      <c r="CA369">
        <v>83</v>
      </c>
      <c r="CF369">
        <v>0</v>
      </c>
      <c r="CG369">
        <v>0</v>
      </c>
      <c r="CM369">
        <v>0</v>
      </c>
      <c r="CN369" t="s">
        <v>6</v>
      </c>
      <c r="CO369">
        <v>0</v>
      </c>
      <c r="CP369">
        <f t="shared" si="354"/>
        <v>29188.05</v>
      </c>
      <c r="CQ369">
        <f t="shared" si="355"/>
        <v>3243.1168000000002</v>
      </c>
      <c r="CR369">
        <f t="shared" si="356"/>
        <v>0</v>
      </c>
      <c r="CS369">
        <f t="shared" si="357"/>
        <v>0</v>
      </c>
      <c r="CT369">
        <f t="shared" si="358"/>
        <v>0</v>
      </c>
      <c r="CU369">
        <f t="shared" si="359"/>
        <v>0</v>
      </c>
      <c r="CV369">
        <f t="shared" si="360"/>
        <v>0</v>
      </c>
      <c r="CW369">
        <f t="shared" si="361"/>
        <v>0</v>
      </c>
      <c r="CX369">
        <f t="shared" si="362"/>
        <v>0</v>
      </c>
      <c r="CY369">
        <f t="shared" si="363"/>
        <v>0</v>
      </c>
      <c r="CZ369">
        <f t="shared" si="364"/>
        <v>0</v>
      </c>
      <c r="DC369" t="s">
        <v>6</v>
      </c>
      <c r="DD369" t="s">
        <v>6</v>
      </c>
      <c r="DE369" t="s">
        <v>6</v>
      </c>
      <c r="DF369" t="s">
        <v>6</v>
      </c>
      <c r="DG369" t="s">
        <v>6</v>
      </c>
      <c r="DH369" t="s">
        <v>6</v>
      </c>
      <c r="DI369" t="s">
        <v>6</v>
      </c>
      <c r="DJ369" t="s">
        <v>6</v>
      </c>
      <c r="DK369" t="s">
        <v>6</v>
      </c>
      <c r="DL369" t="s">
        <v>6</v>
      </c>
      <c r="DM369" t="s">
        <v>6</v>
      </c>
      <c r="DN369">
        <v>0</v>
      </c>
      <c r="DO369">
        <v>0</v>
      </c>
      <c r="DP369">
        <v>1</v>
      </c>
      <c r="DQ369">
        <v>1</v>
      </c>
      <c r="DU369">
        <v>1010</v>
      </c>
      <c r="DV369" t="s">
        <v>110</v>
      </c>
      <c r="DW369" t="s">
        <v>110</v>
      </c>
      <c r="DX369">
        <v>1</v>
      </c>
      <c r="EE369">
        <v>16609132</v>
      </c>
      <c r="EF369">
        <v>2</v>
      </c>
      <c r="EG369" t="s">
        <v>14</v>
      </c>
      <c r="EH369">
        <v>0</v>
      </c>
      <c r="EI369" t="s">
        <v>6</v>
      </c>
      <c r="EJ369">
        <v>1</v>
      </c>
      <c r="EK369">
        <v>17001</v>
      </c>
      <c r="EL369" t="s">
        <v>1016</v>
      </c>
      <c r="EM369" t="s">
        <v>1017</v>
      </c>
      <c r="EO369" t="s">
        <v>6</v>
      </c>
      <c r="EQ369">
        <v>0</v>
      </c>
      <c r="ER369">
        <v>460.67</v>
      </c>
      <c r="ES369">
        <v>460.67</v>
      </c>
      <c r="ET369">
        <v>0</v>
      </c>
      <c r="EU369">
        <v>0</v>
      </c>
      <c r="EV369">
        <v>0</v>
      </c>
      <c r="EW369">
        <v>0</v>
      </c>
      <c r="EX369">
        <v>0</v>
      </c>
      <c r="FQ369">
        <v>0</v>
      </c>
      <c r="FR369">
        <f t="shared" si="365"/>
        <v>0</v>
      </c>
      <c r="FS369">
        <v>0</v>
      </c>
      <c r="FT369" t="s">
        <v>22</v>
      </c>
      <c r="FU369" t="s">
        <v>23</v>
      </c>
      <c r="FX369">
        <v>115.2</v>
      </c>
      <c r="FY369">
        <v>70.55</v>
      </c>
      <c r="GA369" t="s">
        <v>6</v>
      </c>
      <c r="GD369">
        <v>0</v>
      </c>
      <c r="GF369">
        <v>479796345</v>
      </c>
      <c r="GG369">
        <v>1</v>
      </c>
      <c r="GH369">
        <v>1</v>
      </c>
      <c r="GI369">
        <v>4</v>
      </c>
      <c r="GJ369">
        <v>0</v>
      </c>
      <c r="GK369">
        <f>ROUND(R369*(R12)/100,2)</f>
        <v>0</v>
      </c>
      <c r="GL369">
        <f t="shared" si="366"/>
        <v>0</v>
      </c>
      <c r="GM369">
        <f t="shared" si="367"/>
        <v>29188.05</v>
      </c>
      <c r="GN369">
        <f t="shared" si="368"/>
        <v>29188.05</v>
      </c>
      <c r="GO369">
        <f t="shared" si="369"/>
        <v>0</v>
      </c>
      <c r="GP369">
        <f t="shared" si="370"/>
        <v>0</v>
      </c>
      <c r="GR369">
        <v>0</v>
      </c>
      <c r="GS369">
        <v>3</v>
      </c>
      <c r="GT369">
        <v>0</v>
      </c>
      <c r="GU369" t="s">
        <v>6</v>
      </c>
      <c r="GV369">
        <f t="shared" si="371"/>
        <v>0</v>
      </c>
      <c r="GW369">
        <v>1</v>
      </c>
      <c r="GX369">
        <f t="shared" si="372"/>
        <v>0</v>
      </c>
      <c r="HA369">
        <v>0</v>
      </c>
      <c r="HB369">
        <v>0</v>
      </c>
      <c r="IK369">
        <v>0</v>
      </c>
    </row>
    <row r="370" spans="1:245" x14ac:dyDescent="0.2">
      <c r="A370">
        <v>18</v>
      </c>
      <c r="B370">
        <v>1</v>
      </c>
      <c r="C370">
        <v>815</v>
      </c>
      <c r="E370" t="s">
        <v>1054</v>
      </c>
      <c r="F370" t="s">
        <v>1027</v>
      </c>
      <c r="G370" t="s">
        <v>1028</v>
      </c>
      <c r="H370" t="s">
        <v>322</v>
      </c>
      <c r="I370">
        <f>I368*J370</f>
        <v>0.36</v>
      </c>
      <c r="J370">
        <v>0.39999999999999997</v>
      </c>
      <c r="O370">
        <f t="shared" si="334"/>
        <v>210.36</v>
      </c>
      <c r="P370">
        <f t="shared" si="335"/>
        <v>210.36</v>
      </c>
      <c r="Q370">
        <f t="shared" si="336"/>
        <v>0</v>
      </c>
      <c r="R370">
        <f t="shared" si="337"/>
        <v>0</v>
      </c>
      <c r="S370">
        <f t="shared" si="338"/>
        <v>0</v>
      </c>
      <c r="T370">
        <f t="shared" si="339"/>
        <v>0</v>
      </c>
      <c r="U370">
        <f t="shared" si="340"/>
        <v>0</v>
      </c>
      <c r="V370">
        <f t="shared" si="341"/>
        <v>0</v>
      </c>
      <c r="W370">
        <f t="shared" si="342"/>
        <v>0</v>
      </c>
      <c r="X370">
        <f t="shared" si="343"/>
        <v>0</v>
      </c>
      <c r="Y370">
        <f t="shared" si="344"/>
        <v>0</v>
      </c>
      <c r="AA370">
        <v>16612262</v>
      </c>
      <c r="AB370">
        <f t="shared" si="345"/>
        <v>83</v>
      </c>
      <c r="AC370">
        <f t="shared" si="346"/>
        <v>83</v>
      </c>
      <c r="AD370">
        <f>ROUND((((ET370)-(EU370))+AE370),2)</f>
        <v>0</v>
      </c>
      <c r="AE370">
        <f>ROUND((EU370),2)</f>
        <v>0</v>
      </c>
      <c r="AF370">
        <f>ROUND((EV370),2)</f>
        <v>0</v>
      </c>
      <c r="AG370">
        <f t="shared" si="350"/>
        <v>0</v>
      </c>
      <c r="AH370">
        <f>(EW370)</f>
        <v>0</v>
      </c>
      <c r="AI370">
        <f>(EX370)</f>
        <v>0</v>
      </c>
      <c r="AJ370">
        <f t="shared" si="353"/>
        <v>0</v>
      </c>
      <c r="AK370">
        <v>83</v>
      </c>
      <c r="AL370">
        <v>83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115</v>
      </c>
      <c r="AU370">
        <v>71</v>
      </c>
      <c r="AV370">
        <v>1</v>
      </c>
      <c r="AW370">
        <v>1</v>
      </c>
      <c r="AZ370">
        <v>7.04</v>
      </c>
      <c r="BA370">
        <v>1</v>
      </c>
      <c r="BB370">
        <v>1</v>
      </c>
      <c r="BC370">
        <v>7.04</v>
      </c>
      <c r="BD370" t="s">
        <v>6</v>
      </c>
      <c r="BE370" t="s">
        <v>6</v>
      </c>
      <c r="BF370" t="s">
        <v>6</v>
      </c>
      <c r="BG370" t="s">
        <v>6</v>
      </c>
      <c r="BH370">
        <v>3</v>
      </c>
      <c r="BI370">
        <v>1</v>
      </c>
      <c r="BJ370" t="s">
        <v>1029</v>
      </c>
      <c r="BM370">
        <v>17001</v>
      </c>
      <c r="BN370">
        <v>0</v>
      </c>
      <c r="BO370" t="s">
        <v>6</v>
      </c>
      <c r="BP370">
        <v>0</v>
      </c>
      <c r="BQ370">
        <v>2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6</v>
      </c>
      <c r="BZ370">
        <v>128</v>
      </c>
      <c r="CA370">
        <v>83</v>
      </c>
      <c r="CF370">
        <v>0</v>
      </c>
      <c r="CG370">
        <v>0</v>
      </c>
      <c r="CM370">
        <v>0</v>
      </c>
      <c r="CN370" t="s">
        <v>6</v>
      </c>
      <c r="CO370">
        <v>0</v>
      </c>
      <c r="CP370">
        <f t="shared" si="354"/>
        <v>210.36</v>
      </c>
      <c r="CQ370">
        <f t="shared" si="355"/>
        <v>584.32000000000005</v>
      </c>
      <c r="CR370">
        <f t="shared" si="356"/>
        <v>0</v>
      </c>
      <c r="CS370">
        <f t="shared" si="357"/>
        <v>0</v>
      </c>
      <c r="CT370">
        <f t="shared" si="358"/>
        <v>0</v>
      </c>
      <c r="CU370">
        <f t="shared" si="359"/>
        <v>0</v>
      </c>
      <c r="CV370">
        <f t="shared" si="360"/>
        <v>0</v>
      </c>
      <c r="CW370">
        <f t="shared" si="361"/>
        <v>0</v>
      </c>
      <c r="CX370">
        <f t="shared" si="362"/>
        <v>0</v>
      </c>
      <c r="CY370">
        <f t="shared" si="363"/>
        <v>0</v>
      </c>
      <c r="CZ370">
        <f t="shared" si="364"/>
        <v>0</v>
      </c>
      <c r="DC370" t="s">
        <v>6</v>
      </c>
      <c r="DD370" t="s">
        <v>6</v>
      </c>
      <c r="DE370" t="s">
        <v>6</v>
      </c>
      <c r="DF370" t="s">
        <v>6</v>
      </c>
      <c r="DG370" t="s">
        <v>6</v>
      </c>
      <c r="DH370" t="s">
        <v>6</v>
      </c>
      <c r="DI370" t="s">
        <v>6</v>
      </c>
      <c r="DJ370" t="s">
        <v>6</v>
      </c>
      <c r="DK370" t="s">
        <v>6</v>
      </c>
      <c r="DL370" t="s">
        <v>6</v>
      </c>
      <c r="DM370" t="s">
        <v>6</v>
      </c>
      <c r="DN370">
        <v>0</v>
      </c>
      <c r="DO370">
        <v>0</v>
      </c>
      <c r="DP370">
        <v>1</v>
      </c>
      <c r="DQ370">
        <v>1</v>
      </c>
      <c r="DU370">
        <v>1010</v>
      </c>
      <c r="DV370" t="s">
        <v>322</v>
      </c>
      <c r="DW370" t="s">
        <v>322</v>
      </c>
      <c r="DX370">
        <v>100</v>
      </c>
      <c r="EE370">
        <v>16609132</v>
      </c>
      <c r="EF370">
        <v>2</v>
      </c>
      <c r="EG370" t="s">
        <v>14</v>
      </c>
      <c r="EH370">
        <v>0</v>
      </c>
      <c r="EI370" t="s">
        <v>6</v>
      </c>
      <c r="EJ370">
        <v>1</v>
      </c>
      <c r="EK370">
        <v>17001</v>
      </c>
      <c r="EL370" t="s">
        <v>1016</v>
      </c>
      <c r="EM370" t="s">
        <v>1017</v>
      </c>
      <c r="EO370" t="s">
        <v>6</v>
      </c>
      <c r="EQ370">
        <v>0</v>
      </c>
      <c r="ER370">
        <v>83</v>
      </c>
      <c r="ES370">
        <v>83</v>
      </c>
      <c r="ET370">
        <v>0</v>
      </c>
      <c r="EU370">
        <v>0</v>
      </c>
      <c r="EV370">
        <v>0</v>
      </c>
      <c r="EW370">
        <v>0</v>
      </c>
      <c r="EX370">
        <v>0</v>
      </c>
      <c r="FQ370">
        <v>0</v>
      </c>
      <c r="FR370">
        <f t="shared" si="365"/>
        <v>0</v>
      </c>
      <c r="FS370">
        <v>0</v>
      </c>
      <c r="FT370" t="s">
        <v>22</v>
      </c>
      <c r="FU370" t="s">
        <v>23</v>
      </c>
      <c r="FX370">
        <v>115.2</v>
      </c>
      <c r="FY370">
        <v>70.55</v>
      </c>
      <c r="GA370" t="s">
        <v>6</v>
      </c>
      <c r="GD370">
        <v>0</v>
      </c>
      <c r="GF370">
        <v>-66531260</v>
      </c>
      <c r="GG370">
        <v>1</v>
      </c>
      <c r="GH370">
        <v>1</v>
      </c>
      <c r="GI370">
        <v>4</v>
      </c>
      <c r="GJ370">
        <v>0</v>
      </c>
      <c r="GK370">
        <f>ROUND(R370*(R12)/100,2)</f>
        <v>0</v>
      </c>
      <c r="GL370">
        <f t="shared" si="366"/>
        <v>0</v>
      </c>
      <c r="GM370">
        <f t="shared" si="367"/>
        <v>210.36</v>
      </c>
      <c r="GN370">
        <f t="shared" si="368"/>
        <v>210.36</v>
      </c>
      <c r="GO370">
        <f t="shared" si="369"/>
        <v>0</v>
      </c>
      <c r="GP370">
        <f t="shared" si="370"/>
        <v>0</v>
      </c>
      <c r="GR370">
        <v>0</v>
      </c>
      <c r="GS370">
        <v>3</v>
      </c>
      <c r="GT370">
        <v>0</v>
      </c>
      <c r="GU370" t="s">
        <v>6</v>
      </c>
      <c r="GV370">
        <f t="shared" si="371"/>
        <v>0</v>
      </c>
      <c r="GW370">
        <v>1</v>
      </c>
      <c r="GX370">
        <f t="shared" si="372"/>
        <v>0</v>
      </c>
      <c r="HA370">
        <v>0</v>
      </c>
      <c r="HB370">
        <v>0</v>
      </c>
      <c r="IK370">
        <v>0</v>
      </c>
    </row>
    <row r="371" spans="1:245" x14ac:dyDescent="0.2">
      <c r="A371">
        <v>17</v>
      </c>
      <c r="B371">
        <v>1</v>
      </c>
      <c r="C371">
        <f>ROW(SmtRes!A823)</f>
        <v>823</v>
      </c>
      <c r="D371">
        <f>ROW(EtalonRes!A827)</f>
        <v>827</v>
      </c>
      <c r="E371" t="s">
        <v>1055</v>
      </c>
      <c r="F371" t="s">
        <v>1056</v>
      </c>
      <c r="G371" t="s">
        <v>1057</v>
      </c>
      <c r="H371" t="s">
        <v>1058</v>
      </c>
      <c r="I371">
        <v>0.8</v>
      </c>
      <c r="J371">
        <v>0</v>
      </c>
      <c r="O371">
        <f t="shared" si="334"/>
        <v>177.86</v>
      </c>
      <c r="P371">
        <f t="shared" si="335"/>
        <v>3.38</v>
      </c>
      <c r="Q371">
        <f t="shared" si="336"/>
        <v>0</v>
      </c>
      <c r="R371">
        <f t="shared" si="337"/>
        <v>0</v>
      </c>
      <c r="S371">
        <f t="shared" si="338"/>
        <v>174.48</v>
      </c>
      <c r="T371">
        <f t="shared" si="339"/>
        <v>0</v>
      </c>
      <c r="U371">
        <f t="shared" si="340"/>
        <v>2.5760000000000001</v>
      </c>
      <c r="V371">
        <f t="shared" si="341"/>
        <v>0</v>
      </c>
      <c r="W371">
        <f t="shared" si="342"/>
        <v>0</v>
      </c>
      <c r="X371">
        <f t="shared" si="343"/>
        <v>200.65</v>
      </c>
      <c r="Y371">
        <f t="shared" si="344"/>
        <v>123.88</v>
      </c>
      <c r="AA371">
        <v>16612262</v>
      </c>
      <c r="AB371">
        <f t="shared" si="345"/>
        <v>31.58</v>
      </c>
      <c r="AC371">
        <f t="shared" si="346"/>
        <v>0.6</v>
      </c>
      <c r="AD371">
        <f>ROUND(((((ET371*1.25))-((EU371*1.25)))+AE371),2)</f>
        <v>0</v>
      </c>
      <c r="AE371">
        <f>ROUND(((EU371*1.25)),2)</f>
        <v>0</v>
      </c>
      <c r="AF371">
        <f>ROUND(((EV371*1.15)),2)</f>
        <v>30.98</v>
      </c>
      <c r="AG371">
        <f t="shared" si="350"/>
        <v>0</v>
      </c>
      <c r="AH371">
        <f>((EW371*1.15))</f>
        <v>3.2199999999999998</v>
      </c>
      <c r="AI371">
        <f>((EX371*1.25))</f>
        <v>0</v>
      </c>
      <c r="AJ371">
        <f t="shared" si="353"/>
        <v>0</v>
      </c>
      <c r="AK371">
        <v>27.54</v>
      </c>
      <c r="AL371">
        <v>0.6</v>
      </c>
      <c r="AM371">
        <v>0</v>
      </c>
      <c r="AN371">
        <v>0</v>
      </c>
      <c r="AO371">
        <v>26.94</v>
      </c>
      <c r="AP371">
        <v>0</v>
      </c>
      <c r="AQ371">
        <v>2.8</v>
      </c>
      <c r="AR371">
        <v>0</v>
      </c>
      <c r="AS371">
        <v>0</v>
      </c>
      <c r="AT371">
        <v>115</v>
      </c>
      <c r="AU371">
        <v>71</v>
      </c>
      <c r="AV371">
        <v>1</v>
      </c>
      <c r="AW371">
        <v>1</v>
      </c>
      <c r="AZ371">
        <v>7.04</v>
      </c>
      <c r="BA371">
        <v>7.04</v>
      </c>
      <c r="BB371">
        <v>7.04</v>
      </c>
      <c r="BC371">
        <v>7.04</v>
      </c>
      <c r="BD371" t="s">
        <v>6</v>
      </c>
      <c r="BE371" t="s">
        <v>6</v>
      </c>
      <c r="BF371" t="s">
        <v>6</v>
      </c>
      <c r="BG371" t="s">
        <v>6</v>
      </c>
      <c r="BH371">
        <v>0</v>
      </c>
      <c r="BI371">
        <v>1</v>
      </c>
      <c r="BJ371" t="s">
        <v>1059</v>
      </c>
      <c r="BM371">
        <v>17001</v>
      </c>
      <c r="BN371">
        <v>0</v>
      </c>
      <c r="BO371" t="s">
        <v>6</v>
      </c>
      <c r="BP371">
        <v>0</v>
      </c>
      <c r="BQ371">
        <v>2</v>
      </c>
      <c r="BR371">
        <v>0</v>
      </c>
      <c r="BS371">
        <v>7.04</v>
      </c>
      <c r="BT371">
        <v>1</v>
      </c>
      <c r="BU371">
        <v>1</v>
      </c>
      <c r="BV371">
        <v>1</v>
      </c>
      <c r="BW371">
        <v>1</v>
      </c>
      <c r="BX371">
        <v>1</v>
      </c>
      <c r="BY371" t="s">
        <v>6</v>
      </c>
      <c r="BZ371">
        <v>128</v>
      </c>
      <c r="CA371">
        <v>83</v>
      </c>
      <c r="CF371">
        <v>0</v>
      </c>
      <c r="CG371">
        <v>0</v>
      </c>
      <c r="CM371">
        <v>0</v>
      </c>
      <c r="CN371" t="s">
        <v>1861</v>
      </c>
      <c r="CO371">
        <v>0</v>
      </c>
      <c r="CP371">
        <f t="shared" si="354"/>
        <v>177.85999999999999</v>
      </c>
      <c r="CQ371">
        <f t="shared" si="355"/>
        <v>4.2240000000000002</v>
      </c>
      <c r="CR371">
        <f t="shared" si="356"/>
        <v>0</v>
      </c>
      <c r="CS371">
        <f t="shared" si="357"/>
        <v>0</v>
      </c>
      <c r="CT371">
        <f t="shared" si="358"/>
        <v>218.0992</v>
      </c>
      <c r="CU371">
        <f t="shared" si="359"/>
        <v>0</v>
      </c>
      <c r="CV371">
        <f t="shared" si="360"/>
        <v>3.2199999999999998</v>
      </c>
      <c r="CW371">
        <f t="shared" si="361"/>
        <v>0</v>
      </c>
      <c r="CX371">
        <f t="shared" si="362"/>
        <v>0</v>
      </c>
      <c r="CY371">
        <f t="shared" si="363"/>
        <v>200.65199999999996</v>
      </c>
      <c r="CZ371">
        <f t="shared" si="364"/>
        <v>123.88079999999999</v>
      </c>
      <c r="DC371" t="s">
        <v>6</v>
      </c>
      <c r="DD371" t="s">
        <v>6</v>
      </c>
      <c r="DE371" t="s">
        <v>91</v>
      </c>
      <c r="DF371" t="s">
        <v>91</v>
      </c>
      <c r="DG371" t="s">
        <v>92</v>
      </c>
      <c r="DH371" t="s">
        <v>6</v>
      </c>
      <c r="DI371" t="s">
        <v>92</v>
      </c>
      <c r="DJ371" t="s">
        <v>91</v>
      </c>
      <c r="DK371" t="s">
        <v>6</v>
      </c>
      <c r="DL371" t="s">
        <v>6</v>
      </c>
      <c r="DM371" t="s">
        <v>6</v>
      </c>
      <c r="DN371">
        <v>0</v>
      </c>
      <c r="DO371">
        <v>0</v>
      </c>
      <c r="DP371">
        <v>1</v>
      </c>
      <c r="DQ371">
        <v>1</v>
      </c>
      <c r="DU371">
        <v>1013</v>
      </c>
      <c r="DV371" t="s">
        <v>1058</v>
      </c>
      <c r="DW371" t="s">
        <v>1058</v>
      </c>
      <c r="DX371">
        <v>1</v>
      </c>
      <c r="EE371">
        <v>16609132</v>
      </c>
      <c r="EF371">
        <v>2</v>
      </c>
      <c r="EG371" t="s">
        <v>14</v>
      </c>
      <c r="EH371">
        <v>0</v>
      </c>
      <c r="EI371" t="s">
        <v>6</v>
      </c>
      <c r="EJ371">
        <v>1</v>
      </c>
      <c r="EK371">
        <v>17001</v>
      </c>
      <c r="EL371" t="s">
        <v>1016</v>
      </c>
      <c r="EM371" t="s">
        <v>1017</v>
      </c>
      <c r="EO371" t="s">
        <v>93</v>
      </c>
      <c r="EQ371">
        <v>131072</v>
      </c>
      <c r="ER371">
        <v>27.54</v>
      </c>
      <c r="ES371">
        <v>0.6</v>
      </c>
      <c r="ET371">
        <v>0</v>
      </c>
      <c r="EU371">
        <v>0</v>
      </c>
      <c r="EV371">
        <v>26.94</v>
      </c>
      <c r="EW371">
        <v>2.8</v>
      </c>
      <c r="EX371">
        <v>0</v>
      </c>
      <c r="EY371">
        <v>0</v>
      </c>
      <c r="FQ371">
        <v>0</v>
      </c>
      <c r="FR371">
        <f t="shared" si="365"/>
        <v>0</v>
      </c>
      <c r="FS371">
        <v>0</v>
      </c>
      <c r="FT371" t="s">
        <v>22</v>
      </c>
      <c r="FU371" t="s">
        <v>23</v>
      </c>
      <c r="FX371">
        <v>115.2</v>
      </c>
      <c r="FY371">
        <v>70.55</v>
      </c>
      <c r="GA371" t="s">
        <v>6</v>
      </c>
      <c r="GD371">
        <v>0</v>
      </c>
      <c r="GF371">
        <v>-1697463624</v>
      </c>
      <c r="GG371">
        <v>1</v>
      </c>
      <c r="GH371">
        <v>1</v>
      </c>
      <c r="GI371">
        <v>4</v>
      </c>
      <c r="GJ371">
        <v>0</v>
      </c>
      <c r="GK371">
        <f>ROUND(R371*(R12)/100,2)</f>
        <v>0</v>
      </c>
      <c r="GL371">
        <f t="shared" si="366"/>
        <v>0</v>
      </c>
      <c r="GM371">
        <f t="shared" si="367"/>
        <v>502.39</v>
      </c>
      <c r="GN371">
        <f t="shared" si="368"/>
        <v>502.39</v>
      </c>
      <c r="GO371">
        <f t="shared" si="369"/>
        <v>0</v>
      </c>
      <c r="GP371">
        <f t="shared" si="370"/>
        <v>0</v>
      </c>
      <c r="GR371">
        <v>0</v>
      </c>
      <c r="GS371">
        <v>3</v>
      </c>
      <c r="GT371">
        <v>0</v>
      </c>
      <c r="GU371" t="s">
        <v>6</v>
      </c>
      <c r="GV371">
        <f t="shared" si="371"/>
        <v>0</v>
      </c>
      <c r="GW371">
        <v>1</v>
      </c>
      <c r="GX371">
        <f t="shared" si="372"/>
        <v>0</v>
      </c>
      <c r="HA371">
        <v>0</v>
      </c>
      <c r="HB371">
        <v>0</v>
      </c>
      <c r="IK371">
        <v>0</v>
      </c>
    </row>
    <row r="372" spans="1:245" x14ac:dyDescent="0.2">
      <c r="A372">
        <v>18</v>
      </c>
      <c r="B372">
        <v>1</v>
      </c>
      <c r="C372">
        <v>821</v>
      </c>
      <c r="E372" t="s">
        <v>1060</v>
      </c>
      <c r="F372" t="s">
        <v>1061</v>
      </c>
      <c r="G372" t="s">
        <v>1062</v>
      </c>
      <c r="H372" t="s">
        <v>322</v>
      </c>
      <c r="I372">
        <f>I371*J372</f>
        <v>0.16</v>
      </c>
      <c r="J372">
        <v>0.19999999999999998</v>
      </c>
      <c r="O372">
        <f t="shared" si="334"/>
        <v>51.7</v>
      </c>
      <c r="P372">
        <f t="shared" si="335"/>
        <v>51.7</v>
      </c>
      <c r="Q372">
        <f t="shared" si="336"/>
        <v>0</v>
      </c>
      <c r="R372">
        <f t="shared" si="337"/>
        <v>0</v>
      </c>
      <c r="S372">
        <f t="shared" si="338"/>
        <v>0</v>
      </c>
      <c r="T372">
        <f t="shared" si="339"/>
        <v>0</v>
      </c>
      <c r="U372">
        <f t="shared" si="340"/>
        <v>0</v>
      </c>
      <c r="V372">
        <f t="shared" si="341"/>
        <v>0</v>
      </c>
      <c r="W372">
        <f t="shared" si="342"/>
        <v>0</v>
      </c>
      <c r="X372">
        <f t="shared" si="343"/>
        <v>0</v>
      </c>
      <c r="Y372">
        <f t="shared" si="344"/>
        <v>0</v>
      </c>
      <c r="AA372">
        <v>16612262</v>
      </c>
      <c r="AB372">
        <f t="shared" si="345"/>
        <v>45.9</v>
      </c>
      <c r="AC372">
        <f t="shared" si="346"/>
        <v>45.9</v>
      </c>
      <c r="AD372">
        <f>ROUND((((ET372)-(EU372))+AE372),2)</f>
        <v>0</v>
      </c>
      <c r="AE372">
        <f>ROUND((EU372),2)</f>
        <v>0</v>
      </c>
      <c r="AF372">
        <f>ROUND((EV372),2)</f>
        <v>0</v>
      </c>
      <c r="AG372">
        <f t="shared" si="350"/>
        <v>0</v>
      </c>
      <c r="AH372">
        <f>(EW372)</f>
        <v>0</v>
      </c>
      <c r="AI372">
        <f>(EX372)</f>
        <v>0</v>
      </c>
      <c r="AJ372">
        <f t="shared" si="353"/>
        <v>0</v>
      </c>
      <c r="AK372">
        <v>45.9</v>
      </c>
      <c r="AL372">
        <v>45.9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115</v>
      </c>
      <c r="AU372">
        <v>71</v>
      </c>
      <c r="AV372">
        <v>1</v>
      </c>
      <c r="AW372">
        <v>1</v>
      </c>
      <c r="AZ372">
        <v>7.04</v>
      </c>
      <c r="BA372">
        <v>1</v>
      </c>
      <c r="BB372">
        <v>1</v>
      </c>
      <c r="BC372">
        <v>7.04</v>
      </c>
      <c r="BD372" t="s">
        <v>6</v>
      </c>
      <c r="BE372" t="s">
        <v>6</v>
      </c>
      <c r="BF372" t="s">
        <v>6</v>
      </c>
      <c r="BG372" t="s">
        <v>6</v>
      </c>
      <c r="BH372">
        <v>3</v>
      </c>
      <c r="BI372">
        <v>1</v>
      </c>
      <c r="BJ372" t="s">
        <v>1063</v>
      </c>
      <c r="BM372">
        <v>17001</v>
      </c>
      <c r="BN372">
        <v>0</v>
      </c>
      <c r="BO372" t="s">
        <v>6</v>
      </c>
      <c r="BP372">
        <v>0</v>
      </c>
      <c r="BQ372">
        <v>2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6</v>
      </c>
      <c r="BZ372">
        <v>128</v>
      </c>
      <c r="CA372">
        <v>83</v>
      </c>
      <c r="CF372">
        <v>0</v>
      </c>
      <c r="CG372">
        <v>0</v>
      </c>
      <c r="CM372">
        <v>0</v>
      </c>
      <c r="CN372" t="s">
        <v>6</v>
      </c>
      <c r="CO372">
        <v>0</v>
      </c>
      <c r="CP372">
        <f t="shared" si="354"/>
        <v>51.7</v>
      </c>
      <c r="CQ372">
        <f t="shared" si="355"/>
        <v>323.13599999999997</v>
      </c>
      <c r="CR372">
        <f t="shared" si="356"/>
        <v>0</v>
      </c>
      <c r="CS372">
        <f t="shared" si="357"/>
        <v>0</v>
      </c>
      <c r="CT372">
        <f t="shared" si="358"/>
        <v>0</v>
      </c>
      <c r="CU372">
        <f t="shared" si="359"/>
        <v>0</v>
      </c>
      <c r="CV372">
        <f t="shared" si="360"/>
        <v>0</v>
      </c>
      <c r="CW372">
        <f t="shared" si="361"/>
        <v>0</v>
      </c>
      <c r="CX372">
        <f t="shared" si="362"/>
        <v>0</v>
      </c>
      <c r="CY372">
        <f t="shared" si="363"/>
        <v>0</v>
      </c>
      <c r="CZ372">
        <f t="shared" si="364"/>
        <v>0</v>
      </c>
      <c r="DC372" t="s">
        <v>6</v>
      </c>
      <c r="DD372" t="s">
        <v>6</v>
      </c>
      <c r="DE372" t="s">
        <v>6</v>
      </c>
      <c r="DF372" t="s">
        <v>6</v>
      </c>
      <c r="DG372" t="s">
        <v>6</v>
      </c>
      <c r="DH372" t="s">
        <v>6</v>
      </c>
      <c r="DI372" t="s">
        <v>6</v>
      </c>
      <c r="DJ372" t="s">
        <v>6</v>
      </c>
      <c r="DK372" t="s">
        <v>6</v>
      </c>
      <c r="DL372" t="s">
        <v>6</v>
      </c>
      <c r="DM372" t="s">
        <v>6</v>
      </c>
      <c r="DN372">
        <v>0</v>
      </c>
      <c r="DO372">
        <v>0</v>
      </c>
      <c r="DP372">
        <v>1</v>
      </c>
      <c r="DQ372">
        <v>1</v>
      </c>
      <c r="DU372">
        <v>1010</v>
      </c>
      <c r="DV372" t="s">
        <v>322</v>
      </c>
      <c r="DW372" t="s">
        <v>322</v>
      </c>
      <c r="DX372">
        <v>100</v>
      </c>
      <c r="EE372">
        <v>16609132</v>
      </c>
      <c r="EF372">
        <v>2</v>
      </c>
      <c r="EG372" t="s">
        <v>14</v>
      </c>
      <c r="EH372">
        <v>0</v>
      </c>
      <c r="EI372" t="s">
        <v>6</v>
      </c>
      <c r="EJ372">
        <v>1</v>
      </c>
      <c r="EK372">
        <v>17001</v>
      </c>
      <c r="EL372" t="s">
        <v>1016</v>
      </c>
      <c r="EM372" t="s">
        <v>1017</v>
      </c>
      <c r="EO372" t="s">
        <v>6</v>
      </c>
      <c r="EQ372">
        <v>0</v>
      </c>
      <c r="ER372">
        <v>45.9</v>
      </c>
      <c r="ES372">
        <v>45.9</v>
      </c>
      <c r="ET372">
        <v>0</v>
      </c>
      <c r="EU372">
        <v>0</v>
      </c>
      <c r="EV372">
        <v>0</v>
      </c>
      <c r="EW372">
        <v>0</v>
      </c>
      <c r="EX372">
        <v>0</v>
      </c>
      <c r="FQ372">
        <v>0</v>
      </c>
      <c r="FR372">
        <f t="shared" si="365"/>
        <v>0</v>
      </c>
      <c r="FS372">
        <v>0</v>
      </c>
      <c r="FT372" t="s">
        <v>22</v>
      </c>
      <c r="FU372" t="s">
        <v>23</v>
      </c>
      <c r="FX372">
        <v>115.2</v>
      </c>
      <c r="FY372">
        <v>70.55</v>
      </c>
      <c r="GA372" t="s">
        <v>6</v>
      </c>
      <c r="GD372">
        <v>0</v>
      </c>
      <c r="GF372">
        <v>-1552274619</v>
      </c>
      <c r="GG372">
        <v>1</v>
      </c>
      <c r="GH372">
        <v>1</v>
      </c>
      <c r="GI372">
        <v>4</v>
      </c>
      <c r="GJ372">
        <v>0</v>
      </c>
      <c r="GK372">
        <f>ROUND(R372*(R12)/100,2)</f>
        <v>0</v>
      </c>
      <c r="GL372">
        <f t="shared" si="366"/>
        <v>0</v>
      </c>
      <c r="GM372">
        <f t="shared" si="367"/>
        <v>51.7</v>
      </c>
      <c r="GN372">
        <f t="shared" si="368"/>
        <v>51.7</v>
      </c>
      <c r="GO372">
        <f t="shared" si="369"/>
        <v>0</v>
      </c>
      <c r="GP372">
        <f t="shared" si="370"/>
        <v>0</v>
      </c>
      <c r="GR372">
        <v>0</v>
      </c>
      <c r="GS372">
        <v>3</v>
      </c>
      <c r="GT372">
        <v>0</v>
      </c>
      <c r="GU372" t="s">
        <v>6</v>
      </c>
      <c r="GV372">
        <f t="shared" si="371"/>
        <v>0</v>
      </c>
      <c r="GW372">
        <v>1</v>
      </c>
      <c r="GX372">
        <f t="shared" si="372"/>
        <v>0</v>
      </c>
      <c r="HA372">
        <v>0</v>
      </c>
      <c r="HB372">
        <v>0</v>
      </c>
      <c r="IK372">
        <v>0</v>
      </c>
    </row>
    <row r="373" spans="1:245" x14ac:dyDescent="0.2">
      <c r="A373">
        <v>18</v>
      </c>
      <c r="B373">
        <v>1</v>
      </c>
      <c r="C373">
        <v>823</v>
      </c>
      <c r="E373" t="s">
        <v>1064</v>
      </c>
      <c r="F373" t="s">
        <v>1065</v>
      </c>
      <c r="G373" t="s">
        <v>1066</v>
      </c>
      <c r="H373" t="s">
        <v>97</v>
      </c>
      <c r="I373">
        <f>I371*J373</f>
        <v>2.4</v>
      </c>
      <c r="J373">
        <v>2.9999999999999996</v>
      </c>
      <c r="O373">
        <f t="shared" si="334"/>
        <v>3578.74</v>
      </c>
      <c r="P373">
        <f t="shared" si="335"/>
        <v>3578.74</v>
      </c>
      <c r="Q373">
        <f t="shared" si="336"/>
        <v>0</v>
      </c>
      <c r="R373">
        <f t="shared" si="337"/>
        <v>0</v>
      </c>
      <c r="S373">
        <f t="shared" si="338"/>
        <v>0</v>
      </c>
      <c r="T373">
        <f t="shared" si="339"/>
        <v>0</v>
      </c>
      <c r="U373">
        <f t="shared" si="340"/>
        <v>0</v>
      </c>
      <c r="V373">
        <f t="shared" si="341"/>
        <v>0</v>
      </c>
      <c r="W373">
        <f t="shared" si="342"/>
        <v>0</v>
      </c>
      <c r="X373">
        <f t="shared" si="343"/>
        <v>0</v>
      </c>
      <c r="Y373">
        <f t="shared" si="344"/>
        <v>0</v>
      </c>
      <c r="AA373">
        <v>16612262</v>
      </c>
      <c r="AB373">
        <f t="shared" si="345"/>
        <v>211.81</v>
      </c>
      <c r="AC373">
        <f t="shared" si="346"/>
        <v>211.81</v>
      </c>
      <c r="AD373">
        <f>ROUND((((ET373)-(EU373))+AE373),2)</f>
        <v>0</v>
      </c>
      <c r="AE373">
        <f>ROUND((EU373),2)</f>
        <v>0</v>
      </c>
      <c r="AF373">
        <f>ROUND((EV373),2)</f>
        <v>0</v>
      </c>
      <c r="AG373">
        <f t="shared" si="350"/>
        <v>0</v>
      </c>
      <c r="AH373">
        <f>(EW373)</f>
        <v>0</v>
      </c>
      <c r="AI373">
        <f>(EX373)</f>
        <v>0</v>
      </c>
      <c r="AJ373">
        <f t="shared" si="353"/>
        <v>0</v>
      </c>
      <c r="AK373">
        <v>211.81</v>
      </c>
      <c r="AL373">
        <v>211.81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115</v>
      </c>
      <c r="AU373">
        <v>71</v>
      </c>
      <c r="AV373">
        <v>1</v>
      </c>
      <c r="AW373">
        <v>1</v>
      </c>
      <c r="AZ373">
        <v>7.04</v>
      </c>
      <c r="BA373">
        <v>1</v>
      </c>
      <c r="BB373">
        <v>1</v>
      </c>
      <c r="BC373">
        <v>7.04</v>
      </c>
      <c r="BD373" t="s">
        <v>6</v>
      </c>
      <c r="BE373" t="s">
        <v>6</v>
      </c>
      <c r="BF373" t="s">
        <v>6</v>
      </c>
      <c r="BG373" t="s">
        <v>6</v>
      </c>
      <c r="BH373">
        <v>3</v>
      </c>
      <c r="BI373">
        <v>1</v>
      </c>
      <c r="BJ373" t="s">
        <v>1067</v>
      </c>
      <c r="BM373">
        <v>17001</v>
      </c>
      <c r="BN373">
        <v>0</v>
      </c>
      <c r="BO373" t="s">
        <v>6</v>
      </c>
      <c r="BP373">
        <v>0</v>
      </c>
      <c r="BQ373">
        <v>2</v>
      </c>
      <c r="BR373">
        <v>0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6</v>
      </c>
      <c r="BZ373">
        <v>128</v>
      </c>
      <c r="CA373">
        <v>83</v>
      </c>
      <c r="CF373">
        <v>0</v>
      </c>
      <c r="CG373">
        <v>0</v>
      </c>
      <c r="CM373">
        <v>0</v>
      </c>
      <c r="CN373" t="s">
        <v>6</v>
      </c>
      <c r="CO373">
        <v>0</v>
      </c>
      <c r="CP373">
        <f t="shared" si="354"/>
        <v>3578.74</v>
      </c>
      <c r="CQ373">
        <f t="shared" si="355"/>
        <v>1491.1424</v>
      </c>
      <c r="CR373">
        <f t="shared" si="356"/>
        <v>0</v>
      </c>
      <c r="CS373">
        <f t="shared" si="357"/>
        <v>0</v>
      </c>
      <c r="CT373">
        <f t="shared" si="358"/>
        <v>0</v>
      </c>
      <c r="CU373">
        <f t="shared" si="359"/>
        <v>0</v>
      </c>
      <c r="CV373">
        <f t="shared" si="360"/>
        <v>0</v>
      </c>
      <c r="CW373">
        <f t="shared" si="361"/>
        <v>0</v>
      </c>
      <c r="CX373">
        <f t="shared" si="362"/>
        <v>0</v>
      </c>
      <c r="CY373">
        <f t="shared" si="363"/>
        <v>0</v>
      </c>
      <c r="CZ373">
        <f t="shared" si="364"/>
        <v>0</v>
      </c>
      <c r="DC373" t="s">
        <v>6</v>
      </c>
      <c r="DD373" t="s">
        <v>6</v>
      </c>
      <c r="DE373" t="s">
        <v>6</v>
      </c>
      <c r="DF373" t="s">
        <v>6</v>
      </c>
      <c r="DG373" t="s">
        <v>6</v>
      </c>
      <c r="DH373" t="s">
        <v>6</v>
      </c>
      <c r="DI373" t="s">
        <v>6</v>
      </c>
      <c r="DJ373" t="s">
        <v>6</v>
      </c>
      <c r="DK373" t="s">
        <v>6</v>
      </c>
      <c r="DL373" t="s">
        <v>6</v>
      </c>
      <c r="DM373" t="s">
        <v>6</v>
      </c>
      <c r="DN373">
        <v>0</v>
      </c>
      <c r="DO373">
        <v>0</v>
      </c>
      <c r="DP373">
        <v>1</v>
      </c>
      <c r="DQ373">
        <v>1</v>
      </c>
      <c r="DU373">
        <v>1005</v>
      </c>
      <c r="DV373" t="s">
        <v>97</v>
      </c>
      <c r="DW373" t="s">
        <v>97</v>
      </c>
      <c r="DX373">
        <v>1</v>
      </c>
      <c r="EE373">
        <v>16609132</v>
      </c>
      <c r="EF373">
        <v>2</v>
      </c>
      <c r="EG373" t="s">
        <v>14</v>
      </c>
      <c r="EH373">
        <v>0</v>
      </c>
      <c r="EI373" t="s">
        <v>6</v>
      </c>
      <c r="EJ373">
        <v>1</v>
      </c>
      <c r="EK373">
        <v>17001</v>
      </c>
      <c r="EL373" t="s">
        <v>1016</v>
      </c>
      <c r="EM373" t="s">
        <v>1017</v>
      </c>
      <c r="EO373" t="s">
        <v>6</v>
      </c>
      <c r="EQ373">
        <v>0</v>
      </c>
      <c r="ER373">
        <v>211.81</v>
      </c>
      <c r="ES373">
        <v>211.81</v>
      </c>
      <c r="ET373">
        <v>0</v>
      </c>
      <c r="EU373">
        <v>0</v>
      </c>
      <c r="EV373">
        <v>0</v>
      </c>
      <c r="EW373">
        <v>0</v>
      </c>
      <c r="EX373">
        <v>0</v>
      </c>
      <c r="FQ373">
        <v>0</v>
      </c>
      <c r="FR373">
        <f t="shared" si="365"/>
        <v>0</v>
      </c>
      <c r="FS373">
        <v>0</v>
      </c>
      <c r="FT373" t="s">
        <v>22</v>
      </c>
      <c r="FU373" t="s">
        <v>23</v>
      </c>
      <c r="FX373">
        <v>115.2</v>
      </c>
      <c r="FY373">
        <v>70.55</v>
      </c>
      <c r="GA373" t="s">
        <v>6</v>
      </c>
      <c r="GD373">
        <v>0</v>
      </c>
      <c r="GF373">
        <v>-95337833</v>
      </c>
      <c r="GG373">
        <v>1</v>
      </c>
      <c r="GH373">
        <v>1</v>
      </c>
      <c r="GI373">
        <v>4</v>
      </c>
      <c r="GJ373">
        <v>0</v>
      </c>
      <c r="GK373">
        <f>ROUND(R373*(R12)/100,2)</f>
        <v>0</v>
      </c>
      <c r="GL373">
        <f t="shared" si="366"/>
        <v>0</v>
      </c>
      <c r="GM373">
        <f t="shared" si="367"/>
        <v>3578.74</v>
      </c>
      <c r="GN373">
        <f t="shared" si="368"/>
        <v>3578.74</v>
      </c>
      <c r="GO373">
        <f t="shared" si="369"/>
        <v>0</v>
      </c>
      <c r="GP373">
        <f t="shared" si="370"/>
        <v>0</v>
      </c>
      <c r="GR373">
        <v>0</v>
      </c>
      <c r="GS373">
        <v>3</v>
      </c>
      <c r="GT373">
        <v>0</v>
      </c>
      <c r="GU373" t="s">
        <v>6</v>
      </c>
      <c r="GV373">
        <f t="shared" si="371"/>
        <v>0</v>
      </c>
      <c r="GW373">
        <v>1</v>
      </c>
      <c r="GX373">
        <f t="shared" si="372"/>
        <v>0</v>
      </c>
      <c r="HA373">
        <v>0</v>
      </c>
      <c r="HB373">
        <v>0</v>
      </c>
      <c r="IK373">
        <v>0</v>
      </c>
    </row>
    <row r="374" spans="1:245" x14ac:dyDescent="0.2">
      <c r="A374">
        <v>17</v>
      </c>
      <c r="B374">
        <v>1</v>
      </c>
      <c r="C374">
        <f>ROW(SmtRes!A831)</f>
        <v>831</v>
      </c>
      <c r="D374">
        <f>ROW(EtalonRes!A835)</f>
        <v>835</v>
      </c>
      <c r="E374" t="s">
        <v>1068</v>
      </c>
      <c r="F374" t="s">
        <v>1069</v>
      </c>
      <c r="G374" t="s">
        <v>1070</v>
      </c>
      <c r="H374" t="s">
        <v>208</v>
      </c>
      <c r="I374">
        <v>5</v>
      </c>
      <c r="J374">
        <v>0</v>
      </c>
      <c r="O374">
        <f t="shared" si="334"/>
        <v>4931.17</v>
      </c>
      <c r="P374">
        <f t="shared" si="335"/>
        <v>2467.52</v>
      </c>
      <c r="Q374">
        <f t="shared" si="336"/>
        <v>29.22</v>
      </c>
      <c r="R374">
        <f t="shared" si="337"/>
        <v>5.28</v>
      </c>
      <c r="S374">
        <f t="shared" si="338"/>
        <v>2434.4299999999998</v>
      </c>
      <c r="T374">
        <f t="shared" si="339"/>
        <v>0</v>
      </c>
      <c r="U374">
        <f t="shared" si="340"/>
        <v>40.537500000000001</v>
      </c>
      <c r="V374">
        <f t="shared" si="341"/>
        <v>6.25E-2</v>
      </c>
      <c r="W374">
        <f t="shared" si="342"/>
        <v>0</v>
      </c>
      <c r="X374">
        <f t="shared" si="343"/>
        <v>2805.67</v>
      </c>
      <c r="Y374">
        <f t="shared" si="344"/>
        <v>1732.19</v>
      </c>
      <c r="AA374">
        <v>16612262</v>
      </c>
      <c r="AB374">
        <f t="shared" si="345"/>
        <v>140.09</v>
      </c>
      <c r="AC374">
        <f t="shared" si="346"/>
        <v>70.099999999999994</v>
      </c>
      <c r="AD374">
        <f>ROUND(((((ET374*1.25))-((EU374*1.25)))+AE374),2)</f>
        <v>0.83</v>
      </c>
      <c r="AE374">
        <f>ROUND(((EU374*1.25)),2)</f>
        <v>0.15</v>
      </c>
      <c r="AF374">
        <f>ROUND(((EV374*1.15)),2)</f>
        <v>69.16</v>
      </c>
      <c r="AG374">
        <f t="shared" si="350"/>
        <v>0</v>
      </c>
      <c r="AH374">
        <f>((EW374*1.15))</f>
        <v>8.1074999999999999</v>
      </c>
      <c r="AI374">
        <f>((EX374*1.25))</f>
        <v>1.2500000000000001E-2</v>
      </c>
      <c r="AJ374">
        <f t="shared" si="353"/>
        <v>0</v>
      </c>
      <c r="AK374">
        <v>130.9</v>
      </c>
      <c r="AL374">
        <v>70.099999999999994</v>
      </c>
      <c r="AM374">
        <v>0.66</v>
      </c>
      <c r="AN374">
        <v>0.12</v>
      </c>
      <c r="AO374">
        <v>60.14</v>
      </c>
      <c r="AP374">
        <v>0</v>
      </c>
      <c r="AQ374">
        <v>7.05</v>
      </c>
      <c r="AR374">
        <v>0.01</v>
      </c>
      <c r="AS374">
        <v>0</v>
      </c>
      <c r="AT374">
        <v>115</v>
      </c>
      <c r="AU374">
        <v>71</v>
      </c>
      <c r="AV374">
        <v>1</v>
      </c>
      <c r="AW374">
        <v>1</v>
      </c>
      <c r="AZ374">
        <v>7.04</v>
      </c>
      <c r="BA374">
        <v>7.04</v>
      </c>
      <c r="BB374">
        <v>7.04</v>
      </c>
      <c r="BC374">
        <v>7.04</v>
      </c>
      <c r="BD374" t="s">
        <v>6</v>
      </c>
      <c r="BE374" t="s">
        <v>6</v>
      </c>
      <c r="BF374" t="s">
        <v>6</v>
      </c>
      <c r="BG374" t="s">
        <v>6</v>
      </c>
      <c r="BH374">
        <v>0</v>
      </c>
      <c r="BI374">
        <v>1</v>
      </c>
      <c r="BJ374" t="s">
        <v>1071</v>
      </c>
      <c r="BM374">
        <v>16001</v>
      </c>
      <c r="BN374">
        <v>0</v>
      </c>
      <c r="BO374" t="s">
        <v>6</v>
      </c>
      <c r="BP374">
        <v>0</v>
      </c>
      <c r="BQ374">
        <v>2</v>
      </c>
      <c r="BR374">
        <v>0</v>
      </c>
      <c r="BS374">
        <v>7.04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6</v>
      </c>
      <c r="BZ374">
        <v>128</v>
      </c>
      <c r="CA374">
        <v>83</v>
      </c>
      <c r="CF374">
        <v>0</v>
      </c>
      <c r="CG374">
        <v>0</v>
      </c>
      <c r="CM374">
        <v>0</v>
      </c>
      <c r="CN374" t="s">
        <v>1861</v>
      </c>
      <c r="CO374">
        <v>0</v>
      </c>
      <c r="CP374">
        <f t="shared" si="354"/>
        <v>4931.17</v>
      </c>
      <c r="CQ374">
        <f t="shared" si="355"/>
        <v>493.50399999999996</v>
      </c>
      <c r="CR374">
        <f t="shared" si="356"/>
        <v>5.8431999999999995</v>
      </c>
      <c r="CS374">
        <f t="shared" si="357"/>
        <v>1.056</v>
      </c>
      <c r="CT374">
        <f t="shared" si="358"/>
        <v>486.88639999999998</v>
      </c>
      <c r="CU374">
        <f t="shared" si="359"/>
        <v>0</v>
      </c>
      <c r="CV374">
        <f t="shared" si="360"/>
        <v>8.1074999999999999</v>
      </c>
      <c r="CW374">
        <f t="shared" si="361"/>
        <v>1.2500000000000001E-2</v>
      </c>
      <c r="CX374">
        <f t="shared" si="362"/>
        <v>0</v>
      </c>
      <c r="CY374">
        <f t="shared" si="363"/>
        <v>2805.6665000000003</v>
      </c>
      <c r="CZ374">
        <f t="shared" si="364"/>
        <v>1732.1940999999999</v>
      </c>
      <c r="DC374" t="s">
        <v>6</v>
      </c>
      <c r="DD374" t="s">
        <v>6</v>
      </c>
      <c r="DE374" t="s">
        <v>91</v>
      </c>
      <c r="DF374" t="s">
        <v>91</v>
      </c>
      <c r="DG374" t="s">
        <v>92</v>
      </c>
      <c r="DH374" t="s">
        <v>6</v>
      </c>
      <c r="DI374" t="s">
        <v>92</v>
      </c>
      <c r="DJ374" t="s">
        <v>91</v>
      </c>
      <c r="DK374" t="s">
        <v>6</v>
      </c>
      <c r="DL374" t="s">
        <v>6</v>
      </c>
      <c r="DM374" t="s">
        <v>6</v>
      </c>
      <c r="DN374">
        <v>0</v>
      </c>
      <c r="DO374">
        <v>0</v>
      </c>
      <c r="DP374">
        <v>1</v>
      </c>
      <c r="DQ374">
        <v>1</v>
      </c>
      <c r="DU374">
        <v>1013</v>
      </c>
      <c r="DV374" t="s">
        <v>208</v>
      </c>
      <c r="DW374" t="s">
        <v>208</v>
      </c>
      <c r="DX374">
        <v>1</v>
      </c>
      <c r="EE374">
        <v>16609131</v>
      </c>
      <c r="EF374">
        <v>2</v>
      </c>
      <c r="EG374" t="s">
        <v>14</v>
      </c>
      <c r="EH374">
        <v>0</v>
      </c>
      <c r="EI374" t="s">
        <v>6</v>
      </c>
      <c r="EJ374">
        <v>1</v>
      </c>
      <c r="EK374">
        <v>16001</v>
      </c>
      <c r="EL374" t="s">
        <v>803</v>
      </c>
      <c r="EM374" t="s">
        <v>804</v>
      </c>
      <c r="EO374" t="s">
        <v>93</v>
      </c>
      <c r="EQ374">
        <v>131072</v>
      </c>
      <c r="ER374">
        <v>130.9</v>
      </c>
      <c r="ES374">
        <v>70.099999999999994</v>
      </c>
      <c r="ET374">
        <v>0.66</v>
      </c>
      <c r="EU374">
        <v>0.12</v>
      </c>
      <c r="EV374">
        <v>60.14</v>
      </c>
      <c r="EW374">
        <v>7.05</v>
      </c>
      <c r="EX374">
        <v>0.01</v>
      </c>
      <c r="EY374">
        <v>0</v>
      </c>
      <c r="FQ374">
        <v>0</v>
      </c>
      <c r="FR374">
        <f t="shared" si="365"/>
        <v>0</v>
      </c>
      <c r="FS374">
        <v>0</v>
      </c>
      <c r="FT374" t="s">
        <v>22</v>
      </c>
      <c r="FU374" t="s">
        <v>23</v>
      </c>
      <c r="FX374">
        <v>115.2</v>
      </c>
      <c r="FY374">
        <v>70.55</v>
      </c>
      <c r="GA374" t="s">
        <v>6</v>
      </c>
      <c r="GD374">
        <v>0</v>
      </c>
      <c r="GF374">
        <v>-497237110</v>
      </c>
      <c r="GG374">
        <v>1</v>
      </c>
      <c r="GH374">
        <v>1</v>
      </c>
      <c r="GI374">
        <v>4</v>
      </c>
      <c r="GJ374">
        <v>0</v>
      </c>
      <c r="GK374">
        <f>ROUND(R374*(R12)/100,2)</f>
        <v>0</v>
      </c>
      <c r="GL374">
        <f t="shared" si="366"/>
        <v>0</v>
      </c>
      <c r="GM374">
        <f t="shared" si="367"/>
        <v>9469.0300000000007</v>
      </c>
      <c r="GN374">
        <f t="shared" si="368"/>
        <v>9469.0300000000007</v>
      </c>
      <c r="GO374">
        <f t="shared" si="369"/>
        <v>0</v>
      </c>
      <c r="GP374">
        <f t="shared" si="370"/>
        <v>0</v>
      </c>
      <c r="GR374">
        <v>0</v>
      </c>
      <c r="GS374">
        <v>3</v>
      </c>
      <c r="GT374">
        <v>0</v>
      </c>
      <c r="GU374" t="s">
        <v>6</v>
      </c>
      <c r="GV374">
        <f t="shared" si="371"/>
        <v>0</v>
      </c>
      <c r="GW374">
        <v>1</v>
      </c>
      <c r="GX374">
        <f t="shared" si="372"/>
        <v>0</v>
      </c>
      <c r="HA374">
        <v>0</v>
      </c>
      <c r="HB374">
        <v>0</v>
      </c>
      <c r="IK374">
        <v>0</v>
      </c>
    </row>
    <row r="375" spans="1:245" x14ac:dyDescent="0.2">
      <c r="A375">
        <v>17</v>
      </c>
      <c r="B375">
        <v>1</v>
      </c>
      <c r="C375">
        <f>ROW(SmtRes!A839)</f>
        <v>839</v>
      </c>
      <c r="D375">
        <f>ROW(EtalonRes!A843)</f>
        <v>843</v>
      </c>
      <c r="E375" t="s">
        <v>1072</v>
      </c>
      <c r="F375" t="s">
        <v>1073</v>
      </c>
      <c r="G375" t="s">
        <v>1074</v>
      </c>
      <c r="H375" t="s">
        <v>208</v>
      </c>
      <c r="I375">
        <v>5</v>
      </c>
      <c r="J375">
        <v>0</v>
      </c>
      <c r="O375">
        <f t="shared" si="334"/>
        <v>7886.21</v>
      </c>
      <c r="P375">
        <f t="shared" si="335"/>
        <v>4769.95</v>
      </c>
      <c r="Q375">
        <f t="shared" si="336"/>
        <v>29.22</v>
      </c>
      <c r="R375">
        <f t="shared" si="337"/>
        <v>5.28</v>
      </c>
      <c r="S375">
        <f t="shared" si="338"/>
        <v>3087.04</v>
      </c>
      <c r="T375">
        <f t="shared" si="339"/>
        <v>0</v>
      </c>
      <c r="U375">
        <f t="shared" si="340"/>
        <v>51.404999999999994</v>
      </c>
      <c r="V375">
        <f t="shared" si="341"/>
        <v>6.25E-2</v>
      </c>
      <c r="W375">
        <f t="shared" si="342"/>
        <v>0</v>
      </c>
      <c r="X375">
        <f t="shared" si="343"/>
        <v>3556.17</v>
      </c>
      <c r="Y375">
        <f t="shared" si="344"/>
        <v>2195.5500000000002</v>
      </c>
      <c r="AA375">
        <v>16612262</v>
      </c>
      <c r="AB375">
        <f t="shared" si="345"/>
        <v>224.04</v>
      </c>
      <c r="AC375">
        <f t="shared" si="346"/>
        <v>135.51</v>
      </c>
      <c r="AD375">
        <f>ROUND(((((ET375*1.25))-((EU375*1.25)))+AE375),2)</f>
        <v>0.83</v>
      </c>
      <c r="AE375">
        <f>ROUND(((EU375*1.25)),2)</f>
        <v>0.15</v>
      </c>
      <c r="AF375">
        <f>ROUND(((EV375*1.15)),2)</f>
        <v>87.7</v>
      </c>
      <c r="AG375">
        <f t="shared" si="350"/>
        <v>0</v>
      </c>
      <c r="AH375">
        <f>((EW375*1.15))</f>
        <v>10.280999999999999</v>
      </c>
      <c r="AI375">
        <f>((EX375*1.25))</f>
        <v>1.2500000000000001E-2</v>
      </c>
      <c r="AJ375">
        <f t="shared" si="353"/>
        <v>0</v>
      </c>
      <c r="AK375">
        <v>212.43</v>
      </c>
      <c r="AL375">
        <v>135.51</v>
      </c>
      <c r="AM375">
        <v>0.66</v>
      </c>
      <c r="AN375">
        <v>0.12</v>
      </c>
      <c r="AO375">
        <v>76.260000000000005</v>
      </c>
      <c r="AP375">
        <v>0</v>
      </c>
      <c r="AQ375">
        <v>8.94</v>
      </c>
      <c r="AR375">
        <v>0.01</v>
      </c>
      <c r="AS375">
        <v>0</v>
      </c>
      <c r="AT375">
        <v>115</v>
      </c>
      <c r="AU375">
        <v>71</v>
      </c>
      <c r="AV375">
        <v>1</v>
      </c>
      <c r="AW375">
        <v>1</v>
      </c>
      <c r="AZ375">
        <v>7.04</v>
      </c>
      <c r="BA375">
        <v>7.04</v>
      </c>
      <c r="BB375">
        <v>7.04</v>
      </c>
      <c r="BC375">
        <v>7.04</v>
      </c>
      <c r="BD375" t="s">
        <v>6</v>
      </c>
      <c r="BE375" t="s">
        <v>6</v>
      </c>
      <c r="BF375" t="s">
        <v>6</v>
      </c>
      <c r="BG375" t="s">
        <v>6</v>
      </c>
      <c r="BH375">
        <v>0</v>
      </c>
      <c r="BI375">
        <v>1</v>
      </c>
      <c r="BJ375" t="s">
        <v>1075</v>
      </c>
      <c r="BM375">
        <v>16001</v>
      </c>
      <c r="BN375">
        <v>0</v>
      </c>
      <c r="BO375" t="s">
        <v>6</v>
      </c>
      <c r="BP375">
        <v>0</v>
      </c>
      <c r="BQ375">
        <v>2</v>
      </c>
      <c r="BR375">
        <v>0</v>
      </c>
      <c r="BS375">
        <v>7.04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6</v>
      </c>
      <c r="BZ375">
        <v>128</v>
      </c>
      <c r="CA375">
        <v>83</v>
      </c>
      <c r="CF375">
        <v>0</v>
      </c>
      <c r="CG375">
        <v>0</v>
      </c>
      <c r="CM375">
        <v>0</v>
      </c>
      <c r="CN375" t="s">
        <v>1861</v>
      </c>
      <c r="CO375">
        <v>0</v>
      </c>
      <c r="CP375">
        <f t="shared" si="354"/>
        <v>7886.21</v>
      </c>
      <c r="CQ375">
        <f t="shared" si="355"/>
        <v>953.99039999999991</v>
      </c>
      <c r="CR375">
        <f t="shared" si="356"/>
        <v>5.8431999999999995</v>
      </c>
      <c r="CS375">
        <f t="shared" si="357"/>
        <v>1.056</v>
      </c>
      <c r="CT375">
        <f t="shared" si="358"/>
        <v>617.40800000000002</v>
      </c>
      <c r="CU375">
        <f t="shared" si="359"/>
        <v>0</v>
      </c>
      <c r="CV375">
        <f t="shared" si="360"/>
        <v>10.280999999999999</v>
      </c>
      <c r="CW375">
        <f t="shared" si="361"/>
        <v>1.2500000000000001E-2</v>
      </c>
      <c r="CX375">
        <f t="shared" si="362"/>
        <v>0</v>
      </c>
      <c r="CY375">
        <f t="shared" si="363"/>
        <v>3556.1680000000006</v>
      </c>
      <c r="CZ375">
        <f t="shared" si="364"/>
        <v>2195.5472</v>
      </c>
      <c r="DC375" t="s">
        <v>6</v>
      </c>
      <c r="DD375" t="s">
        <v>6</v>
      </c>
      <c r="DE375" t="s">
        <v>91</v>
      </c>
      <c r="DF375" t="s">
        <v>91</v>
      </c>
      <c r="DG375" t="s">
        <v>92</v>
      </c>
      <c r="DH375" t="s">
        <v>6</v>
      </c>
      <c r="DI375" t="s">
        <v>92</v>
      </c>
      <c r="DJ375" t="s">
        <v>91</v>
      </c>
      <c r="DK375" t="s">
        <v>6</v>
      </c>
      <c r="DL375" t="s">
        <v>6</v>
      </c>
      <c r="DM375" t="s">
        <v>6</v>
      </c>
      <c r="DN375">
        <v>0</v>
      </c>
      <c r="DO375">
        <v>0</v>
      </c>
      <c r="DP375">
        <v>1</v>
      </c>
      <c r="DQ375">
        <v>1</v>
      </c>
      <c r="DU375">
        <v>1013</v>
      </c>
      <c r="DV375" t="s">
        <v>208</v>
      </c>
      <c r="DW375" t="s">
        <v>208</v>
      </c>
      <c r="DX375">
        <v>1</v>
      </c>
      <c r="EE375">
        <v>16609131</v>
      </c>
      <c r="EF375">
        <v>2</v>
      </c>
      <c r="EG375" t="s">
        <v>14</v>
      </c>
      <c r="EH375">
        <v>0</v>
      </c>
      <c r="EI375" t="s">
        <v>6</v>
      </c>
      <c r="EJ375">
        <v>1</v>
      </c>
      <c r="EK375">
        <v>16001</v>
      </c>
      <c r="EL375" t="s">
        <v>803</v>
      </c>
      <c r="EM375" t="s">
        <v>804</v>
      </c>
      <c r="EO375" t="s">
        <v>93</v>
      </c>
      <c r="EQ375">
        <v>131072</v>
      </c>
      <c r="ER375">
        <v>212.43</v>
      </c>
      <c r="ES375">
        <v>135.51</v>
      </c>
      <c r="ET375">
        <v>0.66</v>
      </c>
      <c r="EU375">
        <v>0.12</v>
      </c>
      <c r="EV375">
        <v>76.260000000000005</v>
      </c>
      <c r="EW375">
        <v>8.94</v>
      </c>
      <c r="EX375">
        <v>0.01</v>
      </c>
      <c r="EY375">
        <v>0</v>
      </c>
      <c r="FQ375">
        <v>0</v>
      </c>
      <c r="FR375">
        <f t="shared" si="365"/>
        <v>0</v>
      </c>
      <c r="FS375">
        <v>0</v>
      </c>
      <c r="FT375" t="s">
        <v>22</v>
      </c>
      <c r="FU375" t="s">
        <v>23</v>
      </c>
      <c r="FX375">
        <v>115.2</v>
      </c>
      <c r="FY375">
        <v>70.55</v>
      </c>
      <c r="GA375" t="s">
        <v>6</v>
      </c>
      <c r="GD375">
        <v>0</v>
      </c>
      <c r="GF375">
        <v>608638375</v>
      </c>
      <c r="GG375">
        <v>1</v>
      </c>
      <c r="GH375">
        <v>1</v>
      </c>
      <c r="GI375">
        <v>4</v>
      </c>
      <c r="GJ375">
        <v>0</v>
      </c>
      <c r="GK375">
        <f>ROUND(R375*(R12)/100,2)</f>
        <v>0</v>
      </c>
      <c r="GL375">
        <f t="shared" si="366"/>
        <v>0</v>
      </c>
      <c r="GM375">
        <f t="shared" si="367"/>
        <v>13637.93</v>
      </c>
      <c r="GN375">
        <f t="shared" si="368"/>
        <v>13637.93</v>
      </c>
      <c r="GO375">
        <f t="shared" si="369"/>
        <v>0</v>
      </c>
      <c r="GP375">
        <f t="shared" si="370"/>
        <v>0</v>
      </c>
      <c r="GR375">
        <v>0</v>
      </c>
      <c r="GS375">
        <v>3</v>
      </c>
      <c r="GT375">
        <v>0</v>
      </c>
      <c r="GU375" t="s">
        <v>6</v>
      </c>
      <c r="GV375">
        <f t="shared" si="371"/>
        <v>0</v>
      </c>
      <c r="GW375">
        <v>1</v>
      </c>
      <c r="GX375">
        <f t="shared" si="372"/>
        <v>0</v>
      </c>
      <c r="HA375">
        <v>0</v>
      </c>
      <c r="HB375">
        <v>0</v>
      </c>
      <c r="IK375">
        <v>0</v>
      </c>
    </row>
    <row r="377" spans="1:245" x14ac:dyDescent="0.2">
      <c r="A377" s="2">
        <v>51</v>
      </c>
      <c r="B377" s="2">
        <f>B337</f>
        <v>1</v>
      </c>
      <c r="C377" s="2">
        <f>A337</f>
        <v>4</v>
      </c>
      <c r="D377" s="2">
        <f>ROW(A337)</f>
        <v>337</v>
      </c>
      <c r="E377" s="2"/>
      <c r="F377" s="2" t="str">
        <f>IF(F337&lt;&gt;"",F337,"")</f>
        <v>Новый раздел</v>
      </c>
      <c r="G377" s="2" t="str">
        <f>IF(G337&lt;&gt;"",G337,"")</f>
        <v>Внутренняя система канализации</v>
      </c>
      <c r="H377" s="2">
        <v>0</v>
      </c>
      <c r="I377" s="2"/>
      <c r="J377" s="2"/>
      <c r="K377" s="2"/>
      <c r="L377" s="2"/>
      <c r="M377" s="2"/>
      <c r="N377" s="2"/>
      <c r="O377" s="2">
        <f t="shared" ref="O377:T377" si="379">ROUND(AB377,2)</f>
        <v>123185.11</v>
      </c>
      <c r="P377" s="2">
        <f t="shared" si="379"/>
        <v>108107.48</v>
      </c>
      <c r="Q377" s="2">
        <f t="shared" si="379"/>
        <v>566.54</v>
      </c>
      <c r="R377" s="2">
        <f t="shared" si="379"/>
        <v>140.75</v>
      </c>
      <c r="S377" s="2">
        <f t="shared" si="379"/>
        <v>14511.09</v>
      </c>
      <c r="T377" s="2">
        <f t="shared" si="379"/>
        <v>0</v>
      </c>
      <c r="U377" s="2">
        <f>AH377</f>
        <v>230.660202</v>
      </c>
      <c r="V377" s="2">
        <f>AI377</f>
        <v>1.595235</v>
      </c>
      <c r="W377" s="2">
        <f>ROUND(AJ377,2)</f>
        <v>0</v>
      </c>
      <c r="X377" s="2">
        <f>ROUND(AK377,2)</f>
        <v>15382.93</v>
      </c>
      <c r="Y377" s="2">
        <f>ROUND(AL377,2)</f>
        <v>9648.6</v>
      </c>
      <c r="Z377" s="2"/>
      <c r="AA377" s="2"/>
      <c r="AB377" s="2">
        <f>ROUND(SUMIF(AA341:AA375,"=16612262",O341:O375),2)</f>
        <v>123185.11</v>
      </c>
      <c r="AC377" s="2">
        <f>ROUND(SUMIF(AA341:AA375,"=16612262",P341:P375),2)</f>
        <v>108107.48</v>
      </c>
      <c r="AD377" s="2">
        <f>ROUND(SUMIF(AA341:AA375,"=16612262",Q341:Q375),2)</f>
        <v>566.54</v>
      </c>
      <c r="AE377" s="2">
        <f>ROUND(SUMIF(AA341:AA375,"=16612262",R341:R375),2)</f>
        <v>140.75</v>
      </c>
      <c r="AF377" s="2">
        <f>ROUND(SUMIF(AA341:AA375,"=16612262",S341:S375),2)</f>
        <v>14511.09</v>
      </c>
      <c r="AG377" s="2">
        <f>ROUND(SUMIF(AA341:AA375,"=16612262",T341:T375),2)</f>
        <v>0</v>
      </c>
      <c r="AH377" s="2">
        <f>SUMIF(AA341:AA375,"=16612262",U341:U375)</f>
        <v>230.660202</v>
      </c>
      <c r="AI377" s="2">
        <f>SUMIF(AA341:AA375,"=16612262",V341:V375)</f>
        <v>1.595235</v>
      </c>
      <c r="AJ377" s="2">
        <f>ROUND(SUMIF(AA341:AA375,"=16612262",W341:W375),2)</f>
        <v>0</v>
      </c>
      <c r="AK377" s="2">
        <f>ROUND(SUMIF(AA341:AA375,"=16612262",X341:X375),2)</f>
        <v>15382.93</v>
      </c>
      <c r="AL377" s="2">
        <f>ROUND(SUMIF(AA341:AA375,"=16612262",Y341:Y375),2)</f>
        <v>9648.6</v>
      </c>
      <c r="AM377" s="2"/>
      <c r="AN377" s="2"/>
      <c r="AO377" s="2">
        <f t="shared" ref="AO377:BC377" si="380">ROUND(BX377,2)</f>
        <v>0</v>
      </c>
      <c r="AP377" s="2">
        <f t="shared" si="380"/>
        <v>0</v>
      </c>
      <c r="AQ377" s="2">
        <f t="shared" si="380"/>
        <v>0</v>
      </c>
      <c r="AR377" s="2">
        <f t="shared" si="380"/>
        <v>148216.64000000001</v>
      </c>
      <c r="AS377" s="2">
        <f t="shared" si="380"/>
        <v>148216.64000000001</v>
      </c>
      <c r="AT377" s="2">
        <f t="shared" si="380"/>
        <v>0</v>
      </c>
      <c r="AU377" s="2">
        <f t="shared" si="380"/>
        <v>0</v>
      </c>
      <c r="AV377" s="2">
        <f t="shared" si="380"/>
        <v>108107.48</v>
      </c>
      <c r="AW377" s="2">
        <f t="shared" si="380"/>
        <v>108107.48</v>
      </c>
      <c r="AX377" s="2">
        <f t="shared" si="380"/>
        <v>0</v>
      </c>
      <c r="AY377" s="2">
        <f t="shared" si="380"/>
        <v>108107.48</v>
      </c>
      <c r="AZ377" s="2">
        <f t="shared" si="380"/>
        <v>0</v>
      </c>
      <c r="BA377" s="2">
        <f t="shared" si="380"/>
        <v>0</v>
      </c>
      <c r="BB377" s="2">
        <f t="shared" si="380"/>
        <v>0</v>
      </c>
      <c r="BC377" s="2">
        <f t="shared" si="380"/>
        <v>0</v>
      </c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>
        <f>ROUND(SUMIF(AA341:AA375,"=16612262",FQ341:FQ375),2)</f>
        <v>0</v>
      </c>
      <c r="BY377" s="2">
        <f>ROUND(SUMIF(AA341:AA375,"=16612262",FR341:FR375),2)</f>
        <v>0</v>
      </c>
      <c r="BZ377" s="2">
        <f>ROUND(SUMIF(AA341:AA375,"=16612262",GL341:GL375),2)</f>
        <v>0</v>
      </c>
      <c r="CA377" s="2">
        <f>ROUND(SUMIF(AA341:AA375,"=16612262",GM341:GM375),2)</f>
        <v>148216.64000000001</v>
      </c>
      <c r="CB377" s="2">
        <f>ROUND(SUMIF(AA341:AA375,"=16612262",GN341:GN375),2)</f>
        <v>148216.64000000001</v>
      </c>
      <c r="CC377" s="2">
        <f>ROUND(SUMIF(AA341:AA375,"=16612262",GO341:GO375),2)</f>
        <v>0</v>
      </c>
      <c r="CD377" s="2">
        <f>ROUND(SUMIF(AA341:AA375,"=16612262",GP341:GP375),2)</f>
        <v>0</v>
      </c>
      <c r="CE377" s="2">
        <f>AC377-BX377</f>
        <v>108107.48</v>
      </c>
      <c r="CF377" s="2">
        <f>AC377-BY377</f>
        <v>108107.48</v>
      </c>
      <c r="CG377" s="2">
        <f>BX377-BZ377</f>
        <v>0</v>
      </c>
      <c r="CH377" s="2">
        <f>AC377-BX377-BY377+BZ377</f>
        <v>108107.48</v>
      </c>
      <c r="CI377" s="2">
        <f>BY377-BZ377</f>
        <v>0</v>
      </c>
      <c r="CJ377" s="2">
        <f>ROUND(SUMIF(AA341:AA375,"=16612262",GX341:GX375),2)</f>
        <v>0</v>
      </c>
      <c r="CK377" s="2">
        <f>ROUND(SUMIF(AA341:AA375,"=16612262",GY341:GY375),2)</f>
        <v>0</v>
      </c>
      <c r="CL377" s="2">
        <f>ROUND(SUMIF(AA341:AA375,"=16612262",GZ341:GZ375),2)</f>
        <v>0</v>
      </c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>
        <v>0</v>
      </c>
    </row>
    <row r="379" spans="1:245" x14ac:dyDescent="0.2">
      <c r="A379" s="4">
        <v>50</v>
      </c>
      <c r="B379" s="4">
        <v>0</v>
      </c>
      <c r="C379" s="4">
        <v>0</v>
      </c>
      <c r="D379" s="4">
        <v>1</v>
      </c>
      <c r="E379" s="4">
        <v>201</v>
      </c>
      <c r="F379" s="4">
        <f>ROUND(Source!O377,O379)</f>
        <v>123185.11</v>
      </c>
      <c r="G379" s="4" t="s">
        <v>509</v>
      </c>
      <c r="H379" s="4" t="s">
        <v>510</v>
      </c>
      <c r="I379" s="4"/>
      <c r="J379" s="4"/>
      <c r="K379" s="4">
        <v>201</v>
      </c>
      <c r="L379" s="4">
        <v>1</v>
      </c>
      <c r="M379" s="4">
        <v>3</v>
      </c>
      <c r="N379" s="4" t="s">
        <v>6</v>
      </c>
      <c r="O379" s="4">
        <v>2</v>
      </c>
      <c r="P379" s="4"/>
      <c r="Q379" s="4"/>
      <c r="R379" s="4"/>
      <c r="S379" s="4"/>
      <c r="T379" s="4"/>
      <c r="U379" s="4"/>
      <c r="V379" s="4"/>
      <c r="W379" s="4"/>
    </row>
    <row r="380" spans="1:245" x14ac:dyDescent="0.2">
      <c r="A380" s="4">
        <v>50</v>
      </c>
      <c r="B380" s="4">
        <v>0</v>
      </c>
      <c r="C380" s="4">
        <v>0</v>
      </c>
      <c r="D380" s="4">
        <v>1</v>
      </c>
      <c r="E380" s="4">
        <v>202</v>
      </c>
      <c r="F380" s="4">
        <f>ROUND(Source!P377,O380)</f>
        <v>108107.48</v>
      </c>
      <c r="G380" s="4" t="s">
        <v>511</v>
      </c>
      <c r="H380" s="4" t="s">
        <v>512</v>
      </c>
      <c r="I380" s="4"/>
      <c r="J380" s="4"/>
      <c r="K380" s="4">
        <v>202</v>
      </c>
      <c r="L380" s="4">
        <v>2</v>
      </c>
      <c r="M380" s="4">
        <v>3</v>
      </c>
      <c r="N380" s="4" t="s">
        <v>6</v>
      </c>
      <c r="O380" s="4">
        <v>2</v>
      </c>
      <c r="P380" s="4"/>
      <c r="Q380" s="4"/>
      <c r="R380" s="4"/>
      <c r="S380" s="4"/>
      <c r="T380" s="4"/>
      <c r="U380" s="4"/>
      <c r="V380" s="4"/>
      <c r="W380" s="4"/>
    </row>
    <row r="381" spans="1:245" x14ac:dyDescent="0.2">
      <c r="A381" s="4">
        <v>50</v>
      </c>
      <c r="B381" s="4">
        <v>0</v>
      </c>
      <c r="C381" s="4">
        <v>0</v>
      </c>
      <c r="D381" s="4">
        <v>1</v>
      </c>
      <c r="E381" s="4">
        <v>222</v>
      </c>
      <c r="F381" s="4">
        <f>ROUND(Source!AO377,O381)</f>
        <v>0</v>
      </c>
      <c r="G381" s="4" t="s">
        <v>513</v>
      </c>
      <c r="H381" s="4" t="s">
        <v>514</v>
      </c>
      <c r="I381" s="4"/>
      <c r="J381" s="4"/>
      <c r="K381" s="4">
        <v>222</v>
      </c>
      <c r="L381" s="4">
        <v>3</v>
      </c>
      <c r="M381" s="4">
        <v>3</v>
      </c>
      <c r="N381" s="4" t="s">
        <v>6</v>
      </c>
      <c r="O381" s="4">
        <v>2</v>
      </c>
      <c r="P381" s="4"/>
      <c r="Q381" s="4"/>
      <c r="R381" s="4"/>
      <c r="S381" s="4"/>
      <c r="T381" s="4"/>
      <c r="U381" s="4"/>
      <c r="V381" s="4"/>
      <c r="W381" s="4"/>
    </row>
    <row r="382" spans="1:245" x14ac:dyDescent="0.2">
      <c r="A382" s="4">
        <v>50</v>
      </c>
      <c r="B382" s="4">
        <v>0</v>
      </c>
      <c r="C382" s="4">
        <v>0</v>
      </c>
      <c r="D382" s="4">
        <v>1</v>
      </c>
      <c r="E382" s="4">
        <v>225</v>
      </c>
      <c r="F382" s="4">
        <f>ROUND(Source!AV377,O382)</f>
        <v>108107.48</v>
      </c>
      <c r="G382" s="4" t="s">
        <v>515</v>
      </c>
      <c r="H382" s="4" t="s">
        <v>516</v>
      </c>
      <c r="I382" s="4"/>
      <c r="J382" s="4"/>
      <c r="K382" s="4">
        <v>225</v>
      </c>
      <c r="L382" s="4">
        <v>4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45" x14ac:dyDescent="0.2">
      <c r="A383" s="4">
        <v>50</v>
      </c>
      <c r="B383" s="4">
        <v>0</v>
      </c>
      <c r="C383" s="4">
        <v>0</v>
      </c>
      <c r="D383" s="4">
        <v>1</v>
      </c>
      <c r="E383" s="4">
        <v>226</v>
      </c>
      <c r="F383" s="4">
        <f>ROUND(Source!AW377,O383)</f>
        <v>108107.48</v>
      </c>
      <c r="G383" s="4" t="s">
        <v>517</v>
      </c>
      <c r="H383" s="4" t="s">
        <v>518</v>
      </c>
      <c r="I383" s="4"/>
      <c r="J383" s="4"/>
      <c r="K383" s="4">
        <v>226</v>
      </c>
      <c r="L383" s="4">
        <v>5</v>
      </c>
      <c r="M383" s="4">
        <v>3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45" x14ac:dyDescent="0.2">
      <c r="A384" s="4">
        <v>50</v>
      </c>
      <c r="B384" s="4">
        <v>0</v>
      </c>
      <c r="C384" s="4">
        <v>0</v>
      </c>
      <c r="D384" s="4">
        <v>1</v>
      </c>
      <c r="E384" s="4">
        <v>227</v>
      </c>
      <c r="F384" s="4">
        <f>ROUND(Source!AX377,O384)</f>
        <v>0</v>
      </c>
      <c r="G384" s="4" t="s">
        <v>519</v>
      </c>
      <c r="H384" s="4" t="s">
        <v>520</v>
      </c>
      <c r="I384" s="4"/>
      <c r="J384" s="4"/>
      <c r="K384" s="4">
        <v>227</v>
      </c>
      <c r="L384" s="4">
        <v>6</v>
      </c>
      <c r="M384" s="4">
        <v>3</v>
      </c>
      <c r="N384" s="4" t="s">
        <v>6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3" x14ac:dyDescent="0.2">
      <c r="A385" s="4">
        <v>50</v>
      </c>
      <c r="B385" s="4">
        <v>0</v>
      </c>
      <c r="C385" s="4">
        <v>0</v>
      </c>
      <c r="D385" s="4">
        <v>1</v>
      </c>
      <c r="E385" s="4">
        <v>228</v>
      </c>
      <c r="F385" s="4">
        <f>ROUND(Source!AY377,O385)</f>
        <v>108107.48</v>
      </c>
      <c r="G385" s="4" t="s">
        <v>521</v>
      </c>
      <c r="H385" s="4" t="s">
        <v>522</v>
      </c>
      <c r="I385" s="4"/>
      <c r="J385" s="4"/>
      <c r="K385" s="4">
        <v>228</v>
      </c>
      <c r="L385" s="4">
        <v>7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3" x14ac:dyDescent="0.2">
      <c r="A386" s="4">
        <v>50</v>
      </c>
      <c r="B386" s="4">
        <v>0</v>
      </c>
      <c r="C386" s="4">
        <v>0</v>
      </c>
      <c r="D386" s="4">
        <v>1</v>
      </c>
      <c r="E386" s="4">
        <v>216</v>
      </c>
      <c r="F386" s="4">
        <f>ROUND(Source!AP377,O386)</f>
        <v>0</v>
      </c>
      <c r="G386" s="4" t="s">
        <v>523</v>
      </c>
      <c r="H386" s="4" t="s">
        <v>524</v>
      </c>
      <c r="I386" s="4"/>
      <c r="J386" s="4"/>
      <c r="K386" s="4">
        <v>216</v>
      </c>
      <c r="L386" s="4">
        <v>8</v>
      </c>
      <c r="M386" s="4">
        <v>3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3" x14ac:dyDescent="0.2">
      <c r="A387" s="4">
        <v>50</v>
      </c>
      <c r="B387" s="4">
        <v>0</v>
      </c>
      <c r="C387" s="4">
        <v>0</v>
      </c>
      <c r="D387" s="4">
        <v>1</v>
      </c>
      <c r="E387" s="4">
        <v>223</v>
      </c>
      <c r="F387" s="4">
        <f>ROUND(Source!AQ377,O387)</f>
        <v>0</v>
      </c>
      <c r="G387" s="4" t="s">
        <v>525</v>
      </c>
      <c r="H387" s="4" t="s">
        <v>526</v>
      </c>
      <c r="I387" s="4"/>
      <c r="J387" s="4"/>
      <c r="K387" s="4">
        <v>223</v>
      </c>
      <c r="L387" s="4">
        <v>9</v>
      </c>
      <c r="M387" s="4">
        <v>3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3" x14ac:dyDescent="0.2">
      <c r="A388" s="4">
        <v>50</v>
      </c>
      <c r="B388" s="4">
        <v>0</v>
      </c>
      <c r="C388" s="4">
        <v>0</v>
      </c>
      <c r="D388" s="4">
        <v>1</v>
      </c>
      <c r="E388" s="4">
        <v>229</v>
      </c>
      <c r="F388" s="4">
        <f>ROUND(Source!AZ377,O388)</f>
        <v>0</v>
      </c>
      <c r="G388" s="4" t="s">
        <v>527</v>
      </c>
      <c r="H388" s="4" t="s">
        <v>528</v>
      </c>
      <c r="I388" s="4"/>
      <c r="J388" s="4"/>
      <c r="K388" s="4">
        <v>229</v>
      </c>
      <c r="L388" s="4">
        <v>10</v>
      </c>
      <c r="M388" s="4">
        <v>3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89" spans="1:23" x14ac:dyDescent="0.2">
      <c r="A389" s="4">
        <v>50</v>
      </c>
      <c r="B389" s="4">
        <v>0</v>
      </c>
      <c r="C389" s="4">
        <v>0</v>
      </c>
      <c r="D389" s="4">
        <v>1</v>
      </c>
      <c r="E389" s="4">
        <v>203</v>
      </c>
      <c r="F389" s="4">
        <f>ROUND(Source!Q377,O389)</f>
        <v>566.54</v>
      </c>
      <c r="G389" s="4" t="s">
        <v>529</v>
      </c>
      <c r="H389" s="4" t="s">
        <v>530</v>
      </c>
      <c r="I389" s="4"/>
      <c r="J389" s="4"/>
      <c r="K389" s="4">
        <v>203</v>
      </c>
      <c r="L389" s="4">
        <v>11</v>
      </c>
      <c r="M389" s="4">
        <v>3</v>
      </c>
      <c r="N389" s="4" t="s">
        <v>6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3" x14ac:dyDescent="0.2">
      <c r="A390" s="4">
        <v>50</v>
      </c>
      <c r="B390" s="4">
        <v>0</v>
      </c>
      <c r="C390" s="4">
        <v>0</v>
      </c>
      <c r="D390" s="4">
        <v>1</v>
      </c>
      <c r="E390" s="4">
        <v>231</v>
      </c>
      <c r="F390" s="4">
        <f>ROUND(Source!BB377,O390)</f>
        <v>0</v>
      </c>
      <c r="G390" s="4" t="s">
        <v>531</v>
      </c>
      <c r="H390" s="4" t="s">
        <v>532</v>
      </c>
      <c r="I390" s="4"/>
      <c r="J390" s="4"/>
      <c r="K390" s="4">
        <v>231</v>
      </c>
      <c r="L390" s="4">
        <v>12</v>
      </c>
      <c r="M390" s="4">
        <v>3</v>
      </c>
      <c r="N390" s="4" t="s">
        <v>6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3" x14ac:dyDescent="0.2">
      <c r="A391" s="4">
        <v>50</v>
      </c>
      <c r="B391" s="4">
        <v>0</v>
      </c>
      <c r="C391" s="4">
        <v>0</v>
      </c>
      <c r="D391" s="4">
        <v>1</v>
      </c>
      <c r="E391" s="4">
        <v>204</v>
      </c>
      <c r="F391" s="4">
        <f>ROUND(Source!R377,O391)</f>
        <v>140.75</v>
      </c>
      <c r="G391" s="4" t="s">
        <v>533</v>
      </c>
      <c r="H391" s="4" t="s">
        <v>534</v>
      </c>
      <c r="I391" s="4"/>
      <c r="J391" s="4"/>
      <c r="K391" s="4">
        <v>204</v>
      </c>
      <c r="L391" s="4">
        <v>13</v>
      </c>
      <c r="M391" s="4">
        <v>3</v>
      </c>
      <c r="N391" s="4" t="s">
        <v>6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3" x14ac:dyDescent="0.2">
      <c r="A392" s="4">
        <v>50</v>
      </c>
      <c r="B392" s="4">
        <v>0</v>
      </c>
      <c r="C392" s="4">
        <v>0</v>
      </c>
      <c r="D392" s="4">
        <v>1</v>
      </c>
      <c r="E392" s="4">
        <v>205</v>
      </c>
      <c r="F392" s="4">
        <f>ROUND(Source!S377,O392)</f>
        <v>14511.09</v>
      </c>
      <c r="G392" s="4" t="s">
        <v>535</v>
      </c>
      <c r="H392" s="4" t="s">
        <v>536</v>
      </c>
      <c r="I392" s="4"/>
      <c r="J392" s="4"/>
      <c r="K392" s="4">
        <v>205</v>
      </c>
      <c r="L392" s="4">
        <v>14</v>
      </c>
      <c r="M392" s="4">
        <v>3</v>
      </c>
      <c r="N392" s="4" t="s">
        <v>6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3" x14ac:dyDescent="0.2">
      <c r="A393" s="4">
        <v>50</v>
      </c>
      <c r="B393" s="4">
        <v>0</v>
      </c>
      <c r="C393" s="4">
        <v>0</v>
      </c>
      <c r="D393" s="4">
        <v>1</v>
      </c>
      <c r="E393" s="4">
        <v>232</v>
      </c>
      <c r="F393" s="4">
        <f>ROUND(Source!BC377,O393)</f>
        <v>0</v>
      </c>
      <c r="G393" s="4" t="s">
        <v>537</v>
      </c>
      <c r="H393" s="4" t="s">
        <v>538</v>
      </c>
      <c r="I393" s="4"/>
      <c r="J393" s="4"/>
      <c r="K393" s="4">
        <v>232</v>
      </c>
      <c r="L393" s="4">
        <v>15</v>
      </c>
      <c r="M393" s="4">
        <v>3</v>
      </c>
      <c r="N393" s="4" t="s">
        <v>6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3" x14ac:dyDescent="0.2">
      <c r="A394" s="4">
        <v>50</v>
      </c>
      <c r="B394" s="4">
        <v>0</v>
      </c>
      <c r="C394" s="4">
        <v>0</v>
      </c>
      <c r="D394" s="4">
        <v>1</v>
      </c>
      <c r="E394" s="4">
        <v>214</v>
      </c>
      <c r="F394" s="4">
        <f>ROUND(Source!AS377,O394)</f>
        <v>148216.64000000001</v>
      </c>
      <c r="G394" s="4" t="s">
        <v>539</v>
      </c>
      <c r="H394" s="4" t="s">
        <v>540</v>
      </c>
      <c r="I394" s="4"/>
      <c r="J394" s="4"/>
      <c r="K394" s="4">
        <v>214</v>
      </c>
      <c r="L394" s="4">
        <v>16</v>
      </c>
      <c r="M394" s="4">
        <v>3</v>
      </c>
      <c r="N394" s="4" t="s">
        <v>6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3" x14ac:dyDescent="0.2">
      <c r="A395" s="4">
        <v>50</v>
      </c>
      <c r="B395" s="4">
        <v>0</v>
      </c>
      <c r="C395" s="4">
        <v>0</v>
      </c>
      <c r="D395" s="4">
        <v>1</v>
      </c>
      <c r="E395" s="4">
        <v>215</v>
      </c>
      <c r="F395" s="4">
        <f>ROUND(Source!AT377,O395)</f>
        <v>0</v>
      </c>
      <c r="G395" s="4" t="s">
        <v>541</v>
      </c>
      <c r="H395" s="4" t="s">
        <v>542</v>
      </c>
      <c r="I395" s="4"/>
      <c r="J395" s="4"/>
      <c r="K395" s="4">
        <v>215</v>
      </c>
      <c r="L395" s="4">
        <v>17</v>
      </c>
      <c r="M395" s="4">
        <v>3</v>
      </c>
      <c r="N395" s="4" t="s">
        <v>6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3" x14ac:dyDescent="0.2">
      <c r="A396" s="4">
        <v>50</v>
      </c>
      <c r="B396" s="4">
        <v>0</v>
      </c>
      <c r="C396" s="4">
        <v>0</v>
      </c>
      <c r="D396" s="4">
        <v>1</v>
      </c>
      <c r="E396" s="4">
        <v>217</v>
      </c>
      <c r="F396" s="4">
        <f>ROUND(Source!AU377,O396)</f>
        <v>0</v>
      </c>
      <c r="G396" s="4" t="s">
        <v>543</v>
      </c>
      <c r="H396" s="4" t="s">
        <v>544</v>
      </c>
      <c r="I396" s="4"/>
      <c r="J396" s="4"/>
      <c r="K396" s="4">
        <v>217</v>
      </c>
      <c r="L396" s="4">
        <v>18</v>
      </c>
      <c r="M396" s="4">
        <v>3</v>
      </c>
      <c r="N396" s="4" t="s">
        <v>6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3" x14ac:dyDescent="0.2">
      <c r="A397" s="4">
        <v>50</v>
      </c>
      <c r="B397" s="4">
        <v>0</v>
      </c>
      <c r="C397" s="4">
        <v>0</v>
      </c>
      <c r="D397" s="4">
        <v>1</v>
      </c>
      <c r="E397" s="4">
        <v>230</v>
      </c>
      <c r="F397" s="4">
        <f>ROUND(Source!BA377,O397)</f>
        <v>0</v>
      </c>
      <c r="G397" s="4" t="s">
        <v>545</v>
      </c>
      <c r="H397" s="4" t="s">
        <v>546</v>
      </c>
      <c r="I397" s="4"/>
      <c r="J397" s="4"/>
      <c r="K397" s="4">
        <v>230</v>
      </c>
      <c r="L397" s="4">
        <v>19</v>
      </c>
      <c r="M397" s="4">
        <v>3</v>
      </c>
      <c r="N397" s="4" t="s">
        <v>6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3" x14ac:dyDescent="0.2">
      <c r="A398" s="4">
        <v>50</v>
      </c>
      <c r="B398" s="4">
        <v>0</v>
      </c>
      <c r="C398" s="4">
        <v>0</v>
      </c>
      <c r="D398" s="4">
        <v>1</v>
      </c>
      <c r="E398" s="4">
        <v>206</v>
      </c>
      <c r="F398" s="4">
        <f>ROUND(Source!T377,O398)</f>
        <v>0</v>
      </c>
      <c r="G398" s="4" t="s">
        <v>547</v>
      </c>
      <c r="H398" s="4" t="s">
        <v>548</v>
      </c>
      <c r="I398" s="4"/>
      <c r="J398" s="4"/>
      <c r="K398" s="4">
        <v>206</v>
      </c>
      <c r="L398" s="4">
        <v>20</v>
      </c>
      <c r="M398" s="4">
        <v>3</v>
      </c>
      <c r="N398" s="4" t="s">
        <v>6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3" x14ac:dyDescent="0.2">
      <c r="A399" s="4">
        <v>50</v>
      </c>
      <c r="B399" s="4">
        <v>0</v>
      </c>
      <c r="C399" s="4">
        <v>0</v>
      </c>
      <c r="D399" s="4">
        <v>1</v>
      </c>
      <c r="E399" s="4">
        <v>207</v>
      </c>
      <c r="F399" s="4">
        <f>Source!U377</f>
        <v>230.660202</v>
      </c>
      <c r="G399" s="4" t="s">
        <v>549</v>
      </c>
      <c r="H399" s="4" t="s">
        <v>550</v>
      </c>
      <c r="I399" s="4"/>
      <c r="J399" s="4"/>
      <c r="K399" s="4">
        <v>207</v>
      </c>
      <c r="L399" s="4">
        <v>21</v>
      </c>
      <c r="M399" s="4">
        <v>3</v>
      </c>
      <c r="N399" s="4" t="s">
        <v>6</v>
      </c>
      <c r="O399" s="4">
        <v>-1</v>
      </c>
      <c r="P399" s="4"/>
      <c r="Q399" s="4"/>
      <c r="R399" s="4"/>
      <c r="S399" s="4"/>
      <c r="T399" s="4"/>
      <c r="U399" s="4"/>
      <c r="V399" s="4"/>
      <c r="W399" s="4"/>
    </row>
    <row r="400" spans="1:23" x14ac:dyDescent="0.2">
      <c r="A400" s="4">
        <v>50</v>
      </c>
      <c r="B400" s="4">
        <v>0</v>
      </c>
      <c r="C400" s="4">
        <v>0</v>
      </c>
      <c r="D400" s="4">
        <v>1</v>
      </c>
      <c r="E400" s="4">
        <v>208</v>
      </c>
      <c r="F400" s="4">
        <f>Source!V377</f>
        <v>1.595235</v>
      </c>
      <c r="G400" s="4" t="s">
        <v>551</v>
      </c>
      <c r="H400" s="4" t="s">
        <v>552</v>
      </c>
      <c r="I400" s="4"/>
      <c r="J400" s="4"/>
      <c r="K400" s="4">
        <v>208</v>
      </c>
      <c r="L400" s="4">
        <v>22</v>
      </c>
      <c r="M400" s="4">
        <v>3</v>
      </c>
      <c r="N400" s="4" t="s">
        <v>6</v>
      </c>
      <c r="O400" s="4">
        <v>-1</v>
      </c>
      <c r="P400" s="4"/>
      <c r="Q400" s="4"/>
      <c r="R400" s="4"/>
      <c r="S400" s="4"/>
      <c r="T400" s="4"/>
      <c r="U400" s="4"/>
      <c r="V400" s="4"/>
      <c r="W400" s="4"/>
    </row>
    <row r="401" spans="1:245" x14ac:dyDescent="0.2">
      <c r="A401" s="4">
        <v>50</v>
      </c>
      <c r="B401" s="4">
        <v>0</v>
      </c>
      <c r="C401" s="4">
        <v>0</v>
      </c>
      <c r="D401" s="4">
        <v>1</v>
      </c>
      <c r="E401" s="4">
        <v>209</v>
      </c>
      <c r="F401" s="4">
        <f>ROUND(Source!W377,O401)</f>
        <v>0</v>
      </c>
      <c r="G401" s="4" t="s">
        <v>553</v>
      </c>
      <c r="H401" s="4" t="s">
        <v>554</v>
      </c>
      <c r="I401" s="4"/>
      <c r="J401" s="4"/>
      <c r="K401" s="4">
        <v>209</v>
      </c>
      <c r="L401" s="4">
        <v>23</v>
      </c>
      <c r="M401" s="4">
        <v>3</v>
      </c>
      <c r="N401" s="4" t="s">
        <v>6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45" x14ac:dyDescent="0.2">
      <c r="A402" s="4">
        <v>50</v>
      </c>
      <c r="B402" s="4">
        <v>0</v>
      </c>
      <c r="C402" s="4">
        <v>0</v>
      </c>
      <c r="D402" s="4">
        <v>1</v>
      </c>
      <c r="E402" s="4">
        <v>210</v>
      </c>
      <c r="F402" s="4">
        <f>ROUND(Source!X377,O402)</f>
        <v>15382.93</v>
      </c>
      <c r="G402" s="4" t="s">
        <v>555</v>
      </c>
      <c r="H402" s="4" t="s">
        <v>556</v>
      </c>
      <c r="I402" s="4"/>
      <c r="J402" s="4"/>
      <c r="K402" s="4">
        <v>210</v>
      </c>
      <c r="L402" s="4">
        <v>24</v>
      </c>
      <c r="M402" s="4">
        <v>3</v>
      </c>
      <c r="N402" s="4" t="s">
        <v>6</v>
      </c>
      <c r="O402" s="4">
        <v>2</v>
      </c>
      <c r="P402" s="4"/>
      <c r="Q402" s="4"/>
      <c r="R402" s="4"/>
      <c r="S402" s="4"/>
      <c r="T402" s="4"/>
      <c r="U402" s="4"/>
      <c r="V402" s="4"/>
      <c r="W402" s="4"/>
    </row>
    <row r="403" spans="1:245" x14ac:dyDescent="0.2">
      <c r="A403" s="4">
        <v>50</v>
      </c>
      <c r="B403" s="4">
        <v>0</v>
      </c>
      <c r="C403" s="4">
        <v>0</v>
      </c>
      <c r="D403" s="4">
        <v>1</v>
      </c>
      <c r="E403" s="4">
        <v>211</v>
      </c>
      <c r="F403" s="4">
        <f>ROUND(Source!Y377,O403)</f>
        <v>9648.6</v>
      </c>
      <c r="G403" s="4" t="s">
        <v>557</v>
      </c>
      <c r="H403" s="4" t="s">
        <v>558</v>
      </c>
      <c r="I403" s="4"/>
      <c r="J403" s="4"/>
      <c r="K403" s="4">
        <v>211</v>
      </c>
      <c r="L403" s="4">
        <v>25</v>
      </c>
      <c r="M403" s="4">
        <v>3</v>
      </c>
      <c r="N403" s="4" t="s">
        <v>6</v>
      </c>
      <c r="O403" s="4">
        <v>2</v>
      </c>
      <c r="P403" s="4"/>
      <c r="Q403" s="4"/>
      <c r="R403" s="4"/>
      <c r="S403" s="4"/>
      <c r="T403" s="4"/>
      <c r="U403" s="4"/>
      <c r="V403" s="4"/>
      <c r="W403" s="4"/>
    </row>
    <row r="404" spans="1:245" x14ac:dyDescent="0.2">
      <c r="A404" s="4">
        <v>50</v>
      </c>
      <c r="B404" s="4">
        <v>0</v>
      </c>
      <c r="C404" s="4">
        <v>0</v>
      </c>
      <c r="D404" s="4">
        <v>1</v>
      </c>
      <c r="E404" s="4">
        <v>0</v>
      </c>
      <c r="F404" s="4">
        <f>ROUND(Source!AR377,O404)</f>
        <v>148216.64000000001</v>
      </c>
      <c r="G404" s="4" t="s">
        <v>559</v>
      </c>
      <c r="H404" s="4" t="s">
        <v>560</v>
      </c>
      <c r="I404" s="4"/>
      <c r="J404" s="4"/>
      <c r="K404" s="4">
        <v>224</v>
      </c>
      <c r="L404" s="4">
        <v>26</v>
      </c>
      <c r="M404" s="4">
        <v>3</v>
      </c>
      <c r="N404" s="4" t="s">
        <v>6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45" x14ac:dyDescent="0.2">
      <c r="A405" s="4">
        <v>50</v>
      </c>
      <c r="B405" s="4">
        <v>1</v>
      </c>
      <c r="C405" s="4">
        <v>0</v>
      </c>
      <c r="D405" s="4">
        <v>2</v>
      </c>
      <c r="E405" s="4">
        <v>0</v>
      </c>
      <c r="F405" s="4">
        <f>ROUND(F404,O405)</f>
        <v>148216.64000000001</v>
      </c>
      <c r="G405" s="4" t="s">
        <v>561</v>
      </c>
      <c r="H405" s="4" t="s">
        <v>559</v>
      </c>
      <c r="I405" s="4"/>
      <c r="J405" s="4"/>
      <c r="K405" s="4">
        <v>212</v>
      </c>
      <c r="L405" s="4">
        <v>27</v>
      </c>
      <c r="M405" s="4">
        <v>0</v>
      </c>
      <c r="N405" s="4" t="s">
        <v>6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45" x14ac:dyDescent="0.2">
      <c r="A406" s="4">
        <v>50</v>
      </c>
      <c r="B406" s="4">
        <v>1</v>
      </c>
      <c r="C406" s="4">
        <v>0</v>
      </c>
      <c r="D406" s="4">
        <v>2</v>
      </c>
      <c r="E406" s="4">
        <v>0</v>
      </c>
      <c r="F406" s="4">
        <f>ROUND(F405*0.18,O406)</f>
        <v>26679</v>
      </c>
      <c r="G406" s="4" t="s">
        <v>562</v>
      </c>
      <c r="H406" s="4" t="s">
        <v>563</v>
      </c>
      <c r="I406" s="4"/>
      <c r="J406" s="4"/>
      <c r="K406" s="4">
        <v>212</v>
      </c>
      <c r="L406" s="4">
        <v>28</v>
      </c>
      <c r="M406" s="4">
        <v>0</v>
      </c>
      <c r="N406" s="4" t="s">
        <v>6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45" x14ac:dyDescent="0.2">
      <c r="A407" s="4">
        <v>50</v>
      </c>
      <c r="B407" s="4">
        <v>1</v>
      </c>
      <c r="C407" s="4">
        <v>0</v>
      </c>
      <c r="D407" s="4">
        <v>2</v>
      </c>
      <c r="E407" s="4">
        <v>224</v>
      </c>
      <c r="F407" s="4">
        <f>ROUND(F405+F406,O407)</f>
        <v>174895.64</v>
      </c>
      <c r="G407" s="4" t="s">
        <v>564</v>
      </c>
      <c r="H407" s="4" t="s">
        <v>565</v>
      </c>
      <c r="I407" s="4"/>
      <c r="J407" s="4"/>
      <c r="K407" s="4">
        <v>212</v>
      </c>
      <c r="L407" s="4">
        <v>29</v>
      </c>
      <c r="M407" s="4">
        <v>0</v>
      </c>
      <c r="N407" s="4" t="s">
        <v>6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09" spans="1:245" x14ac:dyDescent="0.2">
      <c r="A409" s="1">
        <v>4</v>
      </c>
      <c r="B409" s="1">
        <v>1</v>
      </c>
      <c r="C409" s="1"/>
      <c r="D409" s="1">
        <f>ROW(A436)</f>
        <v>436</v>
      </c>
      <c r="E409" s="1"/>
      <c r="F409" s="1" t="s">
        <v>13</v>
      </c>
      <c r="G409" s="1" t="s">
        <v>1076</v>
      </c>
      <c r="H409" s="1" t="s">
        <v>6</v>
      </c>
      <c r="I409" s="1">
        <v>0</v>
      </c>
      <c r="J409" s="1"/>
      <c r="K409" s="1">
        <v>-1</v>
      </c>
      <c r="L409" s="1"/>
      <c r="M409" s="1"/>
      <c r="N409" s="1"/>
      <c r="O409" s="1"/>
      <c r="P409" s="1"/>
      <c r="Q409" s="1"/>
      <c r="R409" s="1"/>
      <c r="S409" s="1"/>
      <c r="T409" s="1"/>
      <c r="U409" s="1" t="s">
        <v>6</v>
      </c>
      <c r="V409" s="1">
        <v>0</v>
      </c>
      <c r="W409" s="1"/>
      <c r="X409" s="1"/>
      <c r="Y409" s="1"/>
      <c r="Z409" s="1"/>
      <c r="AA409" s="1"/>
      <c r="AB409" s="1" t="s">
        <v>6</v>
      </c>
      <c r="AC409" s="1" t="s">
        <v>6</v>
      </c>
      <c r="AD409" s="1" t="s">
        <v>6</v>
      </c>
      <c r="AE409" s="1" t="s">
        <v>6</v>
      </c>
      <c r="AF409" s="1" t="s">
        <v>6</v>
      </c>
      <c r="AG409" s="1" t="s">
        <v>6</v>
      </c>
      <c r="AH409" s="1"/>
      <c r="AI409" s="1"/>
      <c r="AJ409" s="1"/>
      <c r="AK409" s="1"/>
      <c r="AL409" s="1"/>
      <c r="AM409" s="1"/>
      <c r="AN409" s="1"/>
      <c r="AO409" s="1"/>
      <c r="AP409" s="1" t="s">
        <v>6</v>
      </c>
      <c r="AQ409" s="1" t="s">
        <v>6</v>
      </c>
      <c r="AR409" s="1" t="s">
        <v>6</v>
      </c>
      <c r="AS409" s="1"/>
      <c r="AT409" s="1"/>
      <c r="AU409" s="1"/>
      <c r="AV409" s="1"/>
      <c r="AW409" s="1"/>
      <c r="AX409" s="1"/>
      <c r="AY409" s="1"/>
      <c r="AZ409" s="1" t="s">
        <v>6</v>
      </c>
      <c r="BA409" s="1"/>
      <c r="BB409" s="1" t="s">
        <v>6</v>
      </c>
      <c r="BC409" s="1" t="s">
        <v>6</v>
      </c>
      <c r="BD409" s="1" t="s">
        <v>6</v>
      </c>
      <c r="BE409" s="1" t="s">
        <v>6</v>
      </c>
      <c r="BF409" s="1" t="s">
        <v>6</v>
      </c>
      <c r="BG409" s="1" t="s">
        <v>6</v>
      </c>
      <c r="BH409" s="1" t="s">
        <v>6</v>
      </c>
      <c r="BI409" s="1" t="s">
        <v>6</v>
      </c>
      <c r="BJ409" s="1" t="s">
        <v>6</v>
      </c>
      <c r="BK409" s="1" t="s">
        <v>6</v>
      </c>
      <c r="BL409" s="1" t="s">
        <v>6</v>
      </c>
      <c r="BM409" s="1" t="s">
        <v>6</v>
      </c>
      <c r="BN409" s="1" t="s">
        <v>6</v>
      </c>
      <c r="BO409" s="1" t="s">
        <v>6</v>
      </c>
      <c r="BP409" s="1" t="s">
        <v>6</v>
      </c>
      <c r="BQ409" s="1"/>
      <c r="BR409" s="1"/>
      <c r="BS409" s="1"/>
      <c r="BT409" s="1"/>
      <c r="BU409" s="1"/>
      <c r="BV409" s="1"/>
      <c r="BW409" s="1"/>
      <c r="BX409" s="1">
        <v>0</v>
      </c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>
        <v>0</v>
      </c>
    </row>
    <row r="411" spans="1:245" x14ac:dyDescent="0.2">
      <c r="A411" s="2">
        <v>52</v>
      </c>
      <c r="B411" s="2">
        <f t="shared" ref="B411:G411" si="381">B436</f>
        <v>1</v>
      </c>
      <c r="C411" s="2">
        <f t="shared" si="381"/>
        <v>4</v>
      </c>
      <c r="D411" s="2">
        <f t="shared" si="381"/>
        <v>409</v>
      </c>
      <c r="E411" s="2">
        <f t="shared" si="381"/>
        <v>0</v>
      </c>
      <c r="F411" s="2" t="str">
        <f t="shared" si="381"/>
        <v>Новый раздел</v>
      </c>
      <c r="G411" s="2" t="str">
        <f t="shared" si="381"/>
        <v>Внутренняя система водоснабжения</v>
      </c>
      <c r="H411" s="2"/>
      <c r="I411" s="2"/>
      <c r="J411" s="2"/>
      <c r="K411" s="2"/>
      <c r="L411" s="2"/>
      <c r="M411" s="2"/>
      <c r="N411" s="2"/>
      <c r="O411" s="2">
        <f t="shared" ref="O411:AT411" si="382">O436</f>
        <v>110340.62</v>
      </c>
      <c r="P411" s="2">
        <f t="shared" si="382"/>
        <v>66833.119999999995</v>
      </c>
      <c r="Q411" s="2">
        <f t="shared" si="382"/>
        <v>13852.86</v>
      </c>
      <c r="R411" s="2">
        <f t="shared" si="382"/>
        <v>1627.11</v>
      </c>
      <c r="S411" s="2">
        <f t="shared" si="382"/>
        <v>29654.639999999999</v>
      </c>
      <c r="T411" s="2">
        <f t="shared" si="382"/>
        <v>0</v>
      </c>
      <c r="U411" s="2">
        <f t="shared" si="382"/>
        <v>440.41087449999998</v>
      </c>
      <c r="V411" s="2">
        <f t="shared" si="382"/>
        <v>17.244725000000003</v>
      </c>
      <c r="W411" s="2">
        <f t="shared" si="382"/>
        <v>0</v>
      </c>
      <c r="X411" s="2">
        <f t="shared" si="382"/>
        <v>34470.519999999997</v>
      </c>
      <c r="Y411" s="2">
        <f t="shared" si="382"/>
        <v>21439.97</v>
      </c>
      <c r="Z411" s="2">
        <f t="shared" si="382"/>
        <v>0</v>
      </c>
      <c r="AA411" s="2">
        <f t="shared" si="382"/>
        <v>0</v>
      </c>
      <c r="AB411" s="2">
        <f t="shared" si="382"/>
        <v>110340.62</v>
      </c>
      <c r="AC411" s="2">
        <f t="shared" si="382"/>
        <v>66833.119999999995</v>
      </c>
      <c r="AD411" s="2">
        <f t="shared" si="382"/>
        <v>13852.86</v>
      </c>
      <c r="AE411" s="2">
        <f t="shared" si="382"/>
        <v>1627.11</v>
      </c>
      <c r="AF411" s="2">
        <f t="shared" si="382"/>
        <v>29654.639999999999</v>
      </c>
      <c r="AG411" s="2">
        <f t="shared" si="382"/>
        <v>0</v>
      </c>
      <c r="AH411" s="2">
        <f t="shared" si="382"/>
        <v>440.41087449999998</v>
      </c>
      <c r="AI411" s="2">
        <f t="shared" si="382"/>
        <v>17.244725000000003</v>
      </c>
      <c r="AJ411" s="2">
        <f t="shared" si="382"/>
        <v>0</v>
      </c>
      <c r="AK411" s="2">
        <f t="shared" si="382"/>
        <v>34470.519999999997</v>
      </c>
      <c r="AL411" s="2">
        <f t="shared" si="382"/>
        <v>21439.97</v>
      </c>
      <c r="AM411" s="2">
        <f t="shared" si="382"/>
        <v>0</v>
      </c>
      <c r="AN411" s="2">
        <f t="shared" si="382"/>
        <v>0</v>
      </c>
      <c r="AO411" s="2">
        <f t="shared" si="382"/>
        <v>0</v>
      </c>
      <c r="AP411" s="2">
        <f t="shared" si="382"/>
        <v>0</v>
      </c>
      <c r="AQ411" s="2">
        <f t="shared" si="382"/>
        <v>0</v>
      </c>
      <c r="AR411" s="2">
        <f t="shared" si="382"/>
        <v>166251.10999999999</v>
      </c>
      <c r="AS411" s="2">
        <f t="shared" si="382"/>
        <v>166251.10999999999</v>
      </c>
      <c r="AT411" s="2">
        <f t="shared" si="382"/>
        <v>0</v>
      </c>
      <c r="AU411" s="2">
        <f t="shared" ref="AU411:BZ411" si="383">AU436</f>
        <v>0</v>
      </c>
      <c r="AV411" s="2">
        <f t="shared" si="383"/>
        <v>66833.119999999995</v>
      </c>
      <c r="AW411" s="2">
        <f t="shared" si="383"/>
        <v>66833.119999999995</v>
      </c>
      <c r="AX411" s="2">
        <f t="shared" si="383"/>
        <v>0</v>
      </c>
      <c r="AY411" s="2">
        <f t="shared" si="383"/>
        <v>66833.119999999995</v>
      </c>
      <c r="AZ411" s="2">
        <f t="shared" si="383"/>
        <v>0</v>
      </c>
      <c r="BA411" s="2">
        <f t="shared" si="383"/>
        <v>0</v>
      </c>
      <c r="BB411" s="2">
        <f t="shared" si="383"/>
        <v>0</v>
      </c>
      <c r="BC411" s="2">
        <f t="shared" si="383"/>
        <v>0</v>
      </c>
      <c r="BD411" s="2">
        <f t="shared" si="383"/>
        <v>0</v>
      </c>
      <c r="BE411" s="2">
        <f t="shared" si="383"/>
        <v>0</v>
      </c>
      <c r="BF411" s="2">
        <f t="shared" si="383"/>
        <v>0</v>
      </c>
      <c r="BG411" s="2">
        <f t="shared" si="383"/>
        <v>0</v>
      </c>
      <c r="BH411" s="2">
        <f t="shared" si="383"/>
        <v>0</v>
      </c>
      <c r="BI411" s="2">
        <f t="shared" si="383"/>
        <v>0</v>
      </c>
      <c r="BJ411" s="2">
        <f t="shared" si="383"/>
        <v>0</v>
      </c>
      <c r="BK411" s="2">
        <f t="shared" si="383"/>
        <v>0</v>
      </c>
      <c r="BL411" s="2">
        <f t="shared" si="383"/>
        <v>0</v>
      </c>
      <c r="BM411" s="2">
        <f t="shared" si="383"/>
        <v>0</v>
      </c>
      <c r="BN411" s="2">
        <f t="shared" si="383"/>
        <v>0</v>
      </c>
      <c r="BO411" s="2">
        <f t="shared" si="383"/>
        <v>0</v>
      </c>
      <c r="BP411" s="2">
        <f t="shared" si="383"/>
        <v>0</v>
      </c>
      <c r="BQ411" s="2">
        <f t="shared" si="383"/>
        <v>0</v>
      </c>
      <c r="BR411" s="2">
        <f t="shared" si="383"/>
        <v>0</v>
      </c>
      <c r="BS411" s="2">
        <f t="shared" si="383"/>
        <v>0</v>
      </c>
      <c r="BT411" s="2">
        <f t="shared" si="383"/>
        <v>0</v>
      </c>
      <c r="BU411" s="2">
        <f t="shared" si="383"/>
        <v>0</v>
      </c>
      <c r="BV411" s="2">
        <f t="shared" si="383"/>
        <v>0</v>
      </c>
      <c r="BW411" s="2">
        <f t="shared" si="383"/>
        <v>0</v>
      </c>
      <c r="BX411" s="2">
        <f t="shared" si="383"/>
        <v>0</v>
      </c>
      <c r="BY411" s="2">
        <f t="shared" si="383"/>
        <v>0</v>
      </c>
      <c r="BZ411" s="2">
        <f t="shared" si="383"/>
        <v>0</v>
      </c>
      <c r="CA411" s="2">
        <f t="shared" ref="CA411:DF411" si="384">CA436</f>
        <v>166251.10999999999</v>
      </c>
      <c r="CB411" s="2">
        <f t="shared" si="384"/>
        <v>166251.10999999999</v>
      </c>
      <c r="CC411" s="2">
        <f t="shared" si="384"/>
        <v>0</v>
      </c>
      <c r="CD411" s="2">
        <f t="shared" si="384"/>
        <v>0</v>
      </c>
      <c r="CE411" s="2">
        <f t="shared" si="384"/>
        <v>66833.119999999995</v>
      </c>
      <c r="CF411" s="2">
        <f t="shared" si="384"/>
        <v>66833.119999999995</v>
      </c>
      <c r="CG411" s="2">
        <f t="shared" si="384"/>
        <v>0</v>
      </c>
      <c r="CH411" s="2">
        <f t="shared" si="384"/>
        <v>66833.119999999995</v>
      </c>
      <c r="CI411" s="2">
        <f t="shared" si="384"/>
        <v>0</v>
      </c>
      <c r="CJ411" s="2">
        <f t="shared" si="384"/>
        <v>0</v>
      </c>
      <c r="CK411" s="2">
        <f t="shared" si="384"/>
        <v>0</v>
      </c>
      <c r="CL411" s="2">
        <f t="shared" si="384"/>
        <v>0</v>
      </c>
      <c r="CM411" s="2">
        <f t="shared" si="384"/>
        <v>0</v>
      </c>
      <c r="CN411" s="2">
        <f t="shared" si="384"/>
        <v>0</v>
      </c>
      <c r="CO411" s="2">
        <f t="shared" si="384"/>
        <v>0</v>
      </c>
      <c r="CP411" s="2">
        <f t="shared" si="384"/>
        <v>0</v>
      </c>
      <c r="CQ411" s="2">
        <f t="shared" si="384"/>
        <v>0</v>
      </c>
      <c r="CR411" s="2">
        <f t="shared" si="384"/>
        <v>0</v>
      </c>
      <c r="CS411" s="2">
        <f t="shared" si="384"/>
        <v>0</v>
      </c>
      <c r="CT411" s="2">
        <f t="shared" si="384"/>
        <v>0</v>
      </c>
      <c r="CU411" s="2">
        <f t="shared" si="384"/>
        <v>0</v>
      </c>
      <c r="CV411" s="2">
        <f t="shared" si="384"/>
        <v>0</v>
      </c>
      <c r="CW411" s="2">
        <f t="shared" si="384"/>
        <v>0</v>
      </c>
      <c r="CX411" s="2">
        <f t="shared" si="384"/>
        <v>0</v>
      </c>
      <c r="CY411" s="2">
        <f t="shared" si="384"/>
        <v>0</v>
      </c>
      <c r="CZ411" s="2">
        <f t="shared" si="384"/>
        <v>0</v>
      </c>
      <c r="DA411" s="2">
        <f t="shared" si="384"/>
        <v>0</v>
      </c>
      <c r="DB411" s="2">
        <f t="shared" si="384"/>
        <v>0</v>
      </c>
      <c r="DC411" s="2">
        <f t="shared" si="384"/>
        <v>0</v>
      </c>
      <c r="DD411" s="2">
        <f t="shared" si="384"/>
        <v>0</v>
      </c>
      <c r="DE411" s="2">
        <f t="shared" si="384"/>
        <v>0</v>
      </c>
      <c r="DF411" s="2">
        <f t="shared" si="384"/>
        <v>0</v>
      </c>
      <c r="DG411" s="3">
        <f t="shared" ref="DG411:EL411" si="385">DG436</f>
        <v>0</v>
      </c>
      <c r="DH411" s="3">
        <f t="shared" si="385"/>
        <v>0</v>
      </c>
      <c r="DI411" s="3">
        <f t="shared" si="385"/>
        <v>0</v>
      </c>
      <c r="DJ411" s="3">
        <f t="shared" si="385"/>
        <v>0</v>
      </c>
      <c r="DK411" s="3">
        <f t="shared" si="385"/>
        <v>0</v>
      </c>
      <c r="DL411" s="3">
        <f t="shared" si="385"/>
        <v>0</v>
      </c>
      <c r="DM411" s="3">
        <f t="shared" si="385"/>
        <v>0</v>
      </c>
      <c r="DN411" s="3">
        <f t="shared" si="385"/>
        <v>0</v>
      </c>
      <c r="DO411" s="3">
        <f t="shared" si="385"/>
        <v>0</v>
      </c>
      <c r="DP411" s="3">
        <f t="shared" si="385"/>
        <v>0</v>
      </c>
      <c r="DQ411" s="3">
        <f t="shared" si="385"/>
        <v>0</v>
      </c>
      <c r="DR411" s="3">
        <f t="shared" si="385"/>
        <v>0</v>
      </c>
      <c r="DS411" s="3">
        <f t="shared" si="385"/>
        <v>0</v>
      </c>
      <c r="DT411" s="3">
        <f t="shared" si="385"/>
        <v>0</v>
      </c>
      <c r="DU411" s="3">
        <f t="shared" si="385"/>
        <v>0</v>
      </c>
      <c r="DV411" s="3">
        <f t="shared" si="385"/>
        <v>0</v>
      </c>
      <c r="DW411" s="3">
        <f t="shared" si="385"/>
        <v>0</v>
      </c>
      <c r="DX411" s="3">
        <f t="shared" si="385"/>
        <v>0</v>
      </c>
      <c r="DY411" s="3">
        <f t="shared" si="385"/>
        <v>0</v>
      </c>
      <c r="DZ411" s="3">
        <f t="shared" si="385"/>
        <v>0</v>
      </c>
      <c r="EA411" s="3">
        <f t="shared" si="385"/>
        <v>0</v>
      </c>
      <c r="EB411" s="3">
        <f t="shared" si="385"/>
        <v>0</v>
      </c>
      <c r="EC411" s="3">
        <f t="shared" si="385"/>
        <v>0</v>
      </c>
      <c r="ED411" s="3">
        <f t="shared" si="385"/>
        <v>0</v>
      </c>
      <c r="EE411" s="3">
        <f t="shared" si="385"/>
        <v>0</v>
      </c>
      <c r="EF411" s="3">
        <f t="shared" si="385"/>
        <v>0</v>
      </c>
      <c r="EG411" s="3">
        <f t="shared" si="385"/>
        <v>0</v>
      </c>
      <c r="EH411" s="3">
        <f t="shared" si="385"/>
        <v>0</v>
      </c>
      <c r="EI411" s="3">
        <f t="shared" si="385"/>
        <v>0</v>
      </c>
      <c r="EJ411" s="3">
        <f t="shared" si="385"/>
        <v>0</v>
      </c>
      <c r="EK411" s="3">
        <f t="shared" si="385"/>
        <v>0</v>
      </c>
      <c r="EL411" s="3">
        <f t="shared" si="385"/>
        <v>0</v>
      </c>
      <c r="EM411" s="3">
        <f t="shared" ref="EM411:FR411" si="386">EM436</f>
        <v>0</v>
      </c>
      <c r="EN411" s="3">
        <f t="shared" si="386"/>
        <v>0</v>
      </c>
      <c r="EO411" s="3">
        <f t="shared" si="386"/>
        <v>0</v>
      </c>
      <c r="EP411" s="3">
        <f t="shared" si="386"/>
        <v>0</v>
      </c>
      <c r="EQ411" s="3">
        <f t="shared" si="386"/>
        <v>0</v>
      </c>
      <c r="ER411" s="3">
        <f t="shared" si="386"/>
        <v>0</v>
      </c>
      <c r="ES411" s="3">
        <f t="shared" si="386"/>
        <v>0</v>
      </c>
      <c r="ET411" s="3">
        <f t="shared" si="386"/>
        <v>0</v>
      </c>
      <c r="EU411" s="3">
        <f t="shared" si="386"/>
        <v>0</v>
      </c>
      <c r="EV411" s="3">
        <f t="shared" si="386"/>
        <v>0</v>
      </c>
      <c r="EW411" s="3">
        <f t="shared" si="386"/>
        <v>0</v>
      </c>
      <c r="EX411" s="3">
        <f t="shared" si="386"/>
        <v>0</v>
      </c>
      <c r="EY411" s="3">
        <f t="shared" si="386"/>
        <v>0</v>
      </c>
      <c r="EZ411" s="3">
        <f t="shared" si="386"/>
        <v>0</v>
      </c>
      <c r="FA411" s="3">
        <f t="shared" si="386"/>
        <v>0</v>
      </c>
      <c r="FB411" s="3">
        <f t="shared" si="386"/>
        <v>0</v>
      </c>
      <c r="FC411" s="3">
        <f t="shared" si="386"/>
        <v>0</v>
      </c>
      <c r="FD411" s="3">
        <f t="shared" si="386"/>
        <v>0</v>
      </c>
      <c r="FE411" s="3">
        <f t="shared" si="386"/>
        <v>0</v>
      </c>
      <c r="FF411" s="3">
        <f t="shared" si="386"/>
        <v>0</v>
      </c>
      <c r="FG411" s="3">
        <f t="shared" si="386"/>
        <v>0</v>
      </c>
      <c r="FH411" s="3">
        <f t="shared" si="386"/>
        <v>0</v>
      </c>
      <c r="FI411" s="3">
        <f t="shared" si="386"/>
        <v>0</v>
      </c>
      <c r="FJ411" s="3">
        <f t="shared" si="386"/>
        <v>0</v>
      </c>
      <c r="FK411" s="3">
        <f t="shared" si="386"/>
        <v>0</v>
      </c>
      <c r="FL411" s="3">
        <f t="shared" si="386"/>
        <v>0</v>
      </c>
      <c r="FM411" s="3">
        <f t="shared" si="386"/>
        <v>0</v>
      </c>
      <c r="FN411" s="3">
        <f t="shared" si="386"/>
        <v>0</v>
      </c>
      <c r="FO411" s="3">
        <f t="shared" si="386"/>
        <v>0</v>
      </c>
      <c r="FP411" s="3">
        <f t="shared" si="386"/>
        <v>0</v>
      </c>
      <c r="FQ411" s="3">
        <f t="shared" si="386"/>
        <v>0</v>
      </c>
      <c r="FR411" s="3">
        <f t="shared" si="386"/>
        <v>0</v>
      </c>
      <c r="FS411" s="3">
        <f t="shared" ref="FS411:GX411" si="387">FS436</f>
        <v>0</v>
      </c>
      <c r="FT411" s="3">
        <f t="shared" si="387"/>
        <v>0</v>
      </c>
      <c r="FU411" s="3">
        <f t="shared" si="387"/>
        <v>0</v>
      </c>
      <c r="FV411" s="3">
        <f t="shared" si="387"/>
        <v>0</v>
      </c>
      <c r="FW411" s="3">
        <f t="shared" si="387"/>
        <v>0</v>
      </c>
      <c r="FX411" s="3">
        <f t="shared" si="387"/>
        <v>0</v>
      </c>
      <c r="FY411" s="3">
        <f t="shared" si="387"/>
        <v>0</v>
      </c>
      <c r="FZ411" s="3">
        <f t="shared" si="387"/>
        <v>0</v>
      </c>
      <c r="GA411" s="3">
        <f t="shared" si="387"/>
        <v>0</v>
      </c>
      <c r="GB411" s="3">
        <f t="shared" si="387"/>
        <v>0</v>
      </c>
      <c r="GC411" s="3">
        <f t="shared" si="387"/>
        <v>0</v>
      </c>
      <c r="GD411" s="3">
        <f t="shared" si="387"/>
        <v>0</v>
      </c>
      <c r="GE411" s="3">
        <f t="shared" si="387"/>
        <v>0</v>
      </c>
      <c r="GF411" s="3">
        <f t="shared" si="387"/>
        <v>0</v>
      </c>
      <c r="GG411" s="3">
        <f t="shared" si="387"/>
        <v>0</v>
      </c>
      <c r="GH411" s="3">
        <f t="shared" si="387"/>
        <v>0</v>
      </c>
      <c r="GI411" s="3">
        <f t="shared" si="387"/>
        <v>0</v>
      </c>
      <c r="GJ411" s="3">
        <f t="shared" si="387"/>
        <v>0</v>
      </c>
      <c r="GK411" s="3">
        <f t="shared" si="387"/>
        <v>0</v>
      </c>
      <c r="GL411" s="3">
        <f t="shared" si="387"/>
        <v>0</v>
      </c>
      <c r="GM411" s="3">
        <f t="shared" si="387"/>
        <v>0</v>
      </c>
      <c r="GN411" s="3">
        <f t="shared" si="387"/>
        <v>0</v>
      </c>
      <c r="GO411" s="3">
        <f t="shared" si="387"/>
        <v>0</v>
      </c>
      <c r="GP411" s="3">
        <f t="shared" si="387"/>
        <v>0</v>
      </c>
      <c r="GQ411" s="3">
        <f t="shared" si="387"/>
        <v>0</v>
      </c>
      <c r="GR411" s="3">
        <f t="shared" si="387"/>
        <v>0</v>
      </c>
      <c r="GS411" s="3">
        <f t="shared" si="387"/>
        <v>0</v>
      </c>
      <c r="GT411" s="3">
        <f t="shared" si="387"/>
        <v>0</v>
      </c>
      <c r="GU411" s="3">
        <f t="shared" si="387"/>
        <v>0</v>
      </c>
      <c r="GV411" s="3">
        <f t="shared" si="387"/>
        <v>0</v>
      </c>
      <c r="GW411" s="3">
        <f t="shared" si="387"/>
        <v>0</v>
      </c>
      <c r="GX411" s="3">
        <f t="shared" si="387"/>
        <v>0</v>
      </c>
    </row>
    <row r="413" spans="1:245" x14ac:dyDescent="0.2">
      <c r="A413">
        <v>17</v>
      </c>
      <c r="B413">
        <v>1</v>
      </c>
      <c r="C413">
        <f>ROW(SmtRes!A845)</f>
        <v>845</v>
      </c>
      <c r="D413">
        <f>ROW(EtalonRes!A850)</f>
        <v>850</v>
      </c>
      <c r="E413" t="s">
        <v>1077</v>
      </c>
      <c r="F413" t="s">
        <v>783</v>
      </c>
      <c r="G413" t="s">
        <v>784</v>
      </c>
      <c r="H413" t="s">
        <v>27</v>
      </c>
      <c r="I413">
        <f>ROUND(156.3/100,9)</f>
        <v>1.5629999999999999</v>
      </c>
      <c r="J413">
        <v>0</v>
      </c>
      <c r="O413">
        <f t="shared" ref="O413:O434" si="388">ROUND(CP413,2)</f>
        <v>3247.24</v>
      </c>
      <c r="P413">
        <f t="shared" ref="P413:P434" si="389">ROUND(CQ413*I413,2)</f>
        <v>0</v>
      </c>
      <c r="Q413">
        <f t="shared" ref="Q413:Q434" si="390">ROUND(CR413*I413,2)</f>
        <v>78.010000000000005</v>
      </c>
      <c r="R413">
        <f t="shared" ref="R413:R434" si="391">ROUND(CS413*I413,2)</f>
        <v>14.85</v>
      </c>
      <c r="S413">
        <f t="shared" ref="S413:S434" si="392">ROUND(CT413*I413,2)</f>
        <v>3169.23</v>
      </c>
      <c r="T413">
        <f t="shared" ref="T413:T434" si="393">ROUND(CU413*I413,2)</f>
        <v>0</v>
      </c>
      <c r="U413">
        <f t="shared" ref="U413:U434" si="394">CV413*I413</f>
        <v>54.173579999999994</v>
      </c>
      <c r="V413">
        <f t="shared" ref="V413:V434" si="395">CW413*I413</f>
        <v>0.15629999999999999</v>
      </c>
      <c r="W413">
        <f t="shared" ref="W413:W434" si="396">ROUND(CX413*I413,2)</f>
        <v>0</v>
      </c>
      <c r="X413">
        <f t="shared" ref="X413:X434" si="397">ROUND(CY413,2)</f>
        <v>2356.2199999999998</v>
      </c>
      <c r="Y413">
        <f t="shared" ref="Y413:Y434" si="398">ROUND(CZ413,2)</f>
        <v>1592.04</v>
      </c>
      <c r="AA413">
        <v>16612262</v>
      </c>
      <c r="AB413">
        <f t="shared" ref="AB413:AB434" si="399">ROUND((AC413+AD413+AF413),2)</f>
        <v>295.11</v>
      </c>
      <c r="AC413">
        <f>ROUND(((ES413*0)),2)</f>
        <v>0</v>
      </c>
      <c r="AD413">
        <f>ROUND((((ET413)-(EU413))+AE413),2)</f>
        <v>7.09</v>
      </c>
      <c r="AE413">
        <f>ROUND((EU413),2)</f>
        <v>1.35</v>
      </c>
      <c r="AF413">
        <f>ROUND((EV413),2)</f>
        <v>288.02</v>
      </c>
      <c r="AG413">
        <f t="shared" ref="AG413:AG434" si="400">ROUND((AP413),2)</f>
        <v>0</v>
      </c>
      <c r="AH413">
        <f>(EW413)</f>
        <v>34.659999999999997</v>
      </c>
      <c r="AI413">
        <f>(EX413)</f>
        <v>0.1</v>
      </c>
      <c r="AJ413">
        <f t="shared" ref="AJ413:AJ434" si="401">ROUND((AS413),2)</f>
        <v>0</v>
      </c>
      <c r="AK413">
        <v>328.71</v>
      </c>
      <c r="AL413">
        <v>33.6</v>
      </c>
      <c r="AM413">
        <v>7.09</v>
      </c>
      <c r="AN413">
        <v>1.35</v>
      </c>
      <c r="AO413">
        <v>288.02</v>
      </c>
      <c r="AP413">
        <v>0</v>
      </c>
      <c r="AQ413">
        <v>34.659999999999997</v>
      </c>
      <c r="AR413">
        <v>0.1</v>
      </c>
      <c r="AS413">
        <v>0</v>
      </c>
      <c r="AT413">
        <v>74</v>
      </c>
      <c r="AU413">
        <v>50</v>
      </c>
      <c r="AV413">
        <v>1</v>
      </c>
      <c r="AW413">
        <v>1</v>
      </c>
      <c r="AZ413">
        <v>7.04</v>
      </c>
      <c r="BA413">
        <v>7.04</v>
      </c>
      <c r="BB413">
        <v>7.04</v>
      </c>
      <c r="BC413">
        <v>7.04</v>
      </c>
      <c r="BD413" t="s">
        <v>6</v>
      </c>
      <c r="BE413" t="s">
        <v>6</v>
      </c>
      <c r="BF413" t="s">
        <v>6</v>
      </c>
      <c r="BG413" t="s">
        <v>6</v>
      </c>
      <c r="BH413">
        <v>0</v>
      </c>
      <c r="BI413">
        <v>1</v>
      </c>
      <c r="BJ413" t="s">
        <v>785</v>
      </c>
      <c r="BM413">
        <v>65001</v>
      </c>
      <c r="BN413">
        <v>0</v>
      </c>
      <c r="BO413" t="s">
        <v>6</v>
      </c>
      <c r="BP413">
        <v>0</v>
      </c>
      <c r="BQ413">
        <v>6</v>
      </c>
      <c r="BR413">
        <v>0</v>
      </c>
      <c r="BS413">
        <v>7.04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74</v>
      </c>
      <c r="CA413">
        <v>50</v>
      </c>
      <c r="CF413">
        <v>0</v>
      </c>
      <c r="CG413">
        <v>0</v>
      </c>
      <c r="CM413">
        <v>0</v>
      </c>
      <c r="CN413" t="s">
        <v>6</v>
      </c>
      <c r="CO413">
        <v>0</v>
      </c>
      <c r="CP413">
        <f t="shared" ref="CP413:CP434" si="402">(P413+Q413+S413)</f>
        <v>3247.2400000000002</v>
      </c>
      <c r="CQ413">
        <f t="shared" ref="CQ413:CQ434" si="403">AC413*BC413</f>
        <v>0</v>
      </c>
      <c r="CR413">
        <f t="shared" ref="CR413:CR434" si="404">AD413*BB413</f>
        <v>49.913600000000002</v>
      </c>
      <c r="CS413">
        <f t="shared" ref="CS413:CS434" si="405">AE413*BS413</f>
        <v>9.5040000000000013</v>
      </c>
      <c r="CT413">
        <f t="shared" ref="CT413:CT434" si="406">AF413*BA413</f>
        <v>2027.6607999999999</v>
      </c>
      <c r="CU413">
        <f t="shared" ref="CU413:CU434" si="407">AG413</f>
        <v>0</v>
      </c>
      <c r="CV413">
        <f t="shared" ref="CV413:CV434" si="408">AH413</f>
        <v>34.659999999999997</v>
      </c>
      <c r="CW413">
        <f t="shared" ref="CW413:CW434" si="409">AI413</f>
        <v>0.1</v>
      </c>
      <c r="CX413">
        <f t="shared" ref="CX413:CX434" si="410">AJ413</f>
        <v>0</v>
      </c>
      <c r="CY413">
        <f t="shared" ref="CY413:CY434" si="411">(((S413+R413)*AT413)/100)</f>
        <v>2356.2192</v>
      </c>
      <c r="CZ413">
        <f t="shared" ref="CZ413:CZ434" si="412">(((S413+R413)*AU413)/100)</f>
        <v>1592.04</v>
      </c>
      <c r="DC413" t="s">
        <v>6</v>
      </c>
      <c r="DD413" t="s">
        <v>42</v>
      </c>
      <c r="DE413" t="s">
        <v>6</v>
      </c>
      <c r="DF413" t="s">
        <v>6</v>
      </c>
      <c r="DG413" t="s">
        <v>6</v>
      </c>
      <c r="DH413" t="s">
        <v>6</v>
      </c>
      <c r="DI413" t="s">
        <v>6</v>
      </c>
      <c r="DJ413" t="s">
        <v>6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1003</v>
      </c>
      <c r="DV413" t="s">
        <v>27</v>
      </c>
      <c r="DW413" t="s">
        <v>27</v>
      </c>
      <c r="DX413">
        <v>100</v>
      </c>
      <c r="EE413">
        <v>16609190</v>
      </c>
      <c r="EF413">
        <v>6</v>
      </c>
      <c r="EG413" t="s">
        <v>29</v>
      </c>
      <c r="EH413">
        <v>0</v>
      </c>
      <c r="EI413" t="s">
        <v>6</v>
      </c>
      <c r="EJ413">
        <v>1</v>
      </c>
      <c r="EK413">
        <v>65001</v>
      </c>
      <c r="EL413" t="s">
        <v>786</v>
      </c>
      <c r="EM413" t="s">
        <v>787</v>
      </c>
      <c r="EO413" t="s">
        <v>6</v>
      </c>
      <c r="EQ413">
        <v>131072</v>
      </c>
      <c r="ER413">
        <v>328.71</v>
      </c>
      <c r="ES413">
        <v>33.6</v>
      </c>
      <c r="ET413">
        <v>7.09</v>
      </c>
      <c r="EU413">
        <v>1.35</v>
      </c>
      <c r="EV413">
        <v>288.02</v>
      </c>
      <c r="EW413">
        <v>34.659999999999997</v>
      </c>
      <c r="EX413">
        <v>0.1</v>
      </c>
      <c r="EY413">
        <v>0</v>
      </c>
      <c r="FQ413">
        <v>0</v>
      </c>
      <c r="FR413">
        <f t="shared" ref="FR413:FR434" si="413">ROUND(IF(AND(BH413=3,BI413=3),P413,0),2)</f>
        <v>0</v>
      </c>
      <c r="FS413">
        <v>0</v>
      </c>
      <c r="FX413">
        <v>74</v>
      </c>
      <c r="FY413">
        <v>50</v>
      </c>
      <c r="GA413" t="s">
        <v>6</v>
      </c>
      <c r="GD413">
        <v>0</v>
      </c>
      <c r="GF413">
        <v>-93922138</v>
      </c>
      <c r="GG413">
        <v>1</v>
      </c>
      <c r="GH413">
        <v>1</v>
      </c>
      <c r="GI413">
        <v>4</v>
      </c>
      <c r="GJ413">
        <v>0</v>
      </c>
      <c r="GK413">
        <f>ROUND(R413*(R12)/100,2)</f>
        <v>0</v>
      </c>
      <c r="GL413">
        <f t="shared" ref="GL413:GL434" si="414">ROUND(IF(AND(BH413=3,BI413=3,FS413&lt;&gt;0),P413,0),2)</f>
        <v>0</v>
      </c>
      <c r="GM413">
        <f t="shared" ref="GM413:GM434" si="415">ROUND(O413+X413+Y413+GK413,2)+GX413</f>
        <v>7195.5</v>
      </c>
      <c r="GN413">
        <f t="shared" ref="GN413:GN434" si="416">IF(OR(BI413=0,BI413=1),ROUND(O413+X413+Y413+GK413,2),0)</f>
        <v>7195.5</v>
      </c>
      <c r="GO413">
        <f t="shared" ref="GO413:GO434" si="417">IF(BI413=2,ROUND(O413+X413+Y413+GK413,2),0)</f>
        <v>0</v>
      </c>
      <c r="GP413">
        <f t="shared" ref="GP413:GP434" si="418">IF(BI413=4,ROUND(O413+X413+Y413+GK413,2)+GX413,0)</f>
        <v>0</v>
      </c>
      <c r="GR413">
        <v>0</v>
      </c>
      <c r="GS413">
        <v>3</v>
      </c>
      <c r="GT413">
        <v>0</v>
      </c>
      <c r="GU413" t="s">
        <v>6</v>
      </c>
      <c r="GV413">
        <f t="shared" ref="GV413:GV434" si="419">ROUND(GT413,2)</f>
        <v>0</v>
      </c>
      <c r="GW413">
        <v>1</v>
      </c>
      <c r="GX413">
        <f t="shared" ref="GX413:GX434" si="420">ROUND(GV413*GW413*I413,2)</f>
        <v>0</v>
      </c>
      <c r="HA413">
        <v>0</v>
      </c>
      <c r="HB413">
        <v>0</v>
      </c>
      <c r="IK413">
        <v>0</v>
      </c>
    </row>
    <row r="414" spans="1:245" x14ac:dyDescent="0.2">
      <c r="A414">
        <v>17</v>
      </c>
      <c r="B414">
        <v>1</v>
      </c>
      <c r="C414">
        <f>ROW(SmtRes!A859)</f>
        <v>859</v>
      </c>
      <c r="D414">
        <f>ROW(EtalonRes!A867)</f>
        <v>867</v>
      </c>
      <c r="E414" t="s">
        <v>1078</v>
      </c>
      <c r="F414" t="s">
        <v>1079</v>
      </c>
      <c r="G414" t="s">
        <v>1080</v>
      </c>
      <c r="H414" t="s">
        <v>27</v>
      </c>
      <c r="I414">
        <v>0.54400000000000004</v>
      </c>
      <c r="J414">
        <v>0</v>
      </c>
      <c r="O414">
        <f t="shared" si="388"/>
        <v>15024.07</v>
      </c>
      <c r="P414">
        <f t="shared" si="389"/>
        <v>214.01</v>
      </c>
      <c r="Q414">
        <f t="shared" si="390"/>
        <v>6498.49</v>
      </c>
      <c r="R414">
        <f t="shared" si="391"/>
        <v>879.54</v>
      </c>
      <c r="S414">
        <f t="shared" si="392"/>
        <v>8311.57</v>
      </c>
      <c r="T414">
        <f t="shared" si="393"/>
        <v>0</v>
      </c>
      <c r="U414">
        <f t="shared" si="394"/>
        <v>119.014144</v>
      </c>
      <c r="V414">
        <f t="shared" si="395"/>
        <v>9.2752000000000017</v>
      </c>
      <c r="W414">
        <f t="shared" si="396"/>
        <v>0</v>
      </c>
      <c r="X414">
        <f t="shared" si="397"/>
        <v>10569.78</v>
      </c>
      <c r="Y414">
        <f t="shared" si="398"/>
        <v>6525.69</v>
      </c>
      <c r="AA414">
        <v>16612262</v>
      </c>
      <c r="AB414">
        <f t="shared" si="399"/>
        <v>3922.98</v>
      </c>
      <c r="AC414">
        <f t="shared" ref="AC414:AC434" si="421">ROUND((ES414),2)</f>
        <v>55.88</v>
      </c>
      <c r="AD414">
        <f>ROUND(((((ET414*1.25))-((EU414*1.25)))+AE414),2)</f>
        <v>1696.84</v>
      </c>
      <c r="AE414">
        <f>ROUND(((EU414*1.25)),2)</f>
        <v>229.66</v>
      </c>
      <c r="AF414">
        <f>ROUND(((EV414*1.15)),2)</f>
        <v>2170.2600000000002</v>
      </c>
      <c r="AG414">
        <f t="shared" si="400"/>
        <v>0</v>
      </c>
      <c r="AH414">
        <f>((EW414*1.15))</f>
        <v>218.77599999999998</v>
      </c>
      <c r="AI414">
        <f>((EX414*1.25))</f>
        <v>17.05</v>
      </c>
      <c r="AJ414">
        <f t="shared" si="401"/>
        <v>0</v>
      </c>
      <c r="AK414">
        <v>3300.53</v>
      </c>
      <c r="AL414">
        <v>55.88</v>
      </c>
      <c r="AM414">
        <v>1357.47</v>
      </c>
      <c r="AN414">
        <v>183.73</v>
      </c>
      <c r="AO414">
        <v>1887.18</v>
      </c>
      <c r="AP414">
        <v>0</v>
      </c>
      <c r="AQ414">
        <v>190.24</v>
      </c>
      <c r="AR414">
        <v>13.64</v>
      </c>
      <c r="AS414">
        <v>0</v>
      </c>
      <c r="AT414">
        <v>115</v>
      </c>
      <c r="AU414">
        <v>71</v>
      </c>
      <c r="AV414">
        <v>1</v>
      </c>
      <c r="AW414">
        <v>1</v>
      </c>
      <c r="AZ414">
        <v>7.04</v>
      </c>
      <c r="BA414">
        <v>7.04</v>
      </c>
      <c r="BB414">
        <v>7.04</v>
      </c>
      <c r="BC414">
        <v>7.04</v>
      </c>
      <c r="BD414" t="s">
        <v>6</v>
      </c>
      <c r="BE414" t="s">
        <v>6</v>
      </c>
      <c r="BF414" t="s">
        <v>6</v>
      </c>
      <c r="BG414" t="s">
        <v>6</v>
      </c>
      <c r="BH414">
        <v>0</v>
      </c>
      <c r="BI414">
        <v>1</v>
      </c>
      <c r="BJ414" t="s">
        <v>1081</v>
      </c>
      <c r="BM414">
        <v>16001</v>
      </c>
      <c r="BN414">
        <v>0</v>
      </c>
      <c r="BO414" t="s">
        <v>6</v>
      </c>
      <c r="BP414">
        <v>0</v>
      </c>
      <c r="BQ414">
        <v>2</v>
      </c>
      <c r="BR414">
        <v>0</v>
      </c>
      <c r="BS414">
        <v>7.04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6</v>
      </c>
      <c r="BZ414">
        <v>128</v>
      </c>
      <c r="CA414">
        <v>83</v>
      </c>
      <c r="CF414">
        <v>0</v>
      </c>
      <c r="CG414">
        <v>0</v>
      </c>
      <c r="CM414">
        <v>0</v>
      </c>
      <c r="CN414" t="s">
        <v>1861</v>
      </c>
      <c r="CO414">
        <v>0</v>
      </c>
      <c r="CP414">
        <f t="shared" si="402"/>
        <v>15024.07</v>
      </c>
      <c r="CQ414">
        <f t="shared" si="403"/>
        <v>393.39520000000005</v>
      </c>
      <c r="CR414">
        <f t="shared" si="404"/>
        <v>11945.7536</v>
      </c>
      <c r="CS414">
        <f t="shared" si="405"/>
        <v>1616.8063999999999</v>
      </c>
      <c r="CT414">
        <f t="shared" si="406"/>
        <v>15278.630400000002</v>
      </c>
      <c r="CU414">
        <f t="shared" si="407"/>
        <v>0</v>
      </c>
      <c r="CV414">
        <f t="shared" si="408"/>
        <v>218.77599999999998</v>
      </c>
      <c r="CW414">
        <f t="shared" si="409"/>
        <v>17.05</v>
      </c>
      <c r="CX414">
        <f t="shared" si="410"/>
        <v>0</v>
      </c>
      <c r="CY414">
        <f t="shared" si="411"/>
        <v>10569.776500000002</v>
      </c>
      <c r="CZ414">
        <f t="shared" si="412"/>
        <v>6525.6881000000003</v>
      </c>
      <c r="DC414" t="s">
        <v>6</v>
      </c>
      <c r="DD414" t="s">
        <v>6</v>
      </c>
      <c r="DE414" t="s">
        <v>91</v>
      </c>
      <c r="DF414" t="s">
        <v>91</v>
      </c>
      <c r="DG414" t="s">
        <v>92</v>
      </c>
      <c r="DH414" t="s">
        <v>6</v>
      </c>
      <c r="DI414" t="s">
        <v>92</v>
      </c>
      <c r="DJ414" t="s">
        <v>91</v>
      </c>
      <c r="DK414" t="s">
        <v>6</v>
      </c>
      <c r="DL414" t="s">
        <v>6</v>
      </c>
      <c r="DM414" t="s">
        <v>6</v>
      </c>
      <c r="DN414">
        <v>0</v>
      </c>
      <c r="DO414">
        <v>0</v>
      </c>
      <c r="DP414">
        <v>1</v>
      </c>
      <c r="DQ414">
        <v>1</v>
      </c>
      <c r="DU414">
        <v>1003</v>
      </c>
      <c r="DV414" t="s">
        <v>27</v>
      </c>
      <c r="DW414" t="s">
        <v>27</v>
      </c>
      <c r="DX414">
        <v>100</v>
      </c>
      <c r="EE414">
        <v>16609131</v>
      </c>
      <c r="EF414">
        <v>2</v>
      </c>
      <c r="EG414" t="s">
        <v>14</v>
      </c>
      <c r="EH414">
        <v>0</v>
      </c>
      <c r="EI414" t="s">
        <v>6</v>
      </c>
      <c r="EJ414">
        <v>1</v>
      </c>
      <c r="EK414">
        <v>16001</v>
      </c>
      <c r="EL414" t="s">
        <v>803</v>
      </c>
      <c r="EM414" t="s">
        <v>804</v>
      </c>
      <c r="EO414" t="s">
        <v>93</v>
      </c>
      <c r="EQ414">
        <v>131072</v>
      </c>
      <c r="ER414">
        <v>3300.53</v>
      </c>
      <c r="ES414">
        <v>55.88</v>
      </c>
      <c r="ET414">
        <v>1357.47</v>
      </c>
      <c r="EU414">
        <v>183.73</v>
      </c>
      <c r="EV414">
        <v>1887.18</v>
      </c>
      <c r="EW414">
        <v>190.24</v>
      </c>
      <c r="EX414">
        <v>13.64</v>
      </c>
      <c r="EY414">
        <v>0</v>
      </c>
      <c r="FQ414">
        <v>0</v>
      </c>
      <c r="FR414">
        <f t="shared" si="413"/>
        <v>0</v>
      </c>
      <c r="FS414">
        <v>0</v>
      </c>
      <c r="FT414" t="s">
        <v>22</v>
      </c>
      <c r="FU414" t="s">
        <v>23</v>
      </c>
      <c r="FX414">
        <v>115.2</v>
      </c>
      <c r="FY414">
        <v>70.55</v>
      </c>
      <c r="GA414" t="s">
        <v>6</v>
      </c>
      <c r="GD414">
        <v>0</v>
      </c>
      <c r="GF414">
        <v>-506903989</v>
      </c>
      <c r="GG414">
        <v>1</v>
      </c>
      <c r="GH414">
        <v>1</v>
      </c>
      <c r="GI414">
        <v>4</v>
      </c>
      <c r="GJ414">
        <v>0</v>
      </c>
      <c r="GK414">
        <f>ROUND(R414*(R12)/100,2)</f>
        <v>0</v>
      </c>
      <c r="GL414">
        <f t="shared" si="414"/>
        <v>0</v>
      </c>
      <c r="GM414">
        <f t="shared" si="415"/>
        <v>32119.54</v>
      </c>
      <c r="GN414">
        <f t="shared" si="416"/>
        <v>32119.54</v>
      </c>
      <c r="GO414">
        <f t="shared" si="417"/>
        <v>0</v>
      </c>
      <c r="GP414">
        <f t="shared" si="418"/>
        <v>0</v>
      </c>
      <c r="GR414">
        <v>0</v>
      </c>
      <c r="GS414">
        <v>3</v>
      </c>
      <c r="GT414">
        <v>0</v>
      </c>
      <c r="GU414" t="s">
        <v>6</v>
      </c>
      <c r="GV414">
        <f t="shared" si="419"/>
        <v>0</v>
      </c>
      <c r="GW414">
        <v>1</v>
      </c>
      <c r="GX414">
        <f t="shared" si="420"/>
        <v>0</v>
      </c>
      <c r="HA414">
        <v>0</v>
      </c>
      <c r="HB414">
        <v>0</v>
      </c>
      <c r="IK414">
        <v>0</v>
      </c>
    </row>
    <row r="415" spans="1:245" x14ac:dyDescent="0.2">
      <c r="A415">
        <v>18</v>
      </c>
      <c r="B415">
        <v>1</v>
      </c>
      <c r="C415">
        <v>858</v>
      </c>
      <c r="E415" t="s">
        <v>1082</v>
      </c>
      <c r="F415" t="s">
        <v>1083</v>
      </c>
      <c r="G415" t="s">
        <v>1084</v>
      </c>
      <c r="H415" t="s">
        <v>697</v>
      </c>
      <c r="I415">
        <f>I414*J415</f>
        <v>2.8</v>
      </c>
      <c r="J415">
        <v>5.1470588235294112</v>
      </c>
      <c r="O415">
        <f t="shared" si="388"/>
        <v>1133.44</v>
      </c>
      <c r="P415">
        <f t="shared" si="389"/>
        <v>1133.44</v>
      </c>
      <c r="Q415">
        <f t="shared" si="390"/>
        <v>0</v>
      </c>
      <c r="R415">
        <f t="shared" si="391"/>
        <v>0</v>
      </c>
      <c r="S415">
        <f t="shared" si="392"/>
        <v>0</v>
      </c>
      <c r="T415">
        <f t="shared" si="393"/>
        <v>0</v>
      </c>
      <c r="U415">
        <f t="shared" si="394"/>
        <v>0</v>
      </c>
      <c r="V415">
        <f t="shared" si="395"/>
        <v>0</v>
      </c>
      <c r="W415">
        <f t="shared" si="396"/>
        <v>0</v>
      </c>
      <c r="X415">
        <f t="shared" si="397"/>
        <v>0</v>
      </c>
      <c r="Y415">
        <f t="shared" si="398"/>
        <v>0</v>
      </c>
      <c r="AA415">
        <v>16612262</v>
      </c>
      <c r="AB415">
        <f t="shared" si="399"/>
        <v>57.5</v>
      </c>
      <c r="AC415">
        <f t="shared" si="421"/>
        <v>57.5</v>
      </c>
      <c r="AD415">
        <f>ROUND((((ET415)-(EU415))+AE415),2)</f>
        <v>0</v>
      </c>
      <c r="AE415">
        <f>ROUND((EU415),2)</f>
        <v>0</v>
      </c>
      <c r="AF415">
        <f>ROUND((EV415),2)</f>
        <v>0</v>
      </c>
      <c r="AG415">
        <f t="shared" si="400"/>
        <v>0</v>
      </c>
      <c r="AH415">
        <f>(EW415)</f>
        <v>0</v>
      </c>
      <c r="AI415">
        <f>(EX415)</f>
        <v>0</v>
      </c>
      <c r="AJ415">
        <f t="shared" si="401"/>
        <v>0</v>
      </c>
      <c r="AK415">
        <v>57.5</v>
      </c>
      <c r="AL415">
        <v>57.5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115</v>
      </c>
      <c r="AU415">
        <v>71</v>
      </c>
      <c r="AV415">
        <v>1</v>
      </c>
      <c r="AW415">
        <v>1</v>
      </c>
      <c r="AZ415">
        <v>7.04</v>
      </c>
      <c r="BA415">
        <v>1</v>
      </c>
      <c r="BB415">
        <v>1</v>
      </c>
      <c r="BC415">
        <v>7.04</v>
      </c>
      <c r="BD415" t="s">
        <v>6</v>
      </c>
      <c r="BE415" t="s">
        <v>6</v>
      </c>
      <c r="BF415" t="s">
        <v>6</v>
      </c>
      <c r="BG415" t="s">
        <v>6</v>
      </c>
      <c r="BH415">
        <v>3</v>
      </c>
      <c r="BI415">
        <v>1</v>
      </c>
      <c r="BJ415" t="s">
        <v>1085</v>
      </c>
      <c r="BM415">
        <v>16001</v>
      </c>
      <c r="BN415">
        <v>0</v>
      </c>
      <c r="BO415" t="s">
        <v>6</v>
      </c>
      <c r="BP415">
        <v>0</v>
      </c>
      <c r="BQ415">
        <v>2</v>
      </c>
      <c r="BR415">
        <v>0</v>
      </c>
      <c r="BS415">
        <v>1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128</v>
      </c>
      <c r="CA415">
        <v>83</v>
      </c>
      <c r="CF415">
        <v>0</v>
      </c>
      <c r="CG415">
        <v>0</v>
      </c>
      <c r="CM415">
        <v>0</v>
      </c>
      <c r="CN415" t="s">
        <v>6</v>
      </c>
      <c r="CO415">
        <v>0</v>
      </c>
      <c r="CP415">
        <f t="shared" si="402"/>
        <v>1133.44</v>
      </c>
      <c r="CQ415">
        <f t="shared" si="403"/>
        <v>404.8</v>
      </c>
      <c r="CR415">
        <f t="shared" si="404"/>
        <v>0</v>
      </c>
      <c r="CS415">
        <f t="shared" si="405"/>
        <v>0</v>
      </c>
      <c r="CT415">
        <f t="shared" si="406"/>
        <v>0</v>
      </c>
      <c r="CU415">
        <f t="shared" si="407"/>
        <v>0</v>
      </c>
      <c r="CV415">
        <f t="shared" si="408"/>
        <v>0</v>
      </c>
      <c r="CW415">
        <f t="shared" si="409"/>
        <v>0</v>
      </c>
      <c r="CX415">
        <f t="shared" si="410"/>
        <v>0</v>
      </c>
      <c r="CY415">
        <f t="shared" si="411"/>
        <v>0</v>
      </c>
      <c r="CZ415">
        <f t="shared" si="412"/>
        <v>0</v>
      </c>
      <c r="DC415" t="s">
        <v>6</v>
      </c>
      <c r="DD415" t="s">
        <v>6</v>
      </c>
      <c r="DE415" t="s">
        <v>6</v>
      </c>
      <c r="DF415" t="s">
        <v>6</v>
      </c>
      <c r="DG415" t="s">
        <v>6</v>
      </c>
      <c r="DH415" t="s">
        <v>6</v>
      </c>
      <c r="DI415" t="s">
        <v>6</v>
      </c>
      <c r="DJ415" t="s">
        <v>6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1010</v>
      </c>
      <c r="DV415" t="s">
        <v>697</v>
      </c>
      <c r="DW415" t="s">
        <v>697</v>
      </c>
      <c r="DX415">
        <v>10</v>
      </c>
      <c r="EE415">
        <v>16609131</v>
      </c>
      <c r="EF415">
        <v>2</v>
      </c>
      <c r="EG415" t="s">
        <v>14</v>
      </c>
      <c r="EH415">
        <v>0</v>
      </c>
      <c r="EI415" t="s">
        <v>6</v>
      </c>
      <c r="EJ415">
        <v>1</v>
      </c>
      <c r="EK415">
        <v>16001</v>
      </c>
      <c r="EL415" t="s">
        <v>803</v>
      </c>
      <c r="EM415" t="s">
        <v>804</v>
      </c>
      <c r="EO415" t="s">
        <v>6</v>
      </c>
      <c r="EQ415">
        <v>0</v>
      </c>
      <c r="ER415">
        <v>57.5</v>
      </c>
      <c r="ES415">
        <v>57.5</v>
      </c>
      <c r="ET415">
        <v>0</v>
      </c>
      <c r="EU415">
        <v>0</v>
      </c>
      <c r="EV415">
        <v>0</v>
      </c>
      <c r="EW415">
        <v>0</v>
      </c>
      <c r="EX415">
        <v>0</v>
      </c>
      <c r="FQ415">
        <v>0</v>
      </c>
      <c r="FR415">
        <f t="shared" si="413"/>
        <v>0</v>
      </c>
      <c r="FS415">
        <v>0</v>
      </c>
      <c r="FT415" t="s">
        <v>22</v>
      </c>
      <c r="FU415" t="s">
        <v>23</v>
      </c>
      <c r="FX415">
        <v>115.2</v>
      </c>
      <c r="FY415">
        <v>70.55</v>
      </c>
      <c r="GA415" t="s">
        <v>6</v>
      </c>
      <c r="GD415">
        <v>0</v>
      </c>
      <c r="GF415">
        <v>-1250603825</v>
      </c>
      <c r="GG415">
        <v>1</v>
      </c>
      <c r="GH415">
        <v>1</v>
      </c>
      <c r="GI415">
        <v>4</v>
      </c>
      <c r="GJ415">
        <v>0</v>
      </c>
      <c r="GK415">
        <f>ROUND(R415*(R12)/100,2)</f>
        <v>0</v>
      </c>
      <c r="GL415">
        <f t="shared" si="414"/>
        <v>0</v>
      </c>
      <c r="GM415">
        <f t="shared" si="415"/>
        <v>1133.44</v>
      </c>
      <c r="GN415">
        <f t="shared" si="416"/>
        <v>1133.44</v>
      </c>
      <c r="GO415">
        <f t="shared" si="417"/>
        <v>0</v>
      </c>
      <c r="GP415">
        <f t="shared" si="418"/>
        <v>0</v>
      </c>
      <c r="GR415">
        <v>0</v>
      </c>
      <c r="GS415">
        <v>3</v>
      </c>
      <c r="GT415">
        <v>0</v>
      </c>
      <c r="GU415" t="s">
        <v>6</v>
      </c>
      <c r="GV415">
        <f t="shared" si="419"/>
        <v>0</v>
      </c>
      <c r="GW415">
        <v>1</v>
      </c>
      <c r="GX415">
        <f t="shared" si="420"/>
        <v>0</v>
      </c>
      <c r="HA415">
        <v>0</v>
      </c>
      <c r="HB415">
        <v>0</v>
      </c>
      <c r="IK415">
        <v>0</v>
      </c>
    </row>
    <row r="416" spans="1:245" x14ac:dyDescent="0.2">
      <c r="A416">
        <v>18</v>
      </c>
      <c r="B416">
        <v>1</v>
      </c>
      <c r="C416">
        <v>859</v>
      </c>
      <c r="E416" t="s">
        <v>1086</v>
      </c>
      <c r="F416" t="s">
        <v>1087</v>
      </c>
      <c r="G416" t="s">
        <v>1088</v>
      </c>
      <c r="H416" t="s">
        <v>135</v>
      </c>
      <c r="I416">
        <f>I414*J416</f>
        <v>54.4</v>
      </c>
      <c r="J416">
        <v>99.999999999999986</v>
      </c>
      <c r="O416">
        <f t="shared" si="388"/>
        <v>3749.34</v>
      </c>
      <c r="P416">
        <f t="shared" si="389"/>
        <v>3749.34</v>
      </c>
      <c r="Q416">
        <f t="shared" si="390"/>
        <v>0</v>
      </c>
      <c r="R416">
        <f t="shared" si="391"/>
        <v>0</v>
      </c>
      <c r="S416">
        <f t="shared" si="392"/>
        <v>0</v>
      </c>
      <c r="T416">
        <f t="shared" si="393"/>
        <v>0</v>
      </c>
      <c r="U416">
        <f t="shared" si="394"/>
        <v>0</v>
      </c>
      <c r="V416">
        <f t="shared" si="395"/>
        <v>0</v>
      </c>
      <c r="W416">
        <f t="shared" si="396"/>
        <v>0</v>
      </c>
      <c r="X416">
        <f t="shared" si="397"/>
        <v>0</v>
      </c>
      <c r="Y416">
        <f t="shared" si="398"/>
        <v>0</v>
      </c>
      <c r="AA416">
        <v>16612262</v>
      </c>
      <c r="AB416">
        <f t="shared" si="399"/>
        <v>9.7899999999999991</v>
      </c>
      <c r="AC416">
        <f t="shared" si="421"/>
        <v>9.7899999999999991</v>
      </c>
      <c r="AD416">
        <f>ROUND((((ET416)-(EU416))+AE416),2)</f>
        <v>0</v>
      </c>
      <c r="AE416">
        <f>ROUND((EU416),2)</f>
        <v>0</v>
      </c>
      <c r="AF416">
        <f>ROUND((EV416),2)</f>
        <v>0</v>
      </c>
      <c r="AG416">
        <f t="shared" si="400"/>
        <v>0</v>
      </c>
      <c r="AH416">
        <f>(EW416)</f>
        <v>0</v>
      </c>
      <c r="AI416">
        <f>(EX416)</f>
        <v>0</v>
      </c>
      <c r="AJ416">
        <f t="shared" si="401"/>
        <v>0</v>
      </c>
      <c r="AK416">
        <v>9.7899999999999991</v>
      </c>
      <c r="AL416">
        <v>9.7899999999999991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115</v>
      </c>
      <c r="AU416">
        <v>71</v>
      </c>
      <c r="AV416">
        <v>1</v>
      </c>
      <c r="AW416">
        <v>1</v>
      </c>
      <c r="AZ416">
        <v>7.04</v>
      </c>
      <c r="BA416">
        <v>1</v>
      </c>
      <c r="BB416">
        <v>1</v>
      </c>
      <c r="BC416">
        <v>7.04</v>
      </c>
      <c r="BD416" t="s">
        <v>6</v>
      </c>
      <c r="BE416" t="s">
        <v>6</v>
      </c>
      <c r="BF416" t="s">
        <v>6</v>
      </c>
      <c r="BG416" t="s">
        <v>6</v>
      </c>
      <c r="BH416">
        <v>3</v>
      </c>
      <c r="BI416">
        <v>1</v>
      </c>
      <c r="BJ416" t="s">
        <v>1089</v>
      </c>
      <c r="BM416">
        <v>16001</v>
      </c>
      <c r="BN416">
        <v>0</v>
      </c>
      <c r="BO416" t="s">
        <v>6</v>
      </c>
      <c r="BP416">
        <v>0</v>
      </c>
      <c r="BQ416">
        <v>2</v>
      </c>
      <c r="BR416">
        <v>0</v>
      </c>
      <c r="BS416">
        <v>1</v>
      </c>
      <c r="BT416">
        <v>1</v>
      </c>
      <c r="BU416">
        <v>1</v>
      </c>
      <c r="BV416">
        <v>1</v>
      </c>
      <c r="BW416">
        <v>1</v>
      </c>
      <c r="BX416">
        <v>1</v>
      </c>
      <c r="BY416" t="s">
        <v>6</v>
      </c>
      <c r="BZ416">
        <v>128</v>
      </c>
      <c r="CA416">
        <v>83</v>
      </c>
      <c r="CF416">
        <v>0</v>
      </c>
      <c r="CG416">
        <v>0</v>
      </c>
      <c r="CM416">
        <v>0</v>
      </c>
      <c r="CN416" t="s">
        <v>6</v>
      </c>
      <c r="CO416">
        <v>0</v>
      </c>
      <c r="CP416">
        <f t="shared" si="402"/>
        <v>3749.34</v>
      </c>
      <c r="CQ416">
        <f t="shared" si="403"/>
        <v>68.921599999999998</v>
      </c>
      <c r="CR416">
        <f t="shared" si="404"/>
        <v>0</v>
      </c>
      <c r="CS416">
        <f t="shared" si="405"/>
        <v>0</v>
      </c>
      <c r="CT416">
        <f t="shared" si="406"/>
        <v>0</v>
      </c>
      <c r="CU416">
        <f t="shared" si="407"/>
        <v>0</v>
      </c>
      <c r="CV416">
        <f t="shared" si="408"/>
        <v>0</v>
      </c>
      <c r="CW416">
        <f t="shared" si="409"/>
        <v>0</v>
      </c>
      <c r="CX416">
        <f t="shared" si="410"/>
        <v>0</v>
      </c>
      <c r="CY416">
        <f t="shared" si="411"/>
        <v>0</v>
      </c>
      <c r="CZ416">
        <f t="shared" si="412"/>
        <v>0</v>
      </c>
      <c r="DC416" t="s">
        <v>6</v>
      </c>
      <c r="DD416" t="s">
        <v>6</v>
      </c>
      <c r="DE416" t="s">
        <v>6</v>
      </c>
      <c r="DF416" t="s">
        <v>6</v>
      </c>
      <c r="DG416" t="s">
        <v>6</v>
      </c>
      <c r="DH416" t="s">
        <v>6</v>
      </c>
      <c r="DI416" t="s">
        <v>6</v>
      </c>
      <c r="DJ416" t="s">
        <v>6</v>
      </c>
      <c r="DK416" t="s">
        <v>6</v>
      </c>
      <c r="DL416" t="s">
        <v>6</v>
      </c>
      <c r="DM416" t="s">
        <v>6</v>
      </c>
      <c r="DN416">
        <v>0</v>
      </c>
      <c r="DO416">
        <v>0</v>
      </c>
      <c r="DP416">
        <v>1</v>
      </c>
      <c r="DQ416">
        <v>1</v>
      </c>
      <c r="DU416">
        <v>1003</v>
      </c>
      <c r="DV416" t="s">
        <v>135</v>
      </c>
      <c r="DW416" t="s">
        <v>135</v>
      </c>
      <c r="DX416">
        <v>1</v>
      </c>
      <c r="EE416">
        <v>16609131</v>
      </c>
      <c r="EF416">
        <v>2</v>
      </c>
      <c r="EG416" t="s">
        <v>14</v>
      </c>
      <c r="EH416">
        <v>0</v>
      </c>
      <c r="EI416" t="s">
        <v>6</v>
      </c>
      <c r="EJ416">
        <v>1</v>
      </c>
      <c r="EK416">
        <v>16001</v>
      </c>
      <c r="EL416" t="s">
        <v>803</v>
      </c>
      <c r="EM416" t="s">
        <v>804</v>
      </c>
      <c r="EO416" t="s">
        <v>6</v>
      </c>
      <c r="EQ416">
        <v>0</v>
      </c>
      <c r="ER416">
        <v>9.7899999999999991</v>
      </c>
      <c r="ES416">
        <v>9.7899999999999991</v>
      </c>
      <c r="ET416">
        <v>0</v>
      </c>
      <c r="EU416">
        <v>0</v>
      </c>
      <c r="EV416">
        <v>0</v>
      </c>
      <c r="EW416">
        <v>0</v>
      </c>
      <c r="EX416">
        <v>0</v>
      </c>
      <c r="FQ416">
        <v>0</v>
      </c>
      <c r="FR416">
        <f t="shared" si="413"/>
        <v>0</v>
      </c>
      <c r="FS416">
        <v>0</v>
      </c>
      <c r="FT416" t="s">
        <v>22</v>
      </c>
      <c r="FU416" t="s">
        <v>23</v>
      </c>
      <c r="FX416">
        <v>115.2</v>
      </c>
      <c r="FY416">
        <v>70.55</v>
      </c>
      <c r="GA416" t="s">
        <v>6</v>
      </c>
      <c r="GD416">
        <v>0</v>
      </c>
      <c r="GF416">
        <v>-1238824711</v>
      </c>
      <c r="GG416">
        <v>1</v>
      </c>
      <c r="GH416">
        <v>1</v>
      </c>
      <c r="GI416">
        <v>4</v>
      </c>
      <c r="GJ416">
        <v>0</v>
      </c>
      <c r="GK416">
        <f>ROUND(R416*(R12)/100,2)</f>
        <v>0</v>
      </c>
      <c r="GL416">
        <f t="shared" si="414"/>
        <v>0</v>
      </c>
      <c r="GM416">
        <f t="shared" si="415"/>
        <v>3749.34</v>
      </c>
      <c r="GN416">
        <f t="shared" si="416"/>
        <v>3749.34</v>
      </c>
      <c r="GO416">
        <f t="shared" si="417"/>
        <v>0</v>
      </c>
      <c r="GP416">
        <f t="shared" si="418"/>
        <v>0</v>
      </c>
      <c r="GR416">
        <v>0</v>
      </c>
      <c r="GS416">
        <v>3</v>
      </c>
      <c r="GT416">
        <v>0</v>
      </c>
      <c r="GU416" t="s">
        <v>6</v>
      </c>
      <c r="GV416">
        <f t="shared" si="419"/>
        <v>0</v>
      </c>
      <c r="GW416">
        <v>1</v>
      </c>
      <c r="GX416">
        <f t="shared" si="420"/>
        <v>0</v>
      </c>
      <c r="HA416">
        <v>0</v>
      </c>
      <c r="HB416">
        <v>0</v>
      </c>
      <c r="IK416">
        <v>0</v>
      </c>
    </row>
    <row r="417" spans="1:245" x14ac:dyDescent="0.2">
      <c r="A417">
        <v>17</v>
      </c>
      <c r="B417">
        <v>1</v>
      </c>
      <c r="C417">
        <f>ROW(SmtRes!A873)</f>
        <v>873</v>
      </c>
      <c r="D417">
        <f>ROW(EtalonRes!A884)</f>
        <v>884</v>
      </c>
      <c r="E417" t="s">
        <v>1090</v>
      </c>
      <c r="F417" t="s">
        <v>1091</v>
      </c>
      <c r="G417" t="s">
        <v>1092</v>
      </c>
      <c r="H417" t="s">
        <v>27</v>
      </c>
      <c r="I417">
        <v>0.50600000000000001</v>
      </c>
      <c r="J417">
        <v>0</v>
      </c>
      <c r="O417">
        <f t="shared" si="388"/>
        <v>9946.34</v>
      </c>
      <c r="P417">
        <f t="shared" si="389"/>
        <v>147.41</v>
      </c>
      <c r="Q417">
        <f t="shared" si="390"/>
        <v>3717.87</v>
      </c>
      <c r="R417">
        <f t="shared" si="391"/>
        <v>504.34</v>
      </c>
      <c r="S417">
        <f t="shared" si="392"/>
        <v>6081.06</v>
      </c>
      <c r="T417">
        <f t="shared" si="393"/>
        <v>0</v>
      </c>
      <c r="U417">
        <f t="shared" si="394"/>
        <v>87.075515999999993</v>
      </c>
      <c r="V417">
        <f t="shared" si="395"/>
        <v>5.3256500000000004</v>
      </c>
      <c r="W417">
        <f t="shared" si="396"/>
        <v>0</v>
      </c>
      <c r="X417">
        <f t="shared" si="397"/>
        <v>7573.21</v>
      </c>
      <c r="Y417">
        <f t="shared" si="398"/>
        <v>4675.63</v>
      </c>
      <c r="AA417">
        <v>16612262</v>
      </c>
      <c r="AB417">
        <f t="shared" si="399"/>
        <v>2792.16</v>
      </c>
      <c r="AC417">
        <f t="shared" si="421"/>
        <v>41.38</v>
      </c>
      <c r="AD417">
        <f>ROUND(((((ET417*1.25))-((EU417*1.25)))+AE417),2)</f>
        <v>1043.69</v>
      </c>
      <c r="AE417">
        <f>ROUND(((EU417*1.25)),2)</f>
        <v>141.58000000000001</v>
      </c>
      <c r="AF417">
        <f>ROUND(((EV417*1.15)),2)</f>
        <v>1707.09</v>
      </c>
      <c r="AG417">
        <f t="shared" si="400"/>
        <v>0</v>
      </c>
      <c r="AH417">
        <f>((EW417*1.15))</f>
        <v>172.08599999999998</v>
      </c>
      <c r="AI417">
        <f>((EX417*1.25))</f>
        <v>10.525</v>
      </c>
      <c r="AJ417">
        <f t="shared" si="401"/>
        <v>0</v>
      </c>
      <c r="AK417">
        <v>2360.7600000000002</v>
      </c>
      <c r="AL417">
        <v>41.38</v>
      </c>
      <c r="AM417">
        <v>834.95</v>
      </c>
      <c r="AN417">
        <v>113.26</v>
      </c>
      <c r="AO417">
        <v>1484.43</v>
      </c>
      <c r="AP417">
        <v>0</v>
      </c>
      <c r="AQ417">
        <v>149.63999999999999</v>
      </c>
      <c r="AR417">
        <v>8.42</v>
      </c>
      <c r="AS417">
        <v>0</v>
      </c>
      <c r="AT417">
        <v>115</v>
      </c>
      <c r="AU417">
        <v>71</v>
      </c>
      <c r="AV417">
        <v>1</v>
      </c>
      <c r="AW417">
        <v>1</v>
      </c>
      <c r="AZ417">
        <v>7.04</v>
      </c>
      <c r="BA417">
        <v>7.04</v>
      </c>
      <c r="BB417">
        <v>7.04</v>
      </c>
      <c r="BC417">
        <v>7.04</v>
      </c>
      <c r="BD417" t="s">
        <v>6</v>
      </c>
      <c r="BE417" t="s">
        <v>6</v>
      </c>
      <c r="BF417" t="s">
        <v>6</v>
      </c>
      <c r="BG417" t="s">
        <v>6</v>
      </c>
      <c r="BH417">
        <v>0</v>
      </c>
      <c r="BI417">
        <v>1</v>
      </c>
      <c r="BJ417" t="s">
        <v>1093</v>
      </c>
      <c r="BM417">
        <v>16001</v>
      </c>
      <c r="BN417">
        <v>0</v>
      </c>
      <c r="BO417" t="s">
        <v>6</v>
      </c>
      <c r="BP417">
        <v>0</v>
      </c>
      <c r="BQ417">
        <v>2</v>
      </c>
      <c r="BR417">
        <v>0</v>
      </c>
      <c r="BS417">
        <v>7.04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6</v>
      </c>
      <c r="BZ417">
        <v>128</v>
      </c>
      <c r="CA417">
        <v>83</v>
      </c>
      <c r="CF417">
        <v>0</v>
      </c>
      <c r="CG417">
        <v>0</v>
      </c>
      <c r="CM417">
        <v>0</v>
      </c>
      <c r="CN417" t="s">
        <v>1861</v>
      </c>
      <c r="CO417">
        <v>0</v>
      </c>
      <c r="CP417">
        <f t="shared" si="402"/>
        <v>9946.34</v>
      </c>
      <c r="CQ417">
        <f t="shared" si="403"/>
        <v>291.3152</v>
      </c>
      <c r="CR417">
        <f t="shared" si="404"/>
        <v>7347.5776000000005</v>
      </c>
      <c r="CS417">
        <f t="shared" si="405"/>
        <v>996.72320000000013</v>
      </c>
      <c r="CT417">
        <f t="shared" si="406"/>
        <v>12017.9136</v>
      </c>
      <c r="CU417">
        <f t="shared" si="407"/>
        <v>0</v>
      </c>
      <c r="CV417">
        <f t="shared" si="408"/>
        <v>172.08599999999998</v>
      </c>
      <c r="CW417">
        <f t="shared" si="409"/>
        <v>10.525</v>
      </c>
      <c r="CX417">
        <f t="shared" si="410"/>
        <v>0</v>
      </c>
      <c r="CY417">
        <f t="shared" si="411"/>
        <v>7573.2100000000009</v>
      </c>
      <c r="CZ417">
        <f t="shared" si="412"/>
        <v>4675.634</v>
      </c>
      <c r="DC417" t="s">
        <v>6</v>
      </c>
      <c r="DD417" t="s">
        <v>6</v>
      </c>
      <c r="DE417" t="s">
        <v>91</v>
      </c>
      <c r="DF417" t="s">
        <v>91</v>
      </c>
      <c r="DG417" t="s">
        <v>92</v>
      </c>
      <c r="DH417" t="s">
        <v>6</v>
      </c>
      <c r="DI417" t="s">
        <v>92</v>
      </c>
      <c r="DJ417" t="s">
        <v>91</v>
      </c>
      <c r="DK417" t="s">
        <v>6</v>
      </c>
      <c r="DL417" t="s">
        <v>6</v>
      </c>
      <c r="DM417" t="s">
        <v>6</v>
      </c>
      <c r="DN417">
        <v>0</v>
      </c>
      <c r="DO417">
        <v>0</v>
      </c>
      <c r="DP417">
        <v>1</v>
      </c>
      <c r="DQ417">
        <v>1</v>
      </c>
      <c r="DU417">
        <v>1003</v>
      </c>
      <c r="DV417" t="s">
        <v>27</v>
      </c>
      <c r="DW417" t="s">
        <v>27</v>
      </c>
      <c r="DX417">
        <v>100</v>
      </c>
      <c r="EE417">
        <v>16609131</v>
      </c>
      <c r="EF417">
        <v>2</v>
      </c>
      <c r="EG417" t="s">
        <v>14</v>
      </c>
      <c r="EH417">
        <v>0</v>
      </c>
      <c r="EI417" t="s">
        <v>6</v>
      </c>
      <c r="EJ417">
        <v>1</v>
      </c>
      <c r="EK417">
        <v>16001</v>
      </c>
      <c r="EL417" t="s">
        <v>803</v>
      </c>
      <c r="EM417" t="s">
        <v>804</v>
      </c>
      <c r="EO417" t="s">
        <v>93</v>
      </c>
      <c r="EQ417">
        <v>131072</v>
      </c>
      <c r="ER417">
        <v>2360.7600000000002</v>
      </c>
      <c r="ES417">
        <v>41.38</v>
      </c>
      <c r="ET417">
        <v>834.95</v>
      </c>
      <c r="EU417">
        <v>113.26</v>
      </c>
      <c r="EV417">
        <v>1484.43</v>
      </c>
      <c r="EW417">
        <v>149.63999999999999</v>
      </c>
      <c r="EX417">
        <v>8.42</v>
      </c>
      <c r="EY417">
        <v>0</v>
      </c>
      <c r="FQ417">
        <v>0</v>
      </c>
      <c r="FR417">
        <f t="shared" si="413"/>
        <v>0</v>
      </c>
      <c r="FS417">
        <v>0</v>
      </c>
      <c r="FT417" t="s">
        <v>22</v>
      </c>
      <c r="FU417" t="s">
        <v>23</v>
      </c>
      <c r="FX417">
        <v>115.2</v>
      </c>
      <c r="FY417">
        <v>70.55</v>
      </c>
      <c r="GA417" t="s">
        <v>6</v>
      </c>
      <c r="GD417">
        <v>0</v>
      </c>
      <c r="GF417">
        <v>-1128460993</v>
      </c>
      <c r="GG417">
        <v>1</v>
      </c>
      <c r="GH417">
        <v>1</v>
      </c>
      <c r="GI417">
        <v>4</v>
      </c>
      <c r="GJ417">
        <v>0</v>
      </c>
      <c r="GK417">
        <f>ROUND(R417*(R12)/100,2)</f>
        <v>0</v>
      </c>
      <c r="GL417">
        <f t="shared" si="414"/>
        <v>0</v>
      </c>
      <c r="GM417">
        <f t="shared" si="415"/>
        <v>22195.18</v>
      </c>
      <c r="GN417">
        <f t="shared" si="416"/>
        <v>22195.18</v>
      </c>
      <c r="GO417">
        <f t="shared" si="417"/>
        <v>0</v>
      </c>
      <c r="GP417">
        <f t="shared" si="418"/>
        <v>0</v>
      </c>
      <c r="GR417">
        <v>0</v>
      </c>
      <c r="GS417">
        <v>3</v>
      </c>
      <c r="GT417">
        <v>0</v>
      </c>
      <c r="GU417" t="s">
        <v>6</v>
      </c>
      <c r="GV417">
        <f t="shared" si="419"/>
        <v>0</v>
      </c>
      <c r="GW417">
        <v>1</v>
      </c>
      <c r="GX417">
        <f t="shared" si="420"/>
        <v>0</v>
      </c>
      <c r="HA417">
        <v>0</v>
      </c>
      <c r="HB417">
        <v>0</v>
      </c>
      <c r="IK417">
        <v>0</v>
      </c>
    </row>
    <row r="418" spans="1:245" x14ac:dyDescent="0.2">
      <c r="A418">
        <v>18</v>
      </c>
      <c r="B418">
        <v>1</v>
      </c>
      <c r="C418">
        <v>872</v>
      </c>
      <c r="E418" t="s">
        <v>1094</v>
      </c>
      <c r="F418" t="s">
        <v>1095</v>
      </c>
      <c r="G418" t="s">
        <v>1096</v>
      </c>
      <c r="H418" t="s">
        <v>697</v>
      </c>
      <c r="I418">
        <f>I417*J418</f>
        <v>2.6</v>
      </c>
      <c r="J418">
        <v>5.1383399209486171</v>
      </c>
      <c r="O418">
        <f t="shared" si="388"/>
        <v>1067.1199999999999</v>
      </c>
      <c r="P418">
        <f t="shared" si="389"/>
        <v>1067.1199999999999</v>
      </c>
      <c r="Q418">
        <f t="shared" si="390"/>
        <v>0</v>
      </c>
      <c r="R418">
        <f t="shared" si="391"/>
        <v>0</v>
      </c>
      <c r="S418">
        <f t="shared" si="392"/>
        <v>0</v>
      </c>
      <c r="T418">
        <f t="shared" si="393"/>
        <v>0</v>
      </c>
      <c r="U418">
        <f t="shared" si="394"/>
        <v>0</v>
      </c>
      <c r="V418">
        <f t="shared" si="395"/>
        <v>0</v>
      </c>
      <c r="W418">
        <f t="shared" si="396"/>
        <v>0</v>
      </c>
      <c r="X418">
        <f t="shared" si="397"/>
        <v>0</v>
      </c>
      <c r="Y418">
        <f t="shared" si="398"/>
        <v>0</v>
      </c>
      <c r="AA418">
        <v>16612262</v>
      </c>
      <c r="AB418">
        <f t="shared" si="399"/>
        <v>58.3</v>
      </c>
      <c r="AC418">
        <f t="shared" si="421"/>
        <v>58.3</v>
      </c>
      <c r="AD418">
        <f>ROUND((((ET418)-(EU418))+AE418),2)</f>
        <v>0</v>
      </c>
      <c r="AE418">
        <f>ROUND((EU418),2)</f>
        <v>0</v>
      </c>
      <c r="AF418">
        <f>ROUND((EV418),2)</f>
        <v>0</v>
      </c>
      <c r="AG418">
        <f t="shared" si="400"/>
        <v>0</v>
      </c>
      <c r="AH418">
        <f>(EW418)</f>
        <v>0</v>
      </c>
      <c r="AI418">
        <f>(EX418)</f>
        <v>0</v>
      </c>
      <c r="AJ418">
        <f t="shared" si="401"/>
        <v>0</v>
      </c>
      <c r="AK418">
        <v>58.3</v>
      </c>
      <c r="AL418">
        <v>58.3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115</v>
      </c>
      <c r="AU418">
        <v>71</v>
      </c>
      <c r="AV418">
        <v>1</v>
      </c>
      <c r="AW418">
        <v>1</v>
      </c>
      <c r="AZ418">
        <v>7.04</v>
      </c>
      <c r="BA418">
        <v>1</v>
      </c>
      <c r="BB418">
        <v>1</v>
      </c>
      <c r="BC418">
        <v>7.04</v>
      </c>
      <c r="BD418" t="s">
        <v>6</v>
      </c>
      <c r="BE418" t="s">
        <v>6</v>
      </c>
      <c r="BF418" t="s">
        <v>6</v>
      </c>
      <c r="BG418" t="s">
        <v>6</v>
      </c>
      <c r="BH418">
        <v>3</v>
      </c>
      <c r="BI418">
        <v>1</v>
      </c>
      <c r="BJ418" t="s">
        <v>1097</v>
      </c>
      <c r="BM418">
        <v>16001</v>
      </c>
      <c r="BN418">
        <v>0</v>
      </c>
      <c r="BO418" t="s">
        <v>6</v>
      </c>
      <c r="BP418">
        <v>0</v>
      </c>
      <c r="BQ418">
        <v>2</v>
      </c>
      <c r="BR418">
        <v>0</v>
      </c>
      <c r="BS418">
        <v>1</v>
      </c>
      <c r="BT418">
        <v>1</v>
      </c>
      <c r="BU418">
        <v>1</v>
      </c>
      <c r="BV418">
        <v>1</v>
      </c>
      <c r="BW418">
        <v>1</v>
      </c>
      <c r="BX418">
        <v>1</v>
      </c>
      <c r="BY418" t="s">
        <v>6</v>
      </c>
      <c r="BZ418">
        <v>128</v>
      </c>
      <c r="CA418">
        <v>83</v>
      </c>
      <c r="CF418">
        <v>0</v>
      </c>
      <c r="CG418">
        <v>0</v>
      </c>
      <c r="CM418">
        <v>0</v>
      </c>
      <c r="CN418" t="s">
        <v>6</v>
      </c>
      <c r="CO418">
        <v>0</v>
      </c>
      <c r="CP418">
        <f t="shared" si="402"/>
        <v>1067.1199999999999</v>
      </c>
      <c r="CQ418">
        <f t="shared" si="403"/>
        <v>410.43199999999996</v>
      </c>
      <c r="CR418">
        <f t="shared" si="404"/>
        <v>0</v>
      </c>
      <c r="CS418">
        <f t="shared" si="405"/>
        <v>0</v>
      </c>
      <c r="CT418">
        <f t="shared" si="406"/>
        <v>0</v>
      </c>
      <c r="CU418">
        <f t="shared" si="407"/>
        <v>0</v>
      </c>
      <c r="CV418">
        <f t="shared" si="408"/>
        <v>0</v>
      </c>
      <c r="CW418">
        <f t="shared" si="409"/>
        <v>0</v>
      </c>
      <c r="CX418">
        <f t="shared" si="410"/>
        <v>0</v>
      </c>
      <c r="CY418">
        <f t="shared" si="411"/>
        <v>0</v>
      </c>
      <c r="CZ418">
        <f t="shared" si="412"/>
        <v>0</v>
      </c>
      <c r="DC418" t="s">
        <v>6</v>
      </c>
      <c r="DD418" t="s">
        <v>6</v>
      </c>
      <c r="DE418" t="s">
        <v>6</v>
      </c>
      <c r="DF418" t="s">
        <v>6</v>
      </c>
      <c r="DG418" t="s">
        <v>6</v>
      </c>
      <c r="DH418" t="s">
        <v>6</v>
      </c>
      <c r="DI418" t="s">
        <v>6</v>
      </c>
      <c r="DJ418" t="s">
        <v>6</v>
      </c>
      <c r="DK418" t="s">
        <v>6</v>
      </c>
      <c r="DL418" t="s">
        <v>6</v>
      </c>
      <c r="DM418" t="s">
        <v>6</v>
      </c>
      <c r="DN418">
        <v>0</v>
      </c>
      <c r="DO418">
        <v>0</v>
      </c>
      <c r="DP418">
        <v>1</v>
      </c>
      <c r="DQ418">
        <v>1</v>
      </c>
      <c r="DU418">
        <v>1010</v>
      </c>
      <c r="DV418" t="s">
        <v>697</v>
      </c>
      <c r="DW418" t="s">
        <v>697</v>
      </c>
      <c r="DX418">
        <v>10</v>
      </c>
      <c r="EE418">
        <v>16609131</v>
      </c>
      <c r="EF418">
        <v>2</v>
      </c>
      <c r="EG418" t="s">
        <v>14</v>
      </c>
      <c r="EH418">
        <v>0</v>
      </c>
      <c r="EI418" t="s">
        <v>6</v>
      </c>
      <c r="EJ418">
        <v>1</v>
      </c>
      <c r="EK418">
        <v>16001</v>
      </c>
      <c r="EL418" t="s">
        <v>803</v>
      </c>
      <c r="EM418" t="s">
        <v>804</v>
      </c>
      <c r="EO418" t="s">
        <v>6</v>
      </c>
      <c r="EQ418">
        <v>0</v>
      </c>
      <c r="ER418">
        <v>58.3</v>
      </c>
      <c r="ES418">
        <v>58.3</v>
      </c>
      <c r="ET418">
        <v>0</v>
      </c>
      <c r="EU418">
        <v>0</v>
      </c>
      <c r="EV418">
        <v>0</v>
      </c>
      <c r="EW418">
        <v>0</v>
      </c>
      <c r="EX418">
        <v>0</v>
      </c>
      <c r="FQ418">
        <v>0</v>
      </c>
      <c r="FR418">
        <f t="shared" si="413"/>
        <v>0</v>
      </c>
      <c r="FS418">
        <v>0</v>
      </c>
      <c r="FT418" t="s">
        <v>22</v>
      </c>
      <c r="FU418" t="s">
        <v>23</v>
      </c>
      <c r="FX418">
        <v>115.2</v>
      </c>
      <c r="FY418">
        <v>70.55</v>
      </c>
      <c r="GA418" t="s">
        <v>6</v>
      </c>
      <c r="GD418">
        <v>0</v>
      </c>
      <c r="GF418">
        <v>-1191253957</v>
      </c>
      <c r="GG418">
        <v>1</v>
      </c>
      <c r="GH418">
        <v>1</v>
      </c>
      <c r="GI418">
        <v>4</v>
      </c>
      <c r="GJ418">
        <v>0</v>
      </c>
      <c r="GK418">
        <f>ROUND(R418*(R12)/100,2)</f>
        <v>0</v>
      </c>
      <c r="GL418">
        <f t="shared" si="414"/>
        <v>0</v>
      </c>
      <c r="GM418">
        <f t="shared" si="415"/>
        <v>1067.1199999999999</v>
      </c>
      <c r="GN418">
        <f t="shared" si="416"/>
        <v>1067.1199999999999</v>
      </c>
      <c r="GO418">
        <f t="shared" si="417"/>
        <v>0</v>
      </c>
      <c r="GP418">
        <f t="shared" si="418"/>
        <v>0</v>
      </c>
      <c r="GR418">
        <v>0</v>
      </c>
      <c r="GS418">
        <v>3</v>
      </c>
      <c r="GT418">
        <v>0</v>
      </c>
      <c r="GU418" t="s">
        <v>6</v>
      </c>
      <c r="GV418">
        <f t="shared" si="419"/>
        <v>0</v>
      </c>
      <c r="GW418">
        <v>1</v>
      </c>
      <c r="GX418">
        <f t="shared" si="420"/>
        <v>0</v>
      </c>
      <c r="HA418">
        <v>0</v>
      </c>
      <c r="HB418">
        <v>0</v>
      </c>
      <c r="IK418">
        <v>0</v>
      </c>
    </row>
    <row r="419" spans="1:245" x14ac:dyDescent="0.2">
      <c r="A419">
        <v>18</v>
      </c>
      <c r="B419">
        <v>1</v>
      </c>
      <c r="C419">
        <v>873</v>
      </c>
      <c r="E419" t="s">
        <v>1098</v>
      </c>
      <c r="F419" t="s">
        <v>1099</v>
      </c>
      <c r="G419" t="s">
        <v>1100</v>
      </c>
      <c r="H419" t="s">
        <v>135</v>
      </c>
      <c r="I419">
        <f>I417*J419</f>
        <v>50.6</v>
      </c>
      <c r="J419">
        <v>100</v>
      </c>
      <c r="O419">
        <f t="shared" si="388"/>
        <v>4983.57</v>
      </c>
      <c r="P419">
        <f t="shared" si="389"/>
        <v>4983.57</v>
      </c>
      <c r="Q419">
        <f t="shared" si="390"/>
        <v>0</v>
      </c>
      <c r="R419">
        <f t="shared" si="391"/>
        <v>0</v>
      </c>
      <c r="S419">
        <f t="shared" si="392"/>
        <v>0</v>
      </c>
      <c r="T419">
        <f t="shared" si="393"/>
        <v>0</v>
      </c>
      <c r="U419">
        <f t="shared" si="394"/>
        <v>0</v>
      </c>
      <c r="V419">
        <f t="shared" si="395"/>
        <v>0</v>
      </c>
      <c r="W419">
        <f t="shared" si="396"/>
        <v>0</v>
      </c>
      <c r="X419">
        <f t="shared" si="397"/>
        <v>0</v>
      </c>
      <c r="Y419">
        <f t="shared" si="398"/>
        <v>0</v>
      </c>
      <c r="AA419">
        <v>16612262</v>
      </c>
      <c r="AB419">
        <f t="shared" si="399"/>
        <v>13.99</v>
      </c>
      <c r="AC419">
        <f t="shared" si="421"/>
        <v>13.99</v>
      </c>
      <c r="AD419">
        <f>ROUND((((ET419)-(EU419))+AE419),2)</f>
        <v>0</v>
      </c>
      <c r="AE419">
        <f>ROUND((EU419),2)</f>
        <v>0</v>
      </c>
      <c r="AF419">
        <f>ROUND((EV419),2)</f>
        <v>0</v>
      </c>
      <c r="AG419">
        <f t="shared" si="400"/>
        <v>0</v>
      </c>
      <c r="AH419">
        <f>(EW419)</f>
        <v>0</v>
      </c>
      <c r="AI419">
        <f>(EX419)</f>
        <v>0</v>
      </c>
      <c r="AJ419">
        <f t="shared" si="401"/>
        <v>0</v>
      </c>
      <c r="AK419">
        <v>13.99</v>
      </c>
      <c r="AL419">
        <v>13.99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115</v>
      </c>
      <c r="AU419">
        <v>71</v>
      </c>
      <c r="AV419">
        <v>1</v>
      </c>
      <c r="AW419">
        <v>1</v>
      </c>
      <c r="AZ419">
        <v>7.04</v>
      </c>
      <c r="BA419">
        <v>1</v>
      </c>
      <c r="BB419">
        <v>1</v>
      </c>
      <c r="BC419">
        <v>7.04</v>
      </c>
      <c r="BD419" t="s">
        <v>6</v>
      </c>
      <c r="BE419" t="s">
        <v>6</v>
      </c>
      <c r="BF419" t="s">
        <v>6</v>
      </c>
      <c r="BG419" t="s">
        <v>6</v>
      </c>
      <c r="BH419">
        <v>3</v>
      </c>
      <c r="BI419">
        <v>1</v>
      </c>
      <c r="BJ419" t="s">
        <v>1101</v>
      </c>
      <c r="BM419">
        <v>16001</v>
      </c>
      <c r="BN419">
        <v>0</v>
      </c>
      <c r="BO419" t="s">
        <v>6</v>
      </c>
      <c r="BP419">
        <v>0</v>
      </c>
      <c r="BQ419">
        <v>2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6</v>
      </c>
      <c r="BZ419">
        <v>128</v>
      </c>
      <c r="CA419">
        <v>83</v>
      </c>
      <c r="CF419">
        <v>0</v>
      </c>
      <c r="CG419">
        <v>0</v>
      </c>
      <c r="CM419">
        <v>0</v>
      </c>
      <c r="CN419" t="s">
        <v>6</v>
      </c>
      <c r="CO419">
        <v>0</v>
      </c>
      <c r="CP419">
        <f t="shared" si="402"/>
        <v>4983.57</v>
      </c>
      <c r="CQ419">
        <f t="shared" si="403"/>
        <v>98.489599999999996</v>
      </c>
      <c r="CR419">
        <f t="shared" si="404"/>
        <v>0</v>
      </c>
      <c r="CS419">
        <f t="shared" si="405"/>
        <v>0</v>
      </c>
      <c r="CT419">
        <f t="shared" si="406"/>
        <v>0</v>
      </c>
      <c r="CU419">
        <f t="shared" si="407"/>
        <v>0</v>
      </c>
      <c r="CV419">
        <f t="shared" si="408"/>
        <v>0</v>
      </c>
      <c r="CW419">
        <f t="shared" si="409"/>
        <v>0</v>
      </c>
      <c r="CX419">
        <f t="shared" si="410"/>
        <v>0</v>
      </c>
      <c r="CY419">
        <f t="shared" si="411"/>
        <v>0</v>
      </c>
      <c r="CZ419">
        <f t="shared" si="412"/>
        <v>0</v>
      </c>
      <c r="DC419" t="s">
        <v>6</v>
      </c>
      <c r="DD419" t="s">
        <v>6</v>
      </c>
      <c r="DE419" t="s">
        <v>6</v>
      </c>
      <c r="DF419" t="s">
        <v>6</v>
      </c>
      <c r="DG419" t="s">
        <v>6</v>
      </c>
      <c r="DH419" t="s">
        <v>6</v>
      </c>
      <c r="DI419" t="s">
        <v>6</v>
      </c>
      <c r="DJ419" t="s">
        <v>6</v>
      </c>
      <c r="DK419" t="s">
        <v>6</v>
      </c>
      <c r="DL419" t="s">
        <v>6</v>
      </c>
      <c r="DM419" t="s">
        <v>6</v>
      </c>
      <c r="DN419">
        <v>0</v>
      </c>
      <c r="DO419">
        <v>0</v>
      </c>
      <c r="DP419">
        <v>1</v>
      </c>
      <c r="DQ419">
        <v>1</v>
      </c>
      <c r="DU419">
        <v>1003</v>
      </c>
      <c r="DV419" t="s">
        <v>135</v>
      </c>
      <c r="DW419" t="s">
        <v>135</v>
      </c>
      <c r="DX419">
        <v>1</v>
      </c>
      <c r="EE419">
        <v>16609131</v>
      </c>
      <c r="EF419">
        <v>2</v>
      </c>
      <c r="EG419" t="s">
        <v>14</v>
      </c>
      <c r="EH419">
        <v>0</v>
      </c>
      <c r="EI419" t="s">
        <v>6</v>
      </c>
      <c r="EJ419">
        <v>1</v>
      </c>
      <c r="EK419">
        <v>16001</v>
      </c>
      <c r="EL419" t="s">
        <v>803</v>
      </c>
      <c r="EM419" t="s">
        <v>804</v>
      </c>
      <c r="EO419" t="s">
        <v>6</v>
      </c>
      <c r="EQ419">
        <v>0</v>
      </c>
      <c r="ER419">
        <v>13.99</v>
      </c>
      <c r="ES419">
        <v>13.99</v>
      </c>
      <c r="ET419">
        <v>0</v>
      </c>
      <c r="EU419">
        <v>0</v>
      </c>
      <c r="EV419">
        <v>0</v>
      </c>
      <c r="EW419">
        <v>0</v>
      </c>
      <c r="EX419">
        <v>0</v>
      </c>
      <c r="FQ419">
        <v>0</v>
      </c>
      <c r="FR419">
        <f t="shared" si="413"/>
        <v>0</v>
      </c>
      <c r="FS419">
        <v>0</v>
      </c>
      <c r="FT419" t="s">
        <v>22</v>
      </c>
      <c r="FU419" t="s">
        <v>23</v>
      </c>
      <c r="FX419">
        <v>115.2</v>
      </c>
      <c r="FY419">
        <v>70.55</v>
      </c>
      <c r="GA419" t="s">
        <v>6</v>
      </c>
      <c r="GD419">
        <v>0</v>
      </c>
      <c r="GF419">
        <v>-687979676</v>
      </c>
      <c r="GG419">
        <v>1</v>
      </c>
      <c r="GH419">
        <v>1</v>
      </c>
      <c r="GI419">
        <v>4</v>
      </c>
      <c r="GJ419">
        <v>0</v>
      </c>
      <c r="GK419">
        <f>ROUND(R419*(R12)/100,2)</f>
        <v>0</v>
      </c>
      <c r="GL419">
        <f t="shared" si="414"/>
        <v>0</v>
      </c>
      <c r="GM419">
        <f t="shared" si="415"/>
        <v>4983.57</v>
      </c>
      <c r="GN419">
        <f t="shared" si="416"/>
        <v>4983.57</v>
      </c>
      <c r="GO419">
        <f t="shared" si="417"/>
        <v>0</v>
      </c>
      <c r="GP419">
        <f t="shared" si="418"/>
        <v>0</v>
      </c>
      <c r="GR419">
        <v>0</v>
      </c>
      <c r="GS419">
        <v>3</v>
      </c>
      <c r="GT419">
        <v>0</v>
      </c>
      <c r="GU419" t="s">
        <v>6</v>
      </c>
      <c r="GV419">
        <f t="shared" si="419"/>
        <v>0</v>
      </c>
      <c r="GW419">
        <v>1</v>
      </c>
      <c r="GX419">
        <f t="shared" si="420"/>
        <v>0</v>
      </c>
      <c r="HA419">
        <v>0</v>
      </c>
      <c r="HB419">
        <v>0</v>
      </c>
      <c r="IK419">
        <v>0</v>
      </c>
    </row>
    <row r="420" spans="1:245" x14ac:dyDescent="0.2">
      <c r="A420">
        <v>17</v>
      </c>
      <c r="B420">
        <v>1</v>
      </c>
      <c r="C420">
        <f>ROW(SmtRes!A887)</f>
        <v>887</v>
      </c>
      <c r="D420">
        <f>ROW(EtalonRes!A901)</f>
        <v>901</v>
      </c>
      <c r="E420" t="s">
        <v>1102</v>
      </c>
      <c r="F420" t="s">
        <v>1103</v>
      </c>
      <c r="G420" t="s">
        <v>1104</v>
      </c>
      <c r="H420" t="s">
        <v>27</v>
      </c>
      <c r="I420">
        <v>0.29299999999999998</v>
      </c>
      <c r="J420">
        <v>0</v>
      </c>
      <c r="O420">
        <f t="shared" si="388"/>
        <v>4197.0600000000004</v>
      </c>
      <c r="P420">
        <f t="shared" si="389"/>
        <v>76.260000000000005</v>
      </c>
      <c r="Q420">
        <f t="shared" si="390"/>
        <v>1254.6500000000001</v>
      </c>
      <c r="R420">
        <f t="shared" si="391"/>
        <v>170.9</v>
      </c>
      <c r="S420">
        <f t="shared" si="392"/>
        <v>2866.15</v>
      </c>
      <c r="T420">
        <f t="shared" si="393"/>
        <v>0</v>
      </c>
      <c r="U420">
        <f t="shared" si="394"/>
        <v>41.040509999999998</v>
      </c>
      <c r="V420">
        <f t="shared" si="395"/>
        <v>1.8092750000000002</v>
      </c>
      <c r="W420">
        <f t="shared" si="396"/>
        <v>0</v>
      </c>
      <c r="X420">
        <f t="shared" si="397"/>
        <v>3492.61</v>
      </c>
      <c r="Y420">
        <f t="shared" si="398"/>
        <v>2156.31</v>
      </c>
      <c r="AA420">
        <v>16612262</v>
      </c>
      <c r="AB420">
        <f t="shared" si="399"/>
        <v>2034.72</v>
      </c>
      <c r="AC420">
        <f t="shared" si="421"/>
        <v>36.97</v>
      </c>
      <c r="AD420">
        <f>ROUND(((((ET420*1.25))-((EU420*1.25)))+AE420),2)</f>
        <v>608.25</v>
      </c>
      <c r="AE420">
        <f>ROUND(((EU420*1.25)),2)</f>
        <v>82.85</v>
      </c>
      <c r="AF420">
        <f>ROUND(((EV420*1.15)),2)</f>
        <v>1389.5</v>
      </c>
      <c r="AG420">
        <f t="shared" si="400"/>
        <v>0</v>
      </c>
      <c r="AH420">
        <f>((EW420*1.15))</f>
        <v>140.07</v>
      </c>
      <c r="AI420">
        <f>((EX420*1.25))</f>
        <v>6.1750000000000007</v>
      </c>
      <c r="AJ420">
        <f t="shared" si="401"/>
        <v>0</v>
      </c>
      <c r="AK420">
        <v>1731.83</v>
      </c>
      <c r="AL420">
        <v>36.97</v>
      </c>
      <c r="AM420">
        <v>486.6</v>
      </c>
      <c r="AN420">
        <v>66.28</v>
      </c>
      <c r="AO420">
        <v>1208.26</v>
      </c>
      <c r="AP420">
        <v>0</v>
      </c>
      <c r="AQ420">
        <v>121.8</v>
      </c>
      <c r="AR420">
        <v>4.9400000000000004</v>
      </c>
      <c r="AS420">
        <v>0</v>
      </c>
      <c r="AT420">
        <v>115</v>
      </c>
      <c r="AU420">
        <v>71</v>
      </c>
      <c r="AV420">
        <v>1</v>
      </c>
      <c r="AW420">
        <v>1</v>
      </c>
      <c r="AZ420">
        <v>7.04</v>
      </c>
      <c r="BA420">
        <v>7.04</v>
      </c>
      <c r="BB420">
        <v>7.04</v>
      </c>
      <c r="BC420">
        <v>7.04</v>
      </c>
      <c r="BD420" t="s">
        <v>6</v>
      </c>
      <c r="BE420" t="s">
        <v>6</v>
      </c>
      <c r="BF420" t="s">
        <v>6</v>
      </c>
      <c r="BG420" t="s">
        <v>6</v>
      </c>
      <c r="BH420">
        <v>0</v>
      </c>
      <c r="BI420">
        <v>1</v>
      </c>
      <c r="BJ420" t="s">
        <v>1105</v>
      </c>
      <c r="BM420">
        <v>16001</v>
      </c>
      <c r="BN420">
        <v>0</v>
      </c>
      <c r="BO420" t="s">
        <v>6</v>
      </c>
      <c r="BP420">
        <v>0</v>
      </c>
      <c r="BQ420">
        <v>2</v>
      </c>
      <c r="BR420">
        <v>0</v>
      </c>
      <c r="BS420">
        <v>7.04</v>
      </c>
      <c r="BT420">
        <v>1</v>
      </c>
      <c r="BU420">
        <v>1</v>
      </c>
      <c r="BV420">
        <v>1</v>
      </c>
      <c r="BW420">
        <v>1</v>
      </c>
      <c r="BX420">
        <v>1</v>
      </c>
      <c r="BY420" t="s">
        <v>6</v>
      </c>
      <c r="BZ420">
        <v>128</v>
      </c>
      <c r="CA420">
        <v>83</v>
      </c>
      <c r="CF420">
        <v>0</v>
      </c>
      <c r="CG420">
        <v>0</v>
      </c>
      <c r="CM420">
        <v>0</v>
      </c>
      <c r="CN420" t="s">
        <v>1861</v>
      </c>
      <c r="CO420">
        <v>0</v>
      </c>
      <c r="CP420">
        <f t="shared" si="402"/>
        <v>4197.0600000000004</v>
      </c>
      <c r="CQ420">
        <f t="shared" si="403"/>
        <v>260.2688</v>
      </c>
      <c r="CR420">
        <f t="shared" si="404"/>
        <v>4282.08</v>
      </c>
      <c r="CS420">
        <f t="shared" si="405"/>
        <v>583.26400000000001</v>
      </c>
      <c r="CT420">
        <f t="shared" si="406"/>
        <v>9782.08</v>
      </c>
      <c r="CU420">
        <f t="shared" si="407"/>
        <v>0</v>
      </c>
      <c r="CV420">
        <f t="shared" si="408"/>
        <v>140.07</v>
      </c>
      <c r="CW420">
        <f t="shared" si="409"/>
        <v>6.1750000000000007</v>
      </c>
      <c r="CX420">
        <f t="shared" si="410"/>
        <v>0</v>
      </c>
      <c r="CY420">
        <f t="shared" si="411"/>
        <v>3492.6075000000001</v>
      </c>
      <c r="CZ420">
        <f t="shared" si="412"/>
        <v>2156.3055000000004</v>
      </c>
      <c r="DC420" t="s">
        <v>6</v>
      </c>
      <c r="DD420" t="s">
        <v>6</v>
      </c>
      <c r="DE420" t="s">
        <v>91</v>
      </c>
      <c r="DF420" t="s">
        <v>91</v>
      </c>
      <c r="DG420" t="s">
        <v>92</v>
      </c>
      <c r="DH420" t="s">
        <v>6</v>
      </c>
      <c r="DI420" t="s">
        <v>92</v>
      </c>
      <c r="DJ420" t="s">
        <v>91</v>
      </c>
      <c r="DK420" t="s">
        <v>6</v>
      </c>
      <c r="DL420" t="s">
        <v>6</v>
      </c>
      <c r="DM420" t="s">
        <v>6</v>
      </c>
      <c r="DN420">
        <v>0</v>
      </c>
      <c r="DO420">
        <v>0</v>
      </c>
      <c r="DP420">
        <v>1</v>
      </c>
      <c r="DQ420">
        <v>1</v>
      </c>
      <c r="DU420">
        <v>1003</v>
      </c>
      <c r="DV420" t="s">
        <v>27</v>
      </c>
      <c r="DW420" t="s">
        <v>27</v>
      </c>
      <c r="DX420">
        <v>100</v>
      </c>
      <c r="EE420">
        <v>16609131</v>
      </c>
      <c r="EF420">
        <v>2</v>
      </c>
      <c r="EG420" t="s">
        <v>14</v>
      </c>
      <c r="EH420">
        <v>0</v>
      </c>
      <c r="EI420" t="s">
        <v>6</v>
      </c>
      <c r="EJ420">
        <v>1</v>
      </c>
      <c r="EK420">
        <v>16001</v>
      </c>
      <c r="EL420" t="s">
        <v>803</v>
      </c>
      <c r="EM420" t="s">
        <v>804</v>
      </c>
      <c r="EO420" t="s">
        <v>93</v>
      </c>
      <c r="EQ420">
        <v>131072</v>
      </c>
      <c r="ER420">
        <v>1731.83</v>
      </c>
      <c r="ES420">
        <v>36.97</v>
      </c>
      <c r="ET420">
        <v>486.6</v>
      </c>
      <c r="EU420">
        <v>66.28</v>
      </c>
      <c r="EV420">
        <v>1208.26</v>
      </c>
      <c r="EW420">
        <v>121.8</v>
      </c>
      <c r="EX420">
        <v>4.9400000000000004</v>
      </c>
      <c r="EY420">
        <v>0</v>
      </c>
      <c r="FQ420">
        <v>0</v>
      </c>
      <c r="FR420">
        <f t="shared" si="413"/>
        <v>0</v>
      </c>
      <c r="FS420">
        <v>0</v>
      </c>
      <c r="FT420" t="s">
        <v>22</v>
      </c>
      <c r="FU420" t="s">
        <v>23</v>
      </c>
      <c r="FX420">
        <v>115.2</v>
      </c>
      <c r="FY420">
        <v>70.55</v>
      </c>
      <c r="GA420" t="s">
        <v>6</v>
      </c>
      <c r="GD420">
        <v>0</v>
      </c>
      <c r="GF420">
        <v>-997302241</v>
      </c>
      <c r="GG420">
        <v>1</v>
      </c>
      <c r="GH420">
        <v>1</v>
      </c>
      <c r="GI420">
        <v>4</v>
      </c>
      <c r="GJ420">
        <v>0</v>
      </c>
      <c r="GK420">
        <f>ROUND(R420*(R12)/100,2)</f>
        <v>0</v>
      </c>
      <c r="GL420">
        <f t="shared" si="414"/>
        <v>0</v>
      </c>
      <c r="GM420">
        <f t="shared" si="415"/>
        <v>9845.98</v>
      </c>
      <c r="GN420">
        <f t="shared" si="416"/>
        <v>9845.98</v>
      </c>
      <c r="GO420">
        <f t="shared" si="417"/>
        <v>0</v>
      </c>
      <c r="GP420">
        <f t="shared" si="418"/>
        <v>0</v>
      </c>
      <c r="GR420">
        <v>0</v>
      </c>
      <c r="GS420">
        <v>3</v>
      </c>
      <c r="GT420">
        <v>0</v>
      </c>
      <c r="GU420" t="s">
        <v>6</v>
      </c>
      <c r="GV420">
        <f t="shared" si="419"/>
        <v>0</v>
      </c>
      <c r="GW420">
        <v>1</v>
      </c>
      <c r="GX420">
        <f t="shared" si="420"/>
        <v>0</v>
      </c>
      <c r="HA420">
        <v>0</v>
      </c>
      <c r="HB420">
        <v>0</v>
      </c>
      <c r="IK420">
        <v>0</v>
      </c>
    </row>
    <row r="421" spans="1:245" x14ac:dyDescent="0.2">
      <c r="A421">
        <v>18</v>
      </c>
      <c r="B421">
        <v>1</v>
      </c>
      <c r="C421">
        <v>886</v>
      </c>
      <c r="E421" t="s">
        <v>1106</v>
      </c>
      <c r="F421" t="s">
        <v>1107</v>
      </c>
      <c r="G421" t="s">
        <v>1108</v>
      </c>
      <c r="H421" t="s">
        <v>697</v>
      </c>
      <c r="I421">
        <f>I420*J421</f>
        <v>1.5</v>
      </c>
      <c r="J421">
        <v>5.1194539249146764</v>
      </c>
      <c r="O421">
        <f t="shared" si="388"/>
        <v>625.15</v>
      </c>
      <c r="P421">
        <f t="shared" si="389"/>
        <v>625.15</v>
      </c>
      <c r="Q421">
        <f t="shared" si="390"/>
        <v>0</v>
      </c>
      <c r="R421">
        <f t="shared" si="391"/>
        <v>0</v>
      </c>
      <c r="S421">
        <f t="shared" si="392"/>
        <v>0</v>
      </c>
      <c r="T421">
        <f t="shared" si="393"/>
        <v>0</v>
      </c>
      <c r="U421">
        <f t="shared" si="394"/>
        <v>0</v>
      </c>
      <c r="V421">
        <f t="shared" si="395"/>
        <v>0</v>
      </c>
      <c r="W421">
        <f t="shared" si="396"/>
        <v>0</v>
      </c>
      <c r="X421">
        <f t="shared" si="397"/>
        <v>0</v>
      </c>
      <c r="Y421">
        <f t="shared" si="398"/>
        <v>0</v>
      </c>
      <c r="AA421">
        <v>16612262</v>
      </c>
      <c r="AB421">
        <f t="shared" si="399"/>
        <v>59.2</v>
      </c>
      <c r="AC421">
        <f t="shared" si="421"/>
        <v>59.2</v>
      </c>
      <c r="AD421">
        <f>ROUND((((ET421)-(EU421))+AE421),2)</f>
        <v>0</v>
      </c>
      <c r="AE421">
        <f>ROUND((EU421),2)</f>
        <v>0</v>
      </c>
      <c r="AF421">
        <f>ROUND((EV421),2)</f>
        <v>0</v>
      </c>
      <c r="AG421">
        <f t="shared" si="400"/>
        <v>0</v>
      </c>
      <c r="AH421">
        <f>(EW421)</f>
        <v>0</v>
      </c>
      <c r="AI421">
        <f>(EX421)</f>
        <v>0</v>
      </c>
      <c r="AJ421">
        <f t="shared" si="401"/>
        <v>0</v>
      </c>
      <c r="AK421">
        <v>59.2</v>
      </c>
      <c r="AL421">
        <v>59.2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115</v>
      </c>
      <c r="AU421">
        <v>71</v>
      </c>
      <c r="AV421">
        <v>1</v>
      </c>
      <c r="AW421">
        <v>1</v>
      </c>
      <c r="AZ421">
        <v>7.04</v>
      </c>
      <c r="BA421">
        <v>1</v>
      </c>
      <c r="BB421">
        <v>1</v>
      </c>
      <c r="BC421">
        <v>7.04</v>
      </c>
      <c r="BD421" t="s">
        <v>6</v>
      </c>
      <c r="BE421" t="s">
        <v>6</v>
      </c>
      <c r="BF421" t="s">
        <v>6</v>
      </c>
      <c r="BG421" t="s">
        <v>6</v>
      </c>
      <c r="BH421">
        <v>3</v>
      </c>
      <c r="BI421">
        <v>1</v>
      </c>
      <c r="BJ421" t="s">
        <v>1109</v>
      </c>
      <c r="BM421">
        <v>16001</v>
      </c>
      <c r="BN421">
        <v>0</v>
      </c>
      <c r="BO421" t="s">
        <v>6</v>
      </c>
      <c r="BP421">
        <v>0</v>
      </c>
      <c r="BQ421">
        <v>2</v>
      </c>
      <c r="BR421">
        <v>0</v>
      </c>
      <c r="BS421">
        <v>1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6</v>
      </c>
      <c r="BZ421">
        <v>128</v>
      </c>
      <c r="CA421">
        <v>83</v>
      </c>
      <c r="CF421">
        <v>0</v>
      </c>
      <c r="CG421">
        <v>0</v>
      </c>
      <c r="CM421">
        <v>0</v>
      </c>
      <c r="CN421" t="s">
        <v>6</v>
      </c>
      <c r="CO421">
        <v>0</v>
      </c>
      <c r="CP421">
        <f t="shared" si="402"/>
        <v>625.15</v>
      </c>
      <c r="CQ421">
        <f t="shared" si="403"/>
        <v>416.76800000000003</v>
      </c>
      <c r="CR421">
        <f t="shared" si="404"/>
        <v>0</v>
      </c>
      <c r="CS421">
        <f t="shared" si="405"/>
        <v>0</v>
      </c>
      <c r="CT421">
        <f t="shared" si="406"/>
        <v>0</v>
      </c>
      <c r="CU421">
        <f t="shared" si="407"/>
        <v>0</v>
      </c>
      <c r="CV421">
        <f t="shared" si="408"/>
        <v>0</v>
      </c>
      <c r="CW421">
        <f t="shared" si="409"/>
        <v>0</v>
      </c>
      <c r="CX421">
        <f t="shared" si="410"/>
        <v>0</v>
      </c>
      <c r="CY421">
        <f t="shared" si="411"/>
        <v>0</v>
      </c>
      <c r="CZ421">
        <f t="shared" si="412"/>
        <v>0</v>
      </c>
      <c r="DC421" t="s">
        <v>6</v>
      </c>
      <c r="DD421" t="s">
        <v>6</v>
      </c>
      <c r="DE421" t="s">
        <v>6</v>
      </c>
      <c r="DF421" t="s">
        <v>6</v>
      </c>
      <c r="DG421" t="s">
        <v>6</v>
      </c>
      <c r="DH421" t="s">
        <v>6</v>
      </c>
      <c r="DI421" t="s">
        <v>6</v>
      </c>
      <c r="DJ421" t="s">
        <v>6</v>
      </c>
      <c r="DK421" t="s">
        <v>6</v>
      </c>
      <c r="DL421" t="s">
        <v>6</v>
      </c>
      <c r="DM421" t="s">
        <v>6</v>
      </c>
      <c r="DN421">
        <v>0</v>
      </c>
      <c r="DO421">
        <v>0</v>
      </c>
      <c r="DP421">
        <v>1</v>
      </c>
      <c r="DQ421">
        <v>1</v>
      </c>
      <c r="DU421">
        <v>1010</v>
      </c>
      <c r="DV421" t="s">
        <v>697</v>
      </c>
      <c r="DW421" t="s">
        <v>697</v>
      </c>
      <c r="DX421">
        <v>10</v>
      </c>
      <c r="EE421">
        <v>16609131</v>
      </c>
      <c r="EF421">
        <v>2</v>
      </c>
      <c r="EG421" t="s">
        <v>14</v>
      </c>
      <c r="EH421">
        <v>0</v>
      </c>
      <c r="EI421" t="s">
        <v>6</v>
      </c>
      <c r="EJ421">
        <v>1</v>
      </c>
      <c r="EK421">
        <v>16001</v>
      </c>
      <c r="EL421" t="s">
        <v>803</v>
      </c>
      <c r="EM421" t="s">
        <v>804</v>
      </c>
      <c r="EO421" t="s">
        <v>6</v>
      </c>
      <c r="EQ421">
        <v>0</v>
      </c>
      <c r="ER421">
        <v>59.2</v>
      </c>
      <c r="ES421">
        <v>59.2</v>
      </c>
      <c r="ET421">
        <v>0</v>
      </c>
      <c r="EU421">
        <v>0</v>
      </c>
      <c r="EV421">
        <v>0</v>
      </c>
      <c r="EW421">
        <v>0</v>
      </c>
      <c r="EX421">
        <v>0</v>
      </c>
      <c r="FQ421">
        <v>0</v>
      </c>
      <c r="FR421">
        <f t="shared" si="413"/>
        <v>0</v>
      </c>
      <c r="FS421">
        <v>0</v>
      </c>
      <c r="FT421" t="s">
        <v>22</v>
      </c>
      <c r="FU421" t="s">
        <v>23</v>
      </c>
      <c r="FX421">
        <v>115.2</v>
      </c>
      <c r="FY421">
        <v>70.55</v>
      </c>
      <c r="GA421" t="s">
        <v>6</v>
      </c>
      <c r="GD421">
        <v>0</v>
      </c>
      <c r="GF421">
        <v>98785814</v>
      </c>
      <c r="GG421">
        <v>1</v>
      </c>
      <c r="GH421">
        <v>1</v>
      </c>
      <c r="GI421">
        <v>4</v>
      </c>
      <c r="GJ421">
        <v>0</v>
      </c>
      <c r="GK421">
        <f>ROUND(R421*(R12)/100,2)</f>
        <v>0</v>
      </c>
      <c r="GL421">
        <f t="shared" si="414"/>
        <v>0</v>
      </c>
      <c r="GM421">
        <f t="shared" si="415"/>
        <v>625.15</v>
      </c>
      <c r="GN421">
        <f t="shared" si="416"/>
        <v>625.15</v>
      </c>
      <c r="GO421">
        <f t="shared" si="417"/>
        <v>0</v>
      </c>
      <c r="GP421">
        <f t="shared" si="418"/>
        <v>0</v>
      </c>
      <c r="GR421">
        <v>0</v>
      </c>
      <c r="GS421">
        <v>3</v>
      </c>
      <c r="GT421">
        <v>0</v>
      </c>
      <c r="GU421" t="s">
        <v>6</v>
      </c>
      <c r="GV421">
        <f t="shared" si="419"/>
        <v>0</v>
      </c>
      <c r="GW421">
        <v>1</v>
      </c>
      <c r="GX421">
        <f t="shared" si="420"/>
        <v>0</v>
      </c>
      <c r="HA421">
        <v>0</v>
      </c>
      <c r="HB421">
        <v>0</v>
      </c>
      <c r="IK421">
        <v>0</v>
      </c>
    </row>
    <row r="422" spans="1:245" x14ac:dyDescent="0.2">
      <c r="A422">
        <v>18</v>
      </c>
      <c r="B422">
        <v>1</v>
      </c>
      <c r="C422">
        <v>887</v>
      </c>
      <c r="E422" t="s">
        <v>1110</v>
      </c>
      <c r="F422" t="s">
        <v>1111</v>
      </c>
      <c r="G422" t="s">
        <v>1112</v>
      </c>
      <c r="H422" t="s">
        <v>135</v>
      </c>
      <c r="I422">
        <f>I420*J422</f>
        <v>29.3</v>
      </c>
      <c r="J422">
        <v>100.00000000000001</v>
      </c>
      <c r="O422">
        <f t="shared" si="388"/>
        <v>4616.37</v>
      </c>
      <c r="P422">
        <f t="shared" si="389"/>
        <v>4616.37</v>
      </c>
      <c r="Q422">
        <f t="shared" si="390"/>
        <v>0</v>
      </c>
      <c r="R422">
        <f t="shared" si="391"/>
        <v>0</v>
      </c>
      <c r="S422">
        <f t="shared" si="392"/>
        <v>0</v>
      </c>
      <c r="T422">
        <f t="shared" si="393"/>
        <v>0</v>
      </c>
      <c r="U422">
        <f t="shared" si="394"/>
        <v>0</v>
      </c>
      <c r="V422">
        <f t="shared" si="395"/>
        <v>0</v>
      </c>
      <c r="W422">
        <f t="shared" si="396"/>
        <v>0</v>
      </c>
      <c r="X422">
        <f t="shared" si="397"/>
        <v>0</v>
      </c>
      <c r="Y422">
        <f t="shared" si="398"/>
        <v>0</v>
      </c>
      <c r="AA422">
        <v>16612262</v>
      </c>
      <c r="AB422">
        <f t="shared" si="399"/>
        <v>22.38</v>
      </c>
      <c r="AC422">
        <f t="shared" si="421"/>
        <v>22.38</v>
      </c>
      <c r="AD422">
        <f>ROUND((((ET422)-(EU422))+AE422),2)</f>
        <v>0</v>
      </c>
      <c r="AE422">
        <f>ROUND((EU422),2)</f>
        <v>0</v>
      </c>
      <c r="AF422">
        <f>ROUND((EV422),2)</f>
        <v>0</v>
      </c>
      <c r="AG422">
        <f t="shared" si="400"/>
        <v>0</v>
      </c>
      <c r="AH422">
        <f>(EW422)</f>
        <v>0</v>
      </c>
      <c r="AI422">
        <f>(EX422)</f>
        <v>0</v>
      </c>
      <c r="AJ422">
        <f t="shared" si="401"/>
        <v>0</v>
      </c>
      <c r="AK422">
        <v>22.38</v>
      </c>
      <c r="AL422">
        <v>22.38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115</v>
      </c>
      <c r="AU422">
        <v>71</v>
      </c>
      <c r="AV422">
        <v>1</v>
      </c>
      <c r="AW422">
        <v>1</v>
      </c>
      <c r="AZ422">
        <v>7.04</v>
      </c>
      <c r="BA422">
        <v>1</v>
      </c>
      <c r="BB422">
        <v>1</v>
      </c>
      <c r="BC422">
        <v>7.04</v>
      </c>
      <c r="BD422" t="s">
        <v>6</v>
      </c>
      <c r="BE422" t="s">
        <v>6</v>
      </c>
      <c r="BF422" t="s">
        <v>6</v>
      </c>
      <c r="BG422" t="s">
        <v>6</v>
      </c>
      <c r="BH422">
        <v>3</v>
      </c>
      <c r="BI422">
        <v>1</v>
      </c>
      <c r="BJ422" t="s">
        <v>1113</v>
      </c>
      <c r="BM422">
        <v>16001</v>
      </c>
      <c r="BN422">
        <v>0</v>
      </c>
      <c r="BO422" t="s">
        <v>6</v>
      </c>
      <c r="BP422">
        <v>0</v>
      </c>
      <c r="BQ422">
        <v>2</v>
      </c>
      <c r="BR422">
        <v>0</v>
      </c>
      <c r="BS422">
        <v>1</v>
      </c>
      <c r="BT422">
        <v>1</v>
      </c>
      <c r="BU422">
        <v>1</v>
      </c>
      <c r="BV422">
        <v>1</v>
      </c>
      <c r="BW422">
        <v>1</v>
      </c>
      <c r="BX422">
        <v>1</v>
      </c>
      <c r="BY422" t="s">
        <v>6</v>
      </c>
      <c r="BZ422">
        <v>128</v>
      </c>
      <c r="CA422">
        <v>83</v>
      </c>
      <c r="CF422">
        <v>0</v>
      </c>
      <c r="CG422">
        <v>0</v>
      </c>
      <c r="CM422">
        <v>0</v>
      </c>
      <c r="CN422" t="s">
        <v>6</v>
      </c>
      <c r="CO422">
        <v>0</v>
      </c>
      <c r="CP422">
        <f t="shared" si="402"/>
        <v>4616.37</v>
      </c>
      <c r="CQ422">
        <f t="shared" si="403"/>
        <v>157.55519999999999</v>
      </c>
      <c r="CR422">
        <f t="shared" si="404"/>
        <v>0</v>
      </c>
      <c r="CS422">
        <f t="shared" si="405"/>
        <v>0</v>
      </c>
      <c r="CT422">
        <f t="shared" si="406"/>
        <v>0</v>
      </c>
      <c r="CU422">
        <f t="shared" si="407"/>
        <v>0</v>
      </c>
      <c r="CV422">
        <f t="shared" si="408"/>
        <v>0</v>
      </c>
      <c r="CW422">
        <f t="shared" si="409"/>
        <v>0</v>
      </c>
      <c r="CX422">
        <f t="shared" si="410"/>
        <v>0</v>
      </c>
      <c r="CY422">
        <f t="shared" si="411"/>
        <v>0</v>
      </c>
      <c r="CZ422">
        <f t="shared" si="412"/>
        <v>0</v>
      </c>
      <c r="DC422" t="s">
        <v>6</v>
      </c>
      <c r="DD422" t="s">
        <v>6</v>
      </c>
      <c r="DE422" t="s">
        <v>6</v>
      </c>
      <c r="DF422" t="s">
        <v>6</v>
      </c>
      <c r="DG422" t="s">
        <v>6</v>
      </c>
      <c r="DH422" t="s">
        <v>6</v>
      </c>
      <c r="DI422" t="s">
        <v>6</v>
      </c>
      <c r="DJ422" t="s">
        <v>6</v>
      </c>
      <c r="DK422" t="s">
        <v>6</v>
      </c>
      <c r="DL422" t="s">
        <v>6</v>
      </c>
      <c r="DM422" t="s">
        <v>6</v>
      </c>
      <c r="DN422">
        <v>0</v>
      </c>
      <c r="DO422">
        <v>0</v>
      </c>
      <c r="DP422">
        <v>1</v>
      </c>
      <c r="DQ422">
        <v>1</v>
      </c>
      <c r="DU422">
        <v>1003</v>
      </c>
      <c r="DV422" t="s">
        <v>135</v>
      </c>
      <c r="DW422" t="s">
        <v>135</v>
      </c>
      <c r="DX422">
        <v>1</v>
      </c>
      <c r="EE422">
        <v>16609131</v>
      </c>
      <c r="EF422">
        <v>2</v>
      </c>
      <c r="EG422" t="s">
        <v>14</v>
      </c>
      <c r="EH422">
        <v>0</v>
      </c>
      <c r="EI422" t="s">
        <v>6</v>
      </c>
      <c r="EJ422">
        <v>1</v>
      </c>
      <c r="EK422">
        <v>16001</v>
      </c>
      <c r="EL422" t="s">
        <v>803</v>
      </c>
      <c r="EM422" t="s">
        <v>804</v>
      </c>
      <c r="EO422" t="s">
        <v>6</v>
      </c>
      <c r="EQ422">
        <v>0</v>
      </c>
      <c r="ER422">
        <v>22.38</v>
      </c>
      <c r="ES422">
        <v>22.38</v>
      </c>
      <c r="ET422">
        <v>0</v>
      </c>
      <c r="EU422">
        <v>0</v>
      </c>
      <c r="EV422">
        <v>0</v>
      </c>
      <c r="EW422">
        <v>0</v>
      </c>
      <c r="EX422">
        <v>0</v>
      </c>
      <c r="FQ422">
        <v>0</v>
      </c>
      <c r="FR422">
        <f t="shared" si="413"/>
        <v>0</v>
      </c>
      <c r="FS422">
        <v>0</v>
      </c>
      <c r="FT422" t="s">
        <v>22</v>
      </c>
      <c r="FU422" t="s">
        <v>23</v>
      </c>
      <c r="FX422">
        <v>115.2</v>
      </c>
      <c r="FY422">
        <v>70.55</v>
      </c>
      <c r="GA422" t="s">
        <v>6</v>
      </c>
      <c r="GD422">
        <v>0</v>
      </c>
      <c r="GF422">
        <v>-1541844808</v>
      </c>
      <c r="GG422">
        <v>1</v>
      </c>
      <c r="GH422">
        <v>1</v>
      </c>
      <c r="GI422">
        <v>4</v>
      </c>
      <c r="GJ422">
        <v>0</v>
      </c>
      <c r="GK422">
        <f>ROUND(R422*(R12)/100,2)</f>
        <v>0</v>
      </c>
      <c r="GL422">
        <f t="shared" si="414"/>
        <v>0</v>
      </c>
      <c r="GM422">
        <f t="shared" si="415"/>
        <v>4616.37</v>
      </c>
      <c r="GN422">
        <f t="shared" si="416"/>
        <v>4616.37</v>
      </c>
      <c r="GO422">
        <f t="shared" si="417"/>
        <v>0</v>
      </c>
      <c r="GP422">
        <f t="shared" si="418"/>
        <v>0</v>
      </c>
      <c r="GR422">
        <v>0</v>
      </c>
      <c r="GS422">
        <v>3</v>
      </c>
      <c r="GT422">
        <v>0</v>
      </c>
      <c r="GU422" t="s">
        <v>6</v>
      </c>
      <c r="GV422">
        <f t="shared" si="419"/>
        <v>0</v>
      </c>
      <c r="GW422">
        <v>1</v>
      </c>
      <c r="GX422">
        <f t="shared" si="420"/>
        <v>0</v>
      </c>
      <c r="HA422">
        <v>0</v>
      </c>
      <c r="HB422">
        <v>0</v>
      </c>
      <c r="IK422">
        <v>0</v>
      </c>
    </row>
    <row r="423" spans="1:245" x14ac:dyDescent="0.2">
      <c r="A423">
        <v>17</v>
      </c>
      <c r="B423">
        <v>1</v>
      </c>
      <c r="C423">
        <f>ROW(SmtRes!A896)</f>
        <v>896</v>
      </c>
      <c r="D423">
        <f>ROW(EtalonRes!A910)</f>
        <v>910</v>
      </c>
      <c r="E423" t="s">
        <v>1114</v>
      </c>
      <c r="F423" t="s">
        <v>870</v>
      </c>
      <c r="G423" t="s">
        <v>1115</v>
      </c>
      <c r="H423" t="s">
        <v>208</v>
      </c>
      <c r="I423">
        <v>48</v>
      </c>
      <c r="J423">
        <v>0</v>
      </c>
      <c r="O423">
        <f t="shared" si="388"/>
        <v>15179.36</v>
      </c>
      <c r="P423">
        <f t="shared" si="389"/>
        <v>8518.9599999999991</v>
      </c>
      <c r="Q423">
        <f t="shared" si="390"/>
        <v>1480.09</v>
      </c>
      <c r="R423">
        <f t="shared" si="391"/>
        <v>50.69</v>
      </c>
      <c r="S423">
        <f t="shared" si="392"/>
        <v>5180.3100000000004</v>
      </c>
      <c r="T423">
        <f t="shared" si="393"/>
        <v>0</v>
      </c>
      <c r="U423">
        <f t="shared" si="394"/>
        <v>81.143999999999991</v>
      </c>
      <c r="V423">
        <f t="shared" si="395"/>
        <v>0.60000000000000009</v>
      </c>
      <c r="W423">
        <f t="shared" si="396"/>
        <v>0</v>
      </c>
      <c r="X423">
        <f t="shared" si="397"/>
        <v>6015.65</v>
      </c>
      <c r="Y423">
        <f t="shared" si="398"/>
        <v>3714.01</v>
      </c>
      <c r="AA423">
        <v>16612262</v>
      </c>
      <c r="AB423">
        <f t="shared" si="399"/>
        <v>44.92</v>
      </c>
      <c r="AC423">
        <f t="shared" si="421"/>
        <v>25.21</v>
      </c>
      <c r="AD423">
        <f>ROUND(((((ET423*1.25))-((EU423*1.25)))+AE423),2)</f>
        <v>4.38</v>
      </c>
      <c r="AE423">
        <f>ROUND(((EU423*1.25)),2)</f>
        <v>0.15</v>
      </c>
      <c r="AF423">
        <f>ROUND(((EV423*1.15)),2)</f>
        <v>15.33</v>
      </c>
      <c r="AG423">
        <f t="shared" si="400"/>
        <v>0</v>
      </c>
      <c r="AH423">
        <f>((EW423*1.15))</f>
        <v>1.6904999999999999</v>
      </c>
      <c r="AI423">
        <f>((EX423*1.25))</f>
        <v>1.2500000000000001E-2</v>
      </c>
      <c r="AJ423">
        <f t="shared" si="401"/>
        <v>0</v>
      </c>
      <c r="AK423">
        <v>42.04</v>
      </c>
      <c r="AL423">
        <v>25.21</v>
      </c>
      <c r="AM423">
        <v>3.5</v>
      </c>
      <c r="AN423">
        <v>0.12</v>
      </c>
      <c r="AO423">
        <v>13.33</v>
      </c>
      <c r="AP423">
        <v>0</v>
      </c>
      <c r="AQ423">
        <v>1.47</v>
      </c>
      <c r="AR423">
        <v>0.01</v>
      </c>
      <c r="AS423">
        <v>0</v>
      </c>
      <c r="AT423">
        <v>115</v>
      </c>
      <c r="AU423">
        <v>71</v>
      </c>
      <c r="AV423">
        <v>1</v>
      </c>
      <c r="AW423">
        <v>1</v>
      </c>
      <c r="AZ423">
        <v>7.04</v>
      </c>
      <c r="BA423">
        <v>7.04</v>
      </c>
      <c r="BB423">
        <v>7.04</v>
      </c>
      <c r="BC423">
        <v>7.04</v>
      </c>
      <c r="BD423" t="s">
        <v>6</v>
      </c>
      <c r="BE423" t="s">
        <v>6</v>
      </c>
      <c r="BF423" t="s">
        <v>6</v>
      </c>
      <c r="BG423" t="s">
        <v>6</v>
      </c>
      <c r="BH423">
        <v>0</v>
      </c>
      <c r="BI423">
        <v>1</v>
      </c>
      <c r="BJ423" t="s">
        <v>872</v>
      </c>
      <c r="BM423">
        <v>16001</v>
      </c>
      <c r="BN423">
        <v>0</v>
      </c>
      <c r="BO423" t="s">
        <v>6</v>
      </c>
      <c r="BP423">
        <v>0</v>
      </c>
      <c r="BQ423">
        <v>2</v>
      </c>
      <c r="BR423">
        <v>0</v>
      </c>
      <c r="BS423">
        <v>7.04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6</v>
      </c>
      <c r="BZ423">
        <v>128</v>
      </c>
      <c r="CA423">
        <v>83</v>
      </c>
      <c r="CF423">
        <v>0</v>
      </c>
      <c r="CG423">
        <v>0</v>
      </c>
      <c r="CM423">
        <v>0</v>
      </c>
      <c r="CN423" t="s">
        <v>1861</v>
      </c>
      <c r="CO423">
        <v>0</v>
      </c>
      <c r="CP423">
        <f t="shared" si="402"/>
        <v>15179.36</v>
      </c>
      <c r="CQ423">
        <f t="shared" si="403"/>
        <v>177.47839999999999</v>
      </c>
      <c r="CR423">
        <f t="shared" si="404"/>
        <v>30.8352</v>
      </c>
      <c r="CS423">
        <f t="shared" si="405"/>
        <v>1.056</v>
      </c>
      <c r="CT423">
        <f t="shared" si="406"/>
        <v>107.92319999999999</v>
      </c>
      <c r="CU423">
        <f t="shared" si="407"/>
        <v>0</v>
      </c>
      <c r="CV423">
        <f t="shared" si="408"/>
        <v>1.6904999999999999</v>
      </c>
      <c r="CW423">
        <f t="shared" si="409"/>
        <v>1.2500000000000001E-2</v>
      </c>
      <c r="CX423">
        <f t="shared" si="410"/>
        <v>0</v>
      </c>
      <c r="CY423">
        <f t="shared" si="411"/>
        <v>6015.65</v>
      </c>
      <c r="CZ423">
        <f t="shared" si="412"/>
        <v>3714.01</v>
      </c>
      <c r="DC423" t="s">
        <v>6</v>
      </c>
      <c r="DD423" t="s">
        <v>6</v>
      </c>
      <c r="DE423" t="s">
        <v>91</v>
      </c>
      <c r="DF423" t="s">
        <v>91</v>
      </c>
      <c r="DG423" t="s">
        <v>92</v>
      </c>
      <c r="DH423" t="s">
        <v>6</v>
      </c>
      <c r="DI423" t="s">
        <v>92</v>
      </c>
      <c r="DJ423" t="s">
        <v>91</v>
      </c>
      <c r="DK423" t="s">
        <v>6</v>
      </c>
      <c r="DL423" t="s">
        <v>6</v>
      </c>
      <c r="DM423" t="s">
        <v>6</v>
      </c>
      <c r="DN423">
        <v>0</v>
      </c>
      <c r="DO423">
        <v>0</v>
      </c>
      <c r="DP423">
        <v>1</v>
      </c>
      <c r="DQ423">
        <v>1</v>
      </c>
      <c r="DU423">
        <v>1013</v>
      </c>
      <c r="DV423" t="s">
        <v>208</v>
      </c>
      <c r="DW423" t="s">
        <v>208</v>
      </c>
      <c r="DX423">
        <v>1</v>
      </c>
      <c r="EE423">
        <v>16609131</v>
      </c>
      <c r="EF423">
        <v>2</v>
      </c>
      <c r="EG423" t="s">
        <v>14</v>
      </c>
      <c r="EH423">
        <v>0</v>
      </c>
      <c r="EI423" t="s">
        <v>6</v>
      </c>
      <c r="EJ423">
        <v>1</v>
      </c>
      <c r="EK423">
        <v>16001</v>
      </c>
      <c r="EL423" t="s">
        <v>803</v>
      </c>
      <c r="EM423" t="s">
        <v>804</v>
      </c>
      <c r="EO423" t="s">
        <v>93</v>
      </c>
      <c r="EQ423">
        <v>131072</v>
      </c>
      <c r="ER423">
        <v>42.04</v>
      </c>
      <c r="ES423">
        <v>25.21</v>
      </c>
      <c r="ET423">
        <v>3.5</v>
      </c>
      <c r="EU423">
        <v>0.12</v>
      </c>
      <c r="EV423">
        <v>13.33</v>
      </c>
      <c r="EW423">
        <v>1.47</v>
      </c>
      <c r="EX423">
        <v>0.01</v>
      </c>
      <c r="EY423">
        <v>0</v>
      </c>
      <c r="FQ423">
        <v>0</v>
      </c>
      <c r="FR423">
        <f t="shared" si="413"/>
        <v>0</v>
      </c>
      <c r="FS423">
        <v>0</v>
      </c>
      <c r="FT423" t="s">
        <v>22</v>
      </c>
      <c r="FU423" t="s">
        <v>23</v>
      </c>
      <c r="FX423">
        <v>115.2</v>
      </c>
      <c r="FY423">
        <v>70.55</v>
      </c>
      <c r="GA423" t="s">
        <v>6</v>
      </c>
      <c r="GD423">
        <v>0</v>
      </c>
      <c r="GF423">
        <v>1420229388</v>
      </c>
      <c r="GG423">
        <v>1</v>
      </c>
      <c r="GH423">
        <v>1</v>
      </c>
      <c r="GI423">
        <v>4</v>
      </c>
      <c r="GJ423">
        <v>0</v>
      </c>
      <c r="GK423">
        <f>ROUND(R423*(R12)/100,2)</f>
        <v>0</v>
      </c>
      <c r="GL423">
        <f t="shared" si="414"/>
        <v>0</v>
      </c>
      <c r="GM423">
        <f t="shared" si="415"/>
        <v>24909.02</v>
      </c>
      <c r="GN423">
        <f t="shared" si="416"/>
        <v>24909.02</v>
      </c>
      <c r="GO423">
        <f t="shared" si="417"/>
        <v>0</v>
      </c>
      <c r="GP423">
        <f t="shared" si="418"/>
        <v>0</v>
      </c>
      <c r="GR423">
        <v>0</v>
      </c>
      <c r="GS423">
        <v>3</v>
      </c>
      <c r="GT423">
        <v>0</v>
      </c>
      <c r="GU423" t="s">
        <v>6</v>
      </c>
      <c r="GV423">
        <f t="shared" si="419"/>
        <v>0</v>
      </c>
      <c r="GW423">
        <v>1</v>
      </c>
      <c r="GX423">
        <f t="shared" si="420"/>
        <v>0</v>
      </c>
      <c r="HA423">
        <v>0</v>
      </c>
      <c r="HB423">
        <v>0</v>
      </c>
      <c r="IK423">
        <v>0</v>
      </c>
    </row>
    <row r="424" spans="1:245" x14ac:dyDescent="0.2">
      <c r="A424">
        <v>18</v>
      </c>
      <c r="B424">
        <v>1</v>
      </c>
      <c r="C424">
        <v>895</v>
      </c>
      <c r="E424" t="s">
        <v>1116</v>
      </c>
      <c r="F424" t="s">
        <v>1117</v>
      </c>
      <c r="G424" t="s">
        <v>1118</v>
      </c>
      <c r="H424" t="s">
        <v>110</v>
      </c>
      <c r="I424">
        <f>I423*J424</f>
        <v>38</v>
      </c>
      <c r="J424">
        <v>0.79166666666666663</v>
      </c>
      <c r="O424">
        <f t="shared" si="388"/>
        <v>8619.49</v>
      </c>
      <c r="P424">
        <f t="shared" si="389"/>
        <v>8619.49</v>
      </c>
      <c r="Q424">
        <f t="shared" si="390"/>
        <v>0</v>
      </c>
      <c r="R424">
        <f t="shared" si="391"/>
        <v>0</v>
      </c>
      <c r="S424">
        <f t="shared" si="392"/>
        <v>0</v>
      </c>
      <c r="T424">
        <f t="shared" si="393"/>
        <v>0</v>
      </c>
      <c r="U424">
        <f t="shared" si="394"/>
        <v>0</v>
      </c>
      <c r="V424">
        <f t="shared" si="395"/>
        <v>0</v>
      </c>
      <c r="W424">
        <f t="shared" si="396"/>
        <v>0</v>
      </c>
      <c r="X424">
        <f t="shared" si="397"/>
        <v>0</v>
      </c>
      <c r="Y424">
        <f t="shared" si="398"/>
        <v>0</v>
      </c>
      <c r="AA424">
        <v>16612262</v>
      </c>
      <c r="AB424">
        <f t="shared" si="399"/>
        <v>32.22</v>
      </c>
      <c r="AC424">
        <f t="shared" si="421"/>
        <v>32.22</v>
      </c>
      <c r="AD424">
        <f>ROUND((((ET424)-(EU424))+AE424),2)</f>
        <v>0</v>
      </c>
      <c r="AE424">
        <f t="shared" ref="AE424:AF427" si="422">ROUND((EU424),2)</f>
        <v>0</v>
      </c>
      <c r="AF424">
        <f t="shared" si="422"/>
        <v>0</v>
      </c>
      <c r="AG424">
        <f t="shared" si="400"/>
        <v>0</v>
      </c>
      <c r="AH424">
        <f t="shared" ref="AH424:AI427" si="423">(EW424)</f>
        <v>0</v>
      </c>
      <c r="AI424">
        <f t="shared" si="423"/>
        <v>0</v>
      </c>
      <c r="AJ424">
        <f t="shared" si="401"/>
        <v>0</v>
      </c>
      <c r="AK424">
        <v>32.22</v>
      </c>
      <c r="AL424">
        <v>32.22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115</v>
      </c>
      <c r="AU424">
        <v>71</v>
      </c>
      <c r="AV424">
        <v>1</v>
      </c>
      <c r="AW424">
        <v>1</v>
      </c>
      <c r="AZ424">
        <v>7.04</v>
      </c>
      <c r="BA424">
        <v>1</v>
      </c>
      <c r="BB424">
        <v>1</v>
      </c>
      <c r="BC424">
        <v>7.04</v>
      </c>
      <c r="BD424" t="s">
        <v>6</v>
      </c>
      <c r="BE424" t="s">
        <v>6</v>
      </c>
      <c r="BF424" t="s">
        <v>6</v>
      </c>
      <c r="BG424" t="s">
        <v>6</v>
      </c>
      <c r="BH424">
        <v>3</v>
      </c>
      <c r="BI424">
        <v>1</v>
      </c>
      <c r="BJ424" t="s">
        <v>1119</v>
      </c>
      <c r="BM424">
        <v>16001</v>
      </c>
      <c r="BN424">
        <v>0</v>
      </c>
      <c r="BO424" t="s">
        <v>6</v>
      </c>
      <c r="BP424">
        <v>0</v>
      </c>
      <c r="BQ424">
        <v>2</v>
      </c>
      <c r="BR424">
        <v>0</v>
      </c>
      <c r="BS424">
        <v>1</v>
      </c>
      <c r="BT424">
        <v>1</v>
      </c>
      <c r="BU424">
        <v>1</v>
      </c>
      <c r="BV424">
        <v>1</v>
      </c>
      <c r="BW424">
        <v>1</v>
      </c>
      <c r="BX424">
        <v>1</v>
      </c>
      <c r="BY424" t="s">
        <v>6</v>
      </c>
      <c r="BZ424">
        <v>128</v>
      </c>
      <c r="CA424">
        <v>83</v>
      </c>
      <c r="CF424">
        <v>0</v>
      </c>
      <c r="CG424">
        <v>0</v>
      </c>
      <c r="CM424">
        <v>0</v>
      </c>
      <c r="CN424" t="s">
        <v>6</v>
      </c>
      <c r="CO424">
        <v>0</v>
      </c>
      <c r="CP424">
        <f t="shared" si="402"/>
        <v>8619.49</v>
      </c>
      <c r="CQ424">
        <f t="shared" si="403"/>
        <v>226.8288</v>
      </c>
      <c r="CR424">
        <f t="shared" si="404"/>
        <v>0</v>
      </c>
      <c r="CS424">
        <f t="shared" si="405"/>
        <v>0</v>
      </c>
      <c r="CT424">
        <f t="shared" si="406"/>
        <v>0</v>
      </c>
      <c r="CU424">
        <f t="shared" si="407"/>
        <v>0</v>
      </c>
      <c r="CV424">
        <f t="shared" si="408"/>
        <v>0</v>
      </c>
      <c r="CW424">
        <f t="shared" si="409"/>
        <v>0</v>
      </c>
      <c r="CX424">
        <f t="shared" si="410"/>
        <v>0</v>
      </c>
      <c r="CY424">
        <f t="shared" si="411"/>
        <v>0</v>
      </c>
      <c r="CZ424">
        <f t="shared" si="412"/>
        <v>0</v>
      </c>
      <c r="DC424" t="s">
        <v>6</v>
      </c>
      <c r="DD424" t="s">
        <v>6</v>
      </c>
      <c r="DE424" t="s">
        <v>6</v>
      </c>
      <c r="DF424" t="s">
        <v>6</v>
      </c>
      <c r="DG424" t="s">
        <v>6</v>
      </c>
      <c r="DH424" t="s">
        <v>6</v>
      </c>
      <c r="DI424" t="s">
        <v>6</v>
      </c>
      <c r="DJ424" t="s">
        <v>6</v>
      </c>
      <c r="DK424" t="s">
        <v>6</v>
      </c>
      <c r="DL424" t="s">
        <v>6</v>
      </c>
      <c r="DM424" t="s">
        <v>6</v>
      </c>
      <c r="DN424">
        <v>0</v>
      </c>
      <c r="DO424">
        <v>0</v>
      </c>
      <c r="DP424">
        <v>1</v>
      </c>
      <c r="DQ424">
        <v>1</v>
      </c>
      <c r="DU424">
        <v>1010</v>
      </c>
      <c r="DV424" t="s">
        <v>110</v>
      </c>
      <c r="DW424" t="s">
        <v>110</v>
      </c>
      <c r="DX424">
        <v>1</v>
      </c>
      <c r="EE424">
        <v>16609131</v>
      </c>
      <c r="EF424">
        <v>2</v>
      </c>
      <c r="EG424" t="s">
        <v>14</v>
      </c>
      <c r="EH424">
        <v>0</v>
      </c>
      <c r="EI424" t="s">
        <v>6</v>
      </c>
      <c r="EJ424">
        <v>1</v>
      </c>
      <c r="EK424">
        <v>16001</v>
      </c>
      <c r="EL424" t="s">
        <v>803</v>
      </c>
      <c r="EM424" t="s">
        <v>804</v>
      </c>
      <c r="EO424" t="s">
        <v>6</v>
      </c>
      <c r="EQ424">
        <v>0</v>
      </c>
      <c r="ER424">
        <v>32.22</v>
      </c>
      <c r="ES424">
        <v>32.22</v>
      </c>
      <c r="ET424">
        <v>0</v>
      </c>
      <c r="EU424">
        <v>0</v>
      </c>
      <c r="EV424">
        <v>0</v>
      </c>
      <c r="EW424">
        <v>0</v>
      </c>
      <c r="EX424">
        <v>0</v>
      </c>
      <c r="FQ424">
        <v>0</v>
      </c>
      <c r="FR424">
        <f t="shared" si="413"/>
        <v>0</v>
      </c>
      <c r="FS424">
        <v>0</v>
      </c>
      <c r="FT424" t="s">
        <v>22</v>
      </c>
      <c r="FU424" t="s">
        <v>23</v>
      </c>
      <c r="FX424">
        <v>115.2</v>
      </c>
      <c r="FY424">
        <v>70.55</v>
      </c>
      <c r="GA424" t="s">
        <v>6</v>
      </c>
      <c r="GD424">
        <v>0</v>
      </c>
      <c r="GF424">
        <v>-1574082824</v>
      </c>
      <c r="GG424">
        <v>1</v>
      </c>
      <c r="GH424">
        <v>1</v>
      </c>
      <c r="GI424">
        <v>4</v>
      </c>
      <c r="GJ424">
        <v>0</v>
      </c>
      <c r="GK424">
        <f>ROUND(R424*(R12)/100,2)</f>
        <v>0</v>
      </c>
      <c r="GL424">
        <f t="shared" si="414"/>
        <v>0</v>
      </c>
      <c r="GM424">
        <f t="shared" si="415"/>
        <v>8619.49</v>
      </c>
      <c r="GN424">
        <f t="shared" si="416"/>
        <v>8619.49</v>
      </c>
      <c r="GO424">
        <f t="shared" si="417"/>
        <v>0</v>
      </c>
      <c r="GP424">
        <f t="shared" si="418"/>
        <v>0</v>
      </c>
      <c r="GR424">
        <v>0</v>
      </c>
      <c r="GS424">
        <v>3</v>
      </c>
      <c r="GT424">
        <v>0</v>
      </c>
      <c r="GU424" t="s">
        <v>6</v>
      </c>
      <c r="GV424">
        <f t="shared" si="419"/>
        <v>0</v>
      </c>
      <c r="GW424">
        <v>1</v>
      </c>
      <c r="GX424">
        <f t="shared" si="420"/>
        <v>0</v>
      </c>
      <c r="HA424">
        <v>0</v>
      </c>
      <c r="HB424">
        <v>0</v>
      </c>
      <c r="IK424">
        <v>0</v>
      </c>
    </row>
    <row r="425" spans="1:245" x14ac:dyDescent="0.2">
      <c r="A425">
        <v>18</v>
      </c>
      <c r="B425">
        <v>1</v>
      </c>
      <c r="C425">
        <v>896</v>
      </c>
      <c r="E425" t="s">
        <v>1120</v>
      </c>
      <c r="F425" t="s">
        <v>1121</v>
      </c>
      <c r="G425" t="s">
        <v>1122</v>
      </c>
      <c r="H425" t="s">
        <v>110</v>
      </c>
      <c r="I425">
        <f>I423*J425</f>
        <v>10</v>
      </c>
      <c r="J425">
        <v>0.20833333333333334</v>
      </c>
      <c r="O425">
        <f t="shared" si="388"/>
        <v>7158.27</v>
      </c>
      <c r="P425">
        <f t="shared" si="389"/>
        <v>7158.27</v>
      </c>
      <c r="Q425">
        <f t="shared" si="390"/>
        <v>0</v>
      </c>
      <c r="R425">
        <f t="shared" si="391"/>
        <v>0</v>
      </c>
      <c r="S425">
        <f t="shared" si="392"/>
        <v>0</v>
      </c>
      <c r="T425">
        <f t="shared" si="393"/>
        <v>0</v>
      </c>
      <c r="U425">
        <f t="shared" si="394"/>
        <v>0</v>
      </c>
      <c r="V425">
        <f t="shared" si="395"/>
        <v>0</v>
      </c>
      <c r="W425">
        <f t="shared" si="396"/>
        <v>0</v>
      </c>
      <c r="X425">
        <f t="shared" si="397"/>
        <v>0</v>
      </c>
      <c r="Y425">
        <f t="shared" si="398"/>
        <v>0</v>
      </c>
      <c r="AA425">
        <v>16612262</v>
      </c>
      <c r="AB425">
        <f t="shared" si="399"/>
        <v>101.68</v>
      </c>
      <c r="AC425">
        <f t="shared" si="421"/>
        <v>101.68</v>
      </c>
      <c r="AD425">
        <f>ROUND((((ET425)-(EU425))+AE425),2)</f>
        <v>0</v>
      </c>
      <c r="AE425">
        <f t="shared" si="422"/>
        <v>0</v>
      </c>
      <c r="AF425">
        <f t="shared" si="422"/>
        <v>0</v>
      </c>
      <c r="AG425">
        <f t="shared" si="400"/>
        <v>0</v>
      </c>
      <c r="AH425">
        <f t="shared" si="423"/>
        <v>0</v>
      </c>
      <c r="AI425">
        <f t="shared" si="423"/>
        <v>0</v>
      </c>
      <c r="AJ425">
        <f t="shared" si="401"/>
        <v>0</v>
      </c>
      <c r="AK425">
        <v>101.68</v>
      </c>
      <c r="AL425">
        <v>101.68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115</v>
      </c>
      <c r="AU425">
        <v>71</v>
      </c>
      <c r="AV425">
        <v>1</v>
      </c>
      <c r="AW425">
        <v>1</v>
      </c>
      <c r="AZ425">
        <v>7.04</v>
      </c>
      <c r="BA425">
        <v>1</v>
      </c>
      <c r="BB425">
        <v>1</v>
      </c>
      <c r="BC425">
        <v>7.04</v>
      </c>
      <c r="BD425" t="s">
        <v>6</v>
      </c>
      <c r="BE425" t="s">
        <v>6</v>
      </c>
      <c r="BF425" t="s">
        <v>6</v>
      </c>
      <c r="BG425" t="s">
        <v>6</v>
      </c>
      <c r="BH425">
        <v>3</v>
      </c>
      <c r="BI425">
        <v>1</v>
      </c>
      <c r="BJ425" t="s">
        <v>1123</v>
      </c>
      <c r="BM425">
        <v>16001</v>
      </c>
      <c r="BN425">
        <v>0</v>
      </c>
      <c r="BO425" t="s">
        <v>6</v>
      </c>
      <c r="BP425">
        <v>0</v>
      </c>
      <c r="BQ425">
        <v>2</v>
      </c>
      <c r="BR425">
        <v>0</v>
      </c>
      <c r="BS425">
        <v>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6</v>
      </c>
      <c r="BZ425">
        <v>128</v>
      </c>
      <c r="CA425">
        <v>83</v>
      </c>
      <c r="CF425">
        <v>0</v>
      </c>
      <c r="CG425">
        <v>0</v>
      </c>
      <c r="CM425">
        <v>0</v>
      </c>
      <c r="CN425" t="s">
        <v>6</v>
      </c>
      <c r="CO425">
        <v>0</v>
      </c>
      <c r="CP425">
        <f t="shared" si="402"/>
        <v>7158.27</v>
      </c>
      <c r="CQ425">
        <f t="shared" si="403"/>
        <v>715.82720000000006</v>
      </c>
      <c r="CR425">
        <f t="shared" si="404"/>
        <v>0</v>
      </c>
      <c r="CS425">
        <f t="shared" si="405"/>
        <v>0</v>
      </c>
      <c r="CT425">
        <f t="shared" si="406"/>
        <v>0</v>
      </c>
      <c r="CU425">
        <f t="shared" si="407"/>
        <v>0</v>
      </c>
      <c r="CV425">
        <f t="shared" si="408"/>
        <v>0</v>
      </c>
      <c r="CW425">
        <f t="shared" si="409"/>
        <v>0</v>
      </c>
      <c r="CX425">
        <f t="shared" si="410"/>
        <v>0</v>
      </c>
      <c r="CY425">
        <f t="shared" si="411"/>
        <v>0</v>
      </c>
      <c r="CZ425">
        <f t="shared" si="412"/>
        <v>0</v>
      </c>
      <c r="DC425" t="s">
        <v>6</v>
      </c>
      <c r="DD425" t="s">
        <v>6</v>
      </c>
      <c r="DE425" t="s">
        <v>6</v>
      </c>
      <c r="DF425" t="s">
        <v>6</v>
      </c>
      <c r="DG425" t="s">
        <v>6</v>
      </c>
      <c r="DH425" t="s">
        <v>6</v>
      </c>
      <c r="DI425" t="s">
        <v>6</v>
      </c>
      <c r="DJ425" t="s">
        <v>6</v>
      </c>
      <c r="DK425" t="s">
        <v>6</v>
      </c>
      <c r="DL425" t="s">
        <v>6</v>
      </c>
      <c r="DM425" t="s">
        <v>6</v>
      </c>
      <c r="DN425">
        <v>0</v>
      </c>
      <c r="DO425">
        <v>0</v>
      </c>
      <c r="DP425">
        <v>1</v>
      </c>
      <c r="DQ425">
        <v>1</v>
      </c>
      <c r="DU425">
        <v>1010</v>
      </c>
      <c r="DV425" t="s">
        <v>110</v>
      </c>
      <c r="DW425" t="s">
        <v>110</v>
      </c>
      <c r="DX425">
        <v>1</v>
      </c>
      <c r="EE425">
        <v>16609131</v>
      </c>
      <c r="EF425">
        <v>2</v>
      </c>
      <c r="EG425" t="s">
        <v>14</v>
      </c>
      <c r="EH425">
        <v>0</v>
      </c>
      <c r="EI425" t="s">
        <v>6</v>
      </c>
      <c r="EJ425">
        <v>1</v>
      </c>
      <c r="EK425">
        <v>16001</v>
      </c>
      <c r="EL425" t="s">
        <v>803</v>
      </c>
      <c r="EM425" t="s">
        <v>804</v>
      </c>
      <c r="EO425" t="s">
        <v>6</v>
      </c>
      <c r="EQ425">
        <v>0</v>
      </c>
      <c r="ER425">
        <v>101.68</v>
      </c>
      <c r="ES425">
        <v>101.68</v>
      </c>
      <c r="ET425">
        <v>0</v>
      </c>
      <c r="EU425">
        <v>0</v>
      </c>
      <c r="EV425">
        <v>0</v>
      </c>
      <c r="EW425">
        <v>0</v>
      </c>
      <c r="EX425">
        <v>0</v>
      </c>
      <c r="FQ425">
        <v>0</v>
      </c>
      <c r="FR425">
        <f t="shared" si="413"/>
        <v>0</v>
      </c>
      <c r="FS425">
        <v>0</v>
      </c>
      <c r="FT425" t="s">
        <v>22</v>
      </c>
      <c r="FU425" t="s">
        <v>23</v>
      </c>
      <c r="FX425">
        <v>115.2</v>
      </c>
      <c r="FY425">
        <v>70.55</v>
      </c>
      <c r="GA425" t="s">
        <v>6</v>
      </c>
      <c r="GD425">
        <v>0</v>
      </c>
      <c r="GF425">
        <v>-1306881833</v>
      </c>
      <c r="GG425">
        <v>1</v>
      </c>
      <c r="GH425">
        <v>1</v>
      </c>
      <c r="GI425">
        <v>4</v>
      </c>
      <c r="GJ425">
        <v>0</v>
      </c>
      <c r="GK425">
        <f>ROUND(R425*(R12)/100,2)</f>
        <v>0</v>
      </c>
      <c r="GL425">
        <f t="shared" si="414"/>
        <v>0</v>
      </c>
      <c r="GM425">
        <f t="shared" si="415"/>
        <v>7158.27</v>
      </c>
      <c r="GN425">
        <f t="shared" si="416"/>
        <v>7158.27</v>
      </c>
      <c r="GO425">
        <f t="shared" si="417"/>
        <v>0</v>
      </c>
      <c r="GP425">
        <f t="shared" si="418"/>
        <v>0</v>
      </c>
      <c r="GR425">
        <v>0</v>
      </c>
      <c r="GS425">
        <v>3</v>
      </c>
      <c r="GT425">
        <v>0</v>
      </c>
      <c r="GU425" t="s">
        <v>6</v>
      </c>
      <c r="GV425">
        <f t="shared" si="419"/>
        <v>0</v>
      </c>
      <c r="GW425">
        <v>1</v>
      </c>
      <c r="GX425">
        <f t="shared" si="420"/>
        <v>0</v>
      </c>
      <c r="HA425">
        <v>0</v>
      </c>
      <c r="HB425">
        <v>0</v>
      </c>
      <c r="IK425">
        <v>0</v>
      </c>
    </row>
    <row r="426" spans="1:245" x14ac:dyDescent="0.2">
      <c r="A426">
        <v>17</v>
      </c>
      <c r="B426">
        <v>1</v>
      </c>
      <c r="C426">
        <f>ROW(SmtRes!A899)</f>
        <v>899</v>
      </c>
      <c r="D426">
        <f>ROW(EtalonRes!A914)</f>
        <v>914</v>
      </c>
      <c r="E426" t="s">
        <v>1124</v>
      </c>
      <c r="F426" t="s">
        <v>1125</v>
      </c>
      <c r="G426" t="s">
        <v>1126</v>
      </c>
      <c r="H426" t="s">
        <v>39</v>
      </c>
      <c r="I426">
        <f>ROUND(5/100,9)</f>
        <v>0.05</v>
      </c>
      <c r="J426">
        <v>0</v>
      </c>
      <c r="O426">
        <f t="shared" si="388"/>
        <v>174.18</v>
      </c>
      <c r="P426">
        <f t="shared" si="389"/>
        <v>0</v>
      </c>
      <c r="Q426">
        <f t="shared" si="390"/>
        <v>1.32</v>
      </c>
      <c r="R426">
        <f t="shared" si="391"/>
        <v>0.56999999999999995</v>
      </c>
      <c r="S426">
        <f t="shared" si="392"/>
        <v>172.86</v>
      </c>
      <c r="T426">
        <f t="shared" si="393"/>
        <v>0</v>
      </c>
      <c r="U426">
        <f t="shared" si="394"/>
        <v>2.8785000000000003</v>
      </c>
      <c r="V426">
        <f t="shared" si="395"/>
        <v>6.0000000000000001E-3</v>
      </c>
      <c r="W426">
        <f t="shared" si="396"/>
        <v>0</v>
      </c>
      <c r="X426">
        <f t="shared" si="397"/>
        <v>128.34</v>
      </c>
      <c r="Y426">
        <f t="shared" si="398"/>
        <v>86.72</v>
      </c>
      <c r="AA426">
        <v>16612262</v>
      </c>
      <c r="AB426">
        <f t="shared" si="399"/>
        <v>494.82</v>
      </c>
      <c r="AC426">
        <f t="shared" si="421"/>
        <v>0</v>
      </c>
      <c r="AD426">
        <f>ROUND((((ET426)-(EU426))+AE426),2)</f>
        <v>3.75</v>
      </c>
      <c r="AE426">
        <f t="shared" si="422"/>
        <v>1.62</v>
      </c>
      <c r="AF426">
        <f t="shared" si="422"/>
        <v>491.07</v>
      </c>
      <c r="AG426">
        <f t="shared" si="400"/>
        <v>0</v>
      </c>
      <c r="AH426">
        <f t="shared" si="423"/>
        <v>57.57</v>
      </c>
      <c r="AI426">
        <f t="shared" si="423"/>
        <v>0.12</v>
      </c>
      <c r="AJ426">
        <f t="shared" si="401"/>
        <v>0</v>
      </c>
      <c r="AK426">
        <v>494.82</v>
      </c>
      <c r="AL426">
        <v>0</v>
      </c>
      <c r="AM426">
        <v>3.75</v>
      </c>
      <c r="AN426">
        <v>1.62</v>
      </c>
      <c r="AO426">
        <v>491.07</v>
      </c>
      <c r="AP426">
        <v>0</v>
      </c>
      <c r="AQ426">
        <v>57.57</v>
      </c>
      <c r="AR426">
        <v>0.12</v>
      </c>
      <c r="AS426">
        <v>0</v>
      </c>
      <c r="AT426">
        <v>74</v>
      </c>
      <c r="AU426">
        <v>50</v>
      </c>
      <c r="AV426">
        <v>1</v>
      </c>
      <c r="AW426">
        <v>1</v>
      </c>
      <c r="AZ426">
        <v>7.04</v>
      </c>
      <c r="BA426">
        <v>7.04</v>
      </c>
      <c r="BB426">
        <v>7.04</v>
      </c>
      <c r="BC426">
        <v>7.04</v>
      </c>
      <c r="BD426" t="s">
        <v>6</v>
      </c>
      <c r="BE426" t="s">
        <v>6</v>
      </c>
      <c r="BF426" t="s">
        <v>6</v>
      </c>
      <c r="BG426" t="s">
        <v>6</v>
      </c>
      <c r="BH426">
        <v>0</v>
      </c>
      <c r="BI426">
        <v>1</v>
      </c>
      <c r="BJ426" t="s">
        <v>1127</v>
      </c>
      <c r="BM426">
        <v>65001</v>
      </c>
      <c r="BN426">
        <v>0</v>
      </c>
      <c r="BO426" t="s">
        <v>6</v>
      </c>
      <c r="BP426">
        <v>0</v>
      </c>
      <c r="BQ426">
        <v>6</v>
      </c>
      <c r="BR426">
        <v>0</v>
      </c>
      <c r="BS426">
        <v>7.04</v>
      </c>
      <c r="BT426">
        <v>1</v>
      </c>
      <c r="BU426">
        <v>1</v>
      </c>
      <c r="BV426">
        <v>1</v>
      </c>
      <c r="BW426">
        <v>1</v>
      </c>
      <c r="BX426">
        <v>1</v>
      </c>
      <c r="BY426" t="s">
        <v>6</v>
      </c>
      <c r="BZ426">
        <v>74</v>
      </c>
      <c r="CA426">
        <v>50</v>
      </c>
      <c r="CF426">
        <v>0</v>
      </c>
      <c r="CG426">
        <v>0</v>
      </c>
      <c r="CM426">
        <v>0</v>
      </c>
      <c r="CN426" t="s">
        <v>6</v>
      </c>
      <c r="CO426">
        <v>0</v>
      </c>
      <c r="CP426">
        <f t="shared" si="402"/>
        <v>174.18</v>
      </c>
      <c r="CQ426">
        <f t="shared" si="403"/>
        <v>0</v>
      </c>
      <c r="CR426">
        <f t="shared" si="404"/>
        <v>26.4</v>
      </c>
      <c r="CS426">
        <f t="shared" si="405"/>
        <v>11.404800000000002</v>
      </c>
      <c r="CT426">
        <f t="shared" si="406"/>
        <v>3457.1327999999999</v>
      </c>
      <c r="CU426">
        <f t="shared" si="407"/>
        <v>0</v>
      </c>
      <c r="CV426">
        <f t="shared" si="408"/>
        <v>57.57</v>
      </c>
      <c r="CW426">
        <f t="shared" si="409"/>
        <v>0.12</v>
      </c>
      <c r="CX426">
        <f t="shared" si="410"/>
        <v>0</v>
      </c>
      <c r="CY426">
        <f t="shared" si="411"/>
        <v>128.3382</v>
      </c>
      <c r="CZ426">
        <f t="shared" si="412"/>
        <v>86.715000000000003</v>
      </c>
      <c r="DC426" t="s">
        <v>6</v>
      </c>
      <c r="DD426" t="s">
        <v>6</v>
      </c>
      <c r="DE426" t="s">
        <v>6</v>
      </c>
      <c r="DF426" t="s">
        <v>6</v>
      </c>
      <c r="DG426" t="s">
        <v>6</v>
      </c>
      <c r="DH426" t="s">
        <v>6</v>
      </c>
      <c r="DI426" t="s">
        <v>6</v>
      </c>
      <c r="DJ426" t="s">
        <v>6</v>
      </c>
      <c r="DK426" t="s">
        <v>6</v>
      </c>
      <c r="DL426" t="s">
        <v>6</v>
      </c>
      <c r="DM426" t="s">
        <v>6</v>
      </c>
      <c r="DN426">
        <v>0</v>
      </c>
      <c r="DO426">
        <v>0</v>
      </c>
      <c r="DP426">
        <v>1</v>
      </c>
      <c r="DQ426">
        <v>1</v>
      </c>
      <c r="DU426">
        <v>1013</v>
      </c>
      <c r="DV426" t="s">
        <v>39</v>
      </c>
      <c r="DW426" t="s">
        <v>39</v>
      </c>
      <c r="DX426">
        <v>1</v>
      </c>
      <c r="EE426">
        <v>16609190</v>
      </c>
      <c r="EF426">
        <v>6</v>
      </c>
      <c r="EG426" t="s">
        <v>29</v>
      </c>
      <c r="EH426">
        <v>0</v>
      </c>
      <c r="EI426" t="s">
        <v>6</v>
      </c>
      <c r="EJ426">
        <v>1</v>
      </c>
      <c r="EK426">
        <v>65001</v>
      </c>
      <c r="EL426" t="s">
        <v>786</v>
      </c>
      <c r="EM426" t="s">
        <v>787</v>
      </c>
      <c r="EO426" t="s">
        <v>6</v>
      </c>
      <c r="EQ426">
        <v>0</v>
      </c>
      <c r="ER426">
        <v>494.82</v>
      </c>
      <c r="ES426">
        <v>0</v>
      </c>
      <c r="ET426">
        <v>3.75</v>
      </c>
      <c r="EU426">
        <v>1.62</v>
      </c>
      <c r="EV426">
        <v>491.07</v>
      </c>
      <c r="EW426">
        <v>57.57</v>
      </c>
      <c r="EX426">
        <v>0.12</v>
      </c>
      <c r="EY426">
        <v>0</v>
      </c>
      <c r="FQ426">
        <v>0</v>
      </c>
      <c r="FR426">
        <f t="shared" si="413"/>
        <v>0</v>
      </c>
      <c r="FS426">
        <v>0</v>
      </c>
      <c r="FX426">
        <v>74</v>
      </c>
      <c r="FY426">
        <v>50</v>
      </c>
      <c r="GA426" t="s">
        <v>6</v>
      </c>
      <c r="GD426">
        <v>0</v>
      </c>
      <c r="GF426">
        <v>-1614536747</v>
      </c>
      <c r="GG426">
        <v>1</v>
      </c>
      <c r="GH426">
        <v>1</v>
      </c>
      <c r="GI426">
        <v>4</v>
      </c>
      <c r="GJ426">
        <v>0</v>
      </c>
      <c r="GK426">
        <f>ROUND(R426*(R12)/100,2)</f>
        <v>0</v>
      </c>
      <c r="GL426">
        <f t="shared" si="414"/>
        <v>0</v>
      </c>
      <c r="GM426">
        <f t="shared" si="415"/>
        <v>389.24</v>
      </c>
      <c r="GN426">
        <f t="shared" si="416"/>
        <v>389.24</v>
      </c>
      <c r="GO426">
        <f t="shared" si="417"/>
        <v>0</v>
      </c>
      <c r="GP426">
        <f t="shared" si="418"/>
        <v>0</v>
      </c>
      <c r="GR426">
        <v>0</v>
      </c>
      <c r="GS426">
        <v>3</v>
      </c>
      <c r="GT426">
        <v>0</v>
      </c>
      <c r="GU426" t="s">
        <v>6</v>
      </c>
      <c r="GV426">
        <f t="shared" si="419"/>
        <v>0</v>
      </c>
      <c r="GW426">
        <v>1</v>
      </c>
      <c r="GX426">
        <f t="shared" si="420"/>
        <v>0</v>
      </c>
      <c r="HA426">
        <v>0</v>
      </c>
      <c r="HB426">
        <v>0</v>
      </c>
      <c r="IK426">
        <v>0</v>
      </c>
    </row>
    <row r="427" spans="1:245" x14ac:dyDescent="0.2">
      <c r="A427">
        <v>17</v>
      </c>
      <c r="B427">
        <v>1</v>
      </c>
      <c r="C427">
        <f>ROW(SmtRes!A902)</f>
        <v>902</v>
      </c>
      <c r="D427">
        <f>ROW(EtalonRes!A918)</f>
        <v>918</v>
      </c>
      <c r="E427" t="s">
        <v>1128</v>
      </c>
      <c r="F427" t="s">
        <v>1129</v>
      </c>
      <c r="G427" t="s">
        <v>1130</v>
      </c>
      <c r="H427" t="s">
        <v>39</v>
      </c>
      <c r="I427">
        <f>ROUND(14/100,9)</f>
        <v>0.14000000000000001</v>
      </c>
      <c r="J427">
        <v>0</v>
      </c>
      <c r="O427">
        <f t="shared" si="388"/>
        <v>310.79000000000002</v>
      </c>
      <c r="P427">
        <f t="shared" si="389"/>
        <v>0</v>
      </c>
      <c r="Q427">
        <f t="shared" si="390"/>
        <v>2.16</v>
      </c>
      <c r="R427">
        <f t="shared" si="391"/>
        <v>0.94</v>
      </c>
      <c r="S427">
        <f t="shared" si="392"/>
        <v>308.63</v>
      </c>
      <c r="T427">
        <f t="shared" si="393"/>
        <v>0</v>
      </c>
      <c r="U427">
        <f t="shared" si="394"/>
        <v>5.1394000000000002</v>
      </c>
      <c r="V427">
        <f t="shared" si="395"/>
        <v>9.8000000000000014E-3</v>
      </c>
      <c r="W427">
        <f t="shared" si="396"/>
        <v>0</v>
      </c>
      <c r="X427">
        <f t="shared" si="397"/>
        <v>229.08</v>
      </c>
      <c r="Y427">
        <f t="shared" si="398"/>
        <v>154.79</v>
      </c>
      <c r="AA427">
        <v>16612262</v>
      </c>
      <c r="AB427">
        <f t="shared" si="399"/>
        <v>315.33</v>
      </c>
      <c r="AC427">
        <f t="shared" si="421"/>
        <v>0</v>
      </c>
      <c r="AD427">
        <f>ROUND((((ET427)-(EU427))+AE427),2)</f>
        <v>2.19</v>
      </c>
      <c r="AE427">
        <f t="shared" si="422"/>
        <v>0.95</v>
      </c>
      <c r="AF427">
        <f t="shared" si="422"/>
        <v>313.14</v>
      </c>
      <c r="AG427">
        <f t="shared" si="400"/>
        <v>0</v>
      </c>
      <c r="AH427">
        <f t="shared" si="423"/>
        <v>36.71</v>
      </c>
      <c r="AI427">
        <f t="shared" si="423"/>
        <v>7.0000000000000007E-2</v>
      </c>
      <c r="AJ427">
        <f t="shared" si="401"/>
        <v>0</v>
      </c>
      <c r="AK427">
        <v>315.33</v>
      </c>
      <c r="AL427">
        <v>0</v>
      </c>
      <c r="AM427">
        <v>2.19</v>
      </c>
      <c r="AN427">
        <v>0.95</v>
      </c>
      <c r="AO427">
        <v>313.14</v>
      </c>
      <c r="AP427">
        <v>0</v>
      </c>
      <c r="AQ427">
        <v>36.71</v>
      </c>
      <c r="AR427">
        <v>7.0000000000000007E-2</v>
      </c>
      <c r="AS427">
        <v>0</v>
      </c>
      <c r="AT427">
        <v>74</v>
      </c>
      <c r="AU427">
        <v>50</v>
      </c>
      <c r="AV427">
        <v>1</v>
      </c>
      <c r="AW427">
        <v>1</v>
      </c>
      <c r="AZ427">
        <v>7.04</v>
      </c>
      <c r="BA427">
        <v>7.04</v>
      </c>
      <c r="BB427">
        <v>7.04</v>
      </c>
      <c r="BC427">
        <v>7.04</v>
      </c>
      <c r="BD427" t="s">
        <v>6</v>
      </c>
      <c r="BE427" t="s">
        <v>6</v>
      </c>
      <c r="BF427" t="s">
        <v>6</v>
      </c>
      <c r="BG427" t="s">
        <v>6</v>
      </c>
      <c r="BH427">
        <v>0</v>
      </c>
      <c r="BI427">
        <v>1</v>
      </c>
      <c r="BJ427" t="s">
        <v>1131</v>
      </c>
      <c r="BM427">
        <v>65001</v>
      </c>
      <c r="BN427">
        <v>0</v>
      </c>
      <c r="BO427" t="s">
        <v>6</v>
      </c>
      <c r="BP427">
        <v>0</v>
      </c>
      <c r="BQ427">
        <v>6</v>
      </c>
      <c r="BR427">
        <v>0</v>
      </c>
      <c r="BS427">
        <v>7.04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6</v>
      </c>
      <c r="BZ427">
        <v>74</v>
      </c>
      <c r="CA427">
        <v>50</v>
      </c>
      <c r="CF427">
        <v>0</v>
      </c>
      <c r="CG427">
        <v>0</v>
      </c>
      <c r="CM427">
        <v>0</v>
      </c>
      <c r="CN427" t="s">
        <v>6</v>
      </c>
      <c r="CO427">
        <v>0</v>
      </c>
      <c r="CP427">
        <f t="shared" si="402"/>
        <v>310.79000000000002</v>
      </c>
      <c r="CQ427">
        <f t="shared" si="403"/>
        <v>0</v>
      </c>
      <c r="CR427">
        <f t="shared" si="404"/>
        <v>15.4176</v>
      </c>
      <c r="CS427">
        <f t="shared" si="405"/>
        <v>6.6879999999999997</v>
      </c>
      <c r="CT427">
        <f t="shared" si="406"/>
        <v>2204.5056</v>
      </c>
      <c r="CU427">
        <f t="shared" si="407"/>
        <v>0</v>
      </c>
      <c r="CV427">
        <f t="shared" si="408"/>
        <v>36.71</v>
      </c>
      <c r="CW427">
        <f t="shared" si="409"/>
        <v>7.0000000000000007E-2</v>
      </c>
      <c r="CX427">
        <f t="shared" si="410"/>
        <v>0</v>
      </c>
      <c r="CY427">
        <f t="shared" si="411"/>
        <v>229.08180000000002</v>
      </c>
      <c r="CZ427">
        <f t="shared" si="412"/>
        <v>154.785</v>
      </c>
      <c r="DC427" t="s">
        <v>6</v>
      </c>
      <c r="DD427" t="s">
        <v>6</v>
      </c>
      <c r="DE427" t="s">
        <v>6</v>
      </c>
      <c r="DF427" t="s">
        <v>6</v>
      </c>
      <c r="DG427" t="s">
        <v>6</v>
      </c>
      <c r="DH427" t="s">
        <v>6</v>
      </c>
      <c r="DI427" t="s">
        <v>6</v>
      </c>
      <c r="DJ427" t="s">
        <v>6</v>
      </c>
      <c r="DK427" t="s">
        <v>6</v>
      </c>
      <c r="DL427" t="s">
        <v>6</v>
      </c>
      <c r="DM427" t="s">
        <v>6</v>
      </c>
      <c r="DN427">
        <v>0</v>
      </c>
      <c r="DO427">
        <v>0</v>
      </c>
      <c r="DP427">
        <v>1</v>
      </c>
      <c r="DQ427">
        <v>1</v>
      </c>
      <c r="DU427">
        <v>1013</v>
      </c>
      <c r="DV427" t="s">
        <v>39</v>
      </c>
      <c r="DW427" t="s">
        <v>39</v>
      </c>
      <c r="DX427">
        <v>1</v>
      </c>
      <c r="EE427">
        <v>16609190</v>
      </c>
      <c r="EF427">
        <v>6</v>
      </c>
      <c r="EG427" t="s">
        <v>29</v>
      </c>
      <c r="EH427">
        <v>0</v>
      </c>
      <c r="EI427" t="s">
        <v>6</v>
      </c>
      <c r="EJ427">
        <v>1</v>
      </c>
      <c r="EK427">
        <v>65001</v>
      </c>
      <c r="EL427" t="s">
        <v>786</v>
      </c>
      <c r="EM427" t="s">
        <v>787</v>
      </c>
      <c r="EO427" t="s">
        <v>6</v>
      </c>
      <c r="EQ427">
        <v>0</v>
      </c>
      <c r="ER427">
        <v>315.33</v>
      </c>
      <c r="ES427">
        <v>0</v>
      </c>
      <c r="ET427">
        <v>2.19</v>
      </c>
      <c r="EU427">
        <v>0.95</v>
      </c>
      <c r="EV427">
        <v>313.14</v>
      </c>
      <c r="EW427">
        <v>36.71</v>
      </c>
      <c r="EX427">
        <v>7.0000000000000007E-2</v>
      </c>
      <c r="EY427">
        <v>0</v>
      </c>
      <c r="FQ427">
        <v>0</v>
      </c>
      <c r="FR427">
        <f t="shared" si="413"/>
        <v>0</v>
      </c>
      <c r="FS427">
        <v>0</v>
      </c>
      <c r="FX427">
        <v>74</v>
      </c>
      <c r="FY427">
        <v>50</v>
      </c>
      <c r="GA427" t="s">
        <v>6</v>
      </c>
      <c r="GD427">
        <v>0</v>
      </c>
      <c r="GF427">
        <v>2129386662</v>
      </c>
      <c r="GG427">
        <v>1</v>
      </c>
      <c r="GH427">
        <v>1</v>
      </c>
      <c r="GI427">
        <v>4</v>
      </c>
      <c r="GJ427">
        <v>0</v>
      </c>
      <c r="GK427">
        <f>ROUND(R427*(R12)/100,2)</f>
        <v>0</v>
      </c>
      <c r="GL427">
        <f t="shared" si="414"/>
        <v>0</v>
      </c>
      <c r="GM427">
        <f t="shared" si="415"/>
        <v>694.66</v>
      </c>
      <c r="GN427">
        <f t="shared" si="416"/>
        <v>694.66</v>
      </c>
      <c r="GO427">
        <f t="shared" si="417"/>
        <v>0</v>
      </c>
      <c r="GP427">
        <f t="shared" si="418"/>
        <v>0</v>
      </c>
      <c r="GR427">
        <v>0</v>
      </c>
      <c r="GS427">
        <v>3</v>
      </c>
      <c r="GT427">
        <v>0</v>
      </c>
      <c r="GU427" t="s">
        <v>6</v>
      </c>
      <c r="GV427">
        <f t="shared" si="419"/>
        <v>0</v>
      </c>
      <c r="GW427">
        <v>1</v>
      </c>
      <c r="GX427">
        <f t="shared" si="420"/>
        <v>0</v>
      </c>
      <c r="HA427">
        <v>0</v>
      </c>
      <c r="HB427">
        <v>0</v>
      </c>
      <c r="IK427">
        <v>0</v>
      </c>
    </row>
    <row r="428" spans="1:245" x14ac:dyDescent="0.2">
      <c r="A428">
        <v>17</v>
      </c>
      <c r="B428">
        <v>1</v>
      </c>
      <c r="C428">
        <f>ROW(SmtRes!A910)</f>
        <v>910</v>
      </c>
      <c r="D428">
        <f>ROW(EtalonRes!A925)</f>
        <v>925</v>
      </c>
      <c r="E428" t="s">
        <v>1132</v>
      </c>
      <c r="F428" t="s">
        <v>1133</v>
      </c>
      <c r="G428" t="s">
        <v>1134</v>
      </c>
      <c r="H428" t="s">
        <v>1058</v>
      </c>
      <c r="I428">
        <f>ROUND(19/10,9)</f>
        <v>1.9</v>
      </c>
      <c r="J428">
        <v>0</v>
      </c>
      <c r="O428">
        <f t="shared" si="388"/>
        <v>1182.71</v>
      </c>
      <c r="P428">
        <f t="shared" si="389"/>
        <v>146.87</v>
      </c>
      <c r="Q428">
        <f t="shared" si="390"/>
        <v>0</v>
      </c>
      <c r="R428">
        <f t="shared" si="391"/>
        <v>0</v>
      </c>
      <c r="S428">
        <f t="shared" si="392"/>
        <v>1035.8399999999999</v>
      </c>
      <c r="T428">
        <f t="shared" si="393"/>
        <v>0</v>
      </c>
      <c r="U428">
        <f t="shared" si="394"/>
        <v>15.294999999999996</v>
      </c>
      <c r="V428">
        <f t="shared" si="395"/>
        <v>0</v>
      </c>
      <c r="W428">
        <f t="shared" si="396"/>
        <v>0</v>
      </c>
      <c r="X428">
        <f t="shared" si="397"/>
        <v>1191.22</v>
      </c>
      <c r="Y428">
        <f t="shared" si="398"/>
        <v>735.45</v>
      </c>
      <c r="AA428">
        <v>16612262</v>
      </c>
      <c r="AB428">
        <f t="shared" si="399"/>
        <v>88.42</v>
      </c>
      <c r="AC428">
        <f t="shared" si="421"/>
        <v>10.98</v>
      </c>
      <c r="AD428">
        <f>ROUND(((((ET428*1.25))-((EU428*1.25)))+AE428),2)</f>
        <v>0</v>
      </c>
      <c r="AE428">
        <f>ROUND(((EU428*1.25)),2)</f>
        <v>0</v>
      </c>
      <c r="AF428">
        <f>ROUND(((EV428*1.15)),2)</f>
        <v>77.44</v>
      </c>
      <c r="AG428">
        <f t="shared" si="400"/>
        <v>0</v>
      </c>
      <c r="AH428">
        <f>((EW428*1.15))</f>
        <v>8.0499999999999989</v>
      </c>
      <c r="AI428">
        <f>((EX428*1.25))</f>
        <v>0</v>
      </c>
      <c r="AJ428">
        <f t="shared" si="401"/>
        <v>0</v>
      </c>
      <c r="AK428">
        <v>78.319999999999993</v>
      </c>
      <c r="AL428">
        <v>10.98</v>
      </c>
      <c r="AM428">
        <v>0</v>
      </c>
      <c r="AN428">
        <v>0</v>
      </c>
      <c r="AO428">
        <v>67.34</v>
      </c>
      <c r="AP428">
        <v>0</v>
      </c>
      <c r="AQ428">
        <v>7</v>
      </c>
      <c r="AR428">
        <v>0</v>
      </c>
      <c r="AS428">
        <v>0</v>
      </c>
      <c r="AT428">
        <v>115</v>
      </c>
      <c r="AU428">
        <v>71</v>
      </c>
      <c r="AV428">
        <v>1</v>
      </c>
      <c r="AW428">
        <v>1</v>
      </c>
      <c r="AZ428">
        <v>7.04</v>
      </c>
      <c r="BA428">
        <v>7.04</v>
      </c>
      <c r="BB428">
        <v>7.04</v>
      </c>
      <c r="BC428">
        <v>7.04</v>
      </c>
      <c r="BD428" t="s">
        <v>6</v>
      </c>
      <c r="BE428" t="s">
        <v>6</v>
      </c>
      <c r="BF428" t="s">
        <v>6</v>
      </c>
      <c r="BG428" t="s">
        <v>6</v>
      </c>
      <c r="BH428">
        <v>0</v>
      </c>
      <c r="BI428">
        <v>1</v>
      </c>
      <c r="BJ428" t="s">
        <v>1135</v>
      </c>
      <c r="BM428">
        <v>17001</v>
      </c>
      <c r="BN428">
        <v>0</v>
      </c>
      <c r="BO428" t="s">
        <v>6</v>
      </c>
      <c r="BP428">
        <v>0</v>
      </c>
      <c r="BQ428">
        <v>2</v>
      </c>
      <c r="BR428">
        <v>0</v>
      </c>
      <c r="BS428">
        <v>7.04</v>
      </c>
      <c r="BT428">
        <v>1</v>
      </c>
      <c r="BU428">
        <v>1</v>
      </c>
      <c r="BV428">
        <v>1</v>
      </c>
      <c r="BW428">
        <v>1</v>
      </c>
      <c r="BX428">
        <v>1</v>
      </c>
      <c r="BY428" t="s">
        <v>6</v>
      </c>
      <c r="BZ428">
        <v>128</v>
      </c>
      <c r="CA428">
        <v>83</v>
      </c>
      <c r="CF428">
        <v>0</v>
      </c>
      <c r="CG428">
        <v>0</v>
      </c>
      <c r="CM428">
        <v>0</v>
      </c>
      <c r="CN428" t="s">
        <v>1861</v>
      </c>
      <c r="CO428">
        <v>0</v>
      </c>
      <c r="CP428">
        <f t="shared" si="402"/>
        <v>1182.71</v>
      </c>
      <c r="CQ428">
        <f t="shared" si="403"/>
        <v>77.299199999999999</v>
      </c>
      <c r="CR428">
        <f t="shared" si="404"/>
        <v>0</v>
      </c>
      <c r="CS428">
        <f t="shared" si="405"/>
        <v>0</v>
      </c>
      <c r="CT428">
        <f t="shared" si="406"/>
        <v>545.17759999999998</v>
      </c>
      <c r="CU428">
        <f t="shared" si="407"/>
        <v>0</v>
      </c>
      <c r="CV428">
        <f t="shared" si="408"/>
        <v>8.0499999999999989</v>
      </c>
      <c r="CW428">
        <f t="shared" si="409"/>
        <v>0</v>
      </c>
      <c r="CX428">
        <f t="shared" si="410"/>
        <v>0</v>
      </c>
      <c r="CY428">
        <f t="shared" si="411"/>
        <v>1191.2159999999999</v>
      </c>
      <c r="CZ428">
        <f t="shared" si="412"/>
        <v>735.44640000000004</v>
      </c>
      <c r="DC428" t="s">
        <v>6</v>
      </c>
      <c r="DD428" t="s">
        <v>6</v>
      </c>
      <c r="DE428" t="s">
        <v>91</v>
      </c>
      <c r="DF428" t="s">
        <v>91</v>
      </c>
      <c r="DG428" t="s">
        <v>92</v>
      </c>
      <c r="DH428" t="s">
        <v>6</v>
      </c>
      <c r="DI428" t="s">
        <v>92</v>
      </c>
      <c r="DJ428" t="s">
        <v>91</v>
      </c>
      <c r="DK428" t="s">
        <v>6</v>
      </c>
      <c r="DL428" t="s">
        <v>6</v>
      </c>
      <c r="DM428" t="s">
        <v>6</v>
      </c>
      <c r="DN428">
        <v>0</v>
      </c>
      <c r="DO428">
        <v>0</v>
      </c>
      <c r="DP428">
        <v>1</v>
      </c>
      <c r="DQ428">
        <v>1</v>
      </c>
      <c r="DU428">
        <v>1013</v>
      </c>
      <c r="DV428" t="s">
        <v>1058</v>
      </c>
      <c r="DW428" t="s">
        <v>1058</v>
      </c>
      <c r="DX428">
        <v>1</v>
      </c>
      <c r="EE428">
        <v>16609132</v>
      </c>
      <c r="EF428">
        <v>2</v>
      </c>
      <c r="EG428" t="s">
        <v>14</v>
      </c>
      <c r="EH428">
        <v>0</v>
      </c>
      <c r="EI428" t="s">
        <v>6</v>
      </c>
      <c r="EJ428">
        <v>1</v>
      </c>
      <c r="EK428">
        <v>17001</v>
      </c>
      <c r="EL428" t="s">
        <v>1016</v>
      </c>
      <c r="EM428" t="s">
        <v>1017</v>
      </c>
      <c r="EO428" t="s">
        <v>93</v>
      </c>
      <c r="EQ428">
        <v>131072</v>
      </c>
      <c r="ER428">
        <v>78.319999999999993</v>
      </c>
      <c r="ES428">
        <v>10.98</v>
      </c>
      <c r="ET428">
        <v>0</v>
      </c>
      <c r="EU428">
        <v>0</v>
      </c>
      <c r="EV428">
        <v>67.34</v>
      </c>
      <c r="EW428">
        <v>7</v>
      </c>
      <c r="EX428">
        <v>0</v>
      </c>
      <c r="EY428">
        <v>0</v>
      </c>
      <c r="FQ428">
        <v>0</v>
      </c>
      <c r="FR428">
        <f t="shared" si="413"/>
        <v>0</v>
      </c>
      <c r="FS428">
        <v>0</v>
      </c>
      <c r="FT428" t="s">
        <v>22</v>
      </c>
      <c r="FU428" t="s">
        <v>23</v>
      </c>
      <c r="FX428">
        <v>115.2</v>
      </c>
      <c r="FY428">
        <v>70.55</v>
      </c>
      <c r="GA428" t="s">
        <v>6</v>
      </c>
      <c r="GD428">
        <v>0</v>
      </c>
      <c r="GF428">
        <v>725969486</v>
      </c>
      <c r="GG428">
        <v>1</v>
      </c>
      <c r="GH428">
        <v>1</v>
      </c>
      <c r="GI428">
        <v>4</v>
      </c>
      <c r="GJ428">
        <v>0</v>
      </c>
      <c r="GK428">
        <f>ROUND(R428*(R12)/100,2)</f>
        <v>0</v>
      </c>
      <c r="GL428">
        <f t="shared" si="414"/>
        <v>0</v>
      </c>
      <c r="GM428">
        <f t="shared" si="415"/>
        <v>3109.38</v>
      </c>
      <c r="GN428">
        <f t="shared" si="416"/>
        <v>3109.38</v>
      </c>
      <c r="GO428">
        <f t="shared" si="417"/>
        <v>0</v>
      </c>
      <c r="GP428">
        <f t="shared" si="418"/>
        <v>0</v>
      </c>
      <c r="GR428">
        <v>0</v>
      </c>
      <c r="GS428">
        <v>3</v>
      </c>
      <c r="GT428">
        <v>0</v>
      </c>
      <c r="GU428" t="s">
        <v>6</v>
      </c>
      <c r="GV428">
        <f t="shared" si="419"/>
        <v>0</v>
      </c>
      <c r="GW428">
        <v>1</v>
      </c>
      <c r="GX428">
        <f t="shared" si="420"/>
        <v>0</v>
      </c>
      <c r="HA428">
        <v>0</v>
      </c>
      <c r="HB428">
        <v>0</v>
      </c>
      <c r="IK428">
        <v>0</v>
      </c>
    </row>
    <row r="429" spans="1:245" x14ac:dyDescent="0.2">
      <c r="A429">
        <v>18</v>
      </c>
      <c r="B429">
        <v>1</v>
      </c>
      <c r="C429">
        <v>910</v>
      </c>
      <c r="E429" t="s">
        <v>1136</v>
      </c>
      <c r="F429" t="s">
        <v>1137</v>
      </c>
      <c r="G429" t="s">
        <v>1138</v>
      </c>
      <c r="H429" t="s">
        <v>697</v>
      </c>
      <c r="I429">
        <v>4.8</v>
      </c>
      <c r="J429">
        <v>2.1052631578947367</v>
      </c>
      <c r="O429">
        <f t="shared" si="388"/>
        <v>6910.46</v>
      </c>
      <c r="P429">
        <f t="shared" si="389"/>
        <v>6910.46</v>
      </c>
      <c r="Q429">
        <f t="shared" si="390"/>
        <v>0</v>
      </c>
      <c r="R429">
        <f t="shared" si="391"/>
        <v>0</v>
      </c>
      <c r="S429">
        <f t="shared" si="392"/>
        <v>0</v>
      </c>
      <c r="T429">
        <f t="shared" si="393"/>
        <v>0</v>
      </c>
      <c r="U429">
        <f t="shared" si="394"/>
        <v>0</v>
      </c>
      <c r="V429">
        <f t="shared" si="395"/>
        <v>0</v>
      </c>
      <c r="W429">
        <f t="shared" si="396"/>
        <v>0</v>
      </c>
      <c r="X429">
        <f t="shared" si="397"/>
        <v>0</v>
      </c>
      <c r="Y429">
        <f t="shared" si="398"/>
        <v>0</v>
      </c>
      <c r="AA429">
        <v>16612262</v>
      </c>
      <c r="AB429">
        <f t="shared" si="399"/>
        <v>204.5</v>
      </c>
      <c r="AC429">
        <f t="shared" si="421"/>
        <v>204.5</v>
      </c>
      <c r="AD429">
        <f>ROUND((((ET429)-(EU429))+AE429),2)</f>
        <v>0</v>
      </c>
      <c r="AE429">
        <f t="shared" ref="AE429:AF432" si="424">ROUND((EU429),2)</f>
        <v>0</v>
      </c>
      <c r="AF429">
        <f t="shared" si="424"/>
        <v>0</v>
      </c>
      <c r="AG429">
        <f t="shared" si="400"/>
        <v>0</v>
      </c>
      <c r="AH429">
        <f t="shared" ref="AH429:AI432" si="425">(EW429)</f>
        <v>0</v>
      </c>
      <c r="AI429">
        <f t="shared" si="425"/>
        <v>0</v>
      </c>
      <c r="AJ429">
        <f t="shared" si="401"/>
        <v>0</v>
      </c>
      <c r="AK429">
        <v>204.5</v>
      </c>
      <c r="AL429">
        <v>204.5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115</v>
      </c>
      <c r="AU429">
        <v>71</v>
      </c>
      <c r="AV429">
        <v>1</v>
      </c>
      <c r="AW429">
        <v>1</v>
      </c>
      <c r="AZ429">
        <v>7.04</v>
      </c>
      <c r="BA429">
        <v>1</v>
      </c>
      <c r="BB429">
        <v>1</v>
      </c>
      <c r="BC429">
        <v>7.04</v>
      </c>
      <c r="BD429" t="s">
        <v>6</v>
      </c>
      <c r="BE429" t="s">
        <v>6</v>
      </c>
      <c r="BF429" t="s">
        <v>6</v>
      </c>
      <c r="BG429" t="s">
        <v>6</v>
      </c>
      <c r="BH429">
        <v>3</v>
      </c>
      <c r="BI429">
        <v>1</v>
      </c>
      <c r="BJ429" t="s">
        <v>1139</v>
      </c>
      <c r="BM429">
        <v>17001</v>
      </c>
      <c r="BN429">
        <v>0</v>
      </c>
      <c r="BO429" t="s">
        <v>6</v>
      </c>
      <c r="BP429">
        <v>0</v>
      </c>
      <c r="BQ429">
        <v>2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6</v>
      </c>
      <c r="BZ429">
        <v>128</v>
      </c>
      <c r="CA429">
        <v>83</v>
      </c>
      <c r="CF429">
        <v>0</v>
      </c>
      <c r="CG429">
        <v>0</v>
      </c>
      <c r="CM429">
        <v>0</v>
      </c>
      <c r="CN429" t="s">
        <v>6</v>
      </c>
      <c r="CO429">
        <v>0</v>
      </c>
      <c r="CP429">
        <f t="shared" si="402"/>
        <v>6910.46</v>
      </c>
      <c r="CQ429">
        <f t="shared" si="403"/>
        <v>1439.68</v>
      </c>
      <c r="CR429">
        <f t="shared" si="404"/>
        <v>0</v>
      </c>
      <c r="CS429">
        <f t="shared" si="405"/>
        <v>0</v>
      </c>
      <c r="CT429">
        <f t="shared" si="406"/>
        <v>0</v>
      </c>
      <c r="CU429">
        <f t="shared" si="407"/>
        <v>0</v>
      </c>
      <c r="CV429">
        <f t="shared" si="408"/>
        <v>0</v>
      </c>
      <c r="CW429">
        <f t="shared" si="409"/>
        <v>0</v>
      </c>
      <c r="CX429">
        <f t="shared" si="410"/>
        <v>0</v>
      </c>
      <c r="CY429">
        <f t="shared" si="411"/>
        <v>0</v>
      </c>
      <c r="CZ429">
        <f t="shared" si="412"/>
        <v>0</v>
      </c>
      <c r="DC429" t="s">
        <v>6</v>
      </c>
      <c r="DD429" t="s">
        <v>6</v>
      </c>
      <c r="DE429" t="s">
        <v>6</v>
      </c>
      <c r="DF429" t="s">
        <v>6</v>
      </c>
      <c r="DG429" t="s">
        <v>6</v>
      </c>
      <c r="DH429" t="s">
        <v>6</v>
      </c>
      <c r="DI429" t="s">
        <v>6</v>
      </c>
      <c r="DJ429" t="s">
        <v>6</v>
      </c>
      <c r="DK429" t="s">
        <v>6</v>
      </c>
      <c r="DL429" t="s">
        <v>6</v>
      </c>
      <c r="DM429" t="s">
        <v>6</v>
      </c>
      <c r="DN429">
        <v>0</v>
      </c>
      <c r="DO429">
        <v>0</v>
      </c>
      <c r="DP429">
        <v>1</v>
      </c>
      <c r="DQ429">
        <v>1</v>
      </c>
      <c r="DU429">
        <v>1010</v>
      </c>
      <c r="DV429" t="s">
        <v>697</v>
      </c>
      <c r="DW429" t="s">
        <v>697</v>
      </c>
      <c r="DX429">
        <v>10</v>
      </c>
      <c r="EE429">
        <v>16609132</v>
      </c>
      <c r="EF429">
        <v>2</v>
      </c>
      <c r="EG429" t="s">
        <v>14</v>
      </c>
      <c r="EH429">
        <v>0</v>
      </c>
      <c r="EI429" t="s">
        <v>6</v>
      </c>
      <c r="EJ429">
        <v>1</v>
      </c>
      <c r="EK429">
        <v>17001</v>
      </c>
      <c r="EL429" t="s">
        <v>1016</v>
      </c>
      <c r="EM429" t="s">
        <v>1017</v>
      </c>
      <c r="EO429" t="s">
        <v>6</v>
      </c>
      <c r="EQ429">
        <v>0</v>
      </c>
      <c r="ER429">
        <v>204.5</v>
      </c>
      <c r="ES429">
        <v>204.5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413"/>
        <v>0</v>
      </c>
      <c r="FS429">
        <v>0</v>
      </c>
      <c r="FT429" t="s">
        <v>22</v>
      </c>
      <c r="FU429" t="s">
        <v>23</v>
      </c>
      <c r="FX429">
        <v>115.2</v>
      </c>
      <c r="FY429">
        <v>70.55</v>
      </c>
      <c r="GA429" t="s">
        <v>6</v>
      </c>
      <c r="GD429">
        <v>0</v>
      </c>
      <c r="GF429">
        <v>1904909872</v>
      </c>
      <c r="GG429">
        <v>1</v>
      </c>
      <c r="GH429">
        <v>1</v>
      </c>
      <c r="GI429">
        <v>4</v>
      </c>
      <c r="GJ429">
        <v>0</v>
      </c>
      <c r="GK429">
        <f>ROUND(R429*(R12)/100,2)</f>
        <v>0</v>
      </c>
      <c r="GL429">
        <f t="shared" si="414"/>
        <v>0</v>
      </c>
      <c r="GM429">
        <f t="shared" si="415"/>
        <v>6910.46</v>
      </c>
      <c r="GN429">
        <f t="shared" si="416"/>
        <v>6910.46</v>
      </c>
      <c r="GO429">
        <f t="shared" si="417"/>
        <v>0</v>
      </c>
      <c r="GP429">
        <f t="shared" si="418"/>
        <v>0</v>
      </c>
      <c r="GR429">
        <v>0</v>
      </c>
      <c r="GS429">
        <v>3</v>
      </c>
      <c r="GT429">
        <v>0</v>
      </c>
      <c r="GU429" t="s">
        <v>6</v>
      </c>
      <c r="GV429">
        <f t="shared" si="419"/>
        <v>0</v>
      </c>
      <c r="GW429">
        <v>1</v>
      </c>
      <c r="GX429">
        <f t="shared" si="420"/>
        <v>0</v>
      </c>
      <c r="HA429">
        <v>0</v>
      </c>
      <c r="HB429">
        <v>0</v>
      </c>
      <c r="IK429">
        <v>0</v>
      </c>
    </row>
    <row r="430" spans="1:245" x14ac:dyDescent="0.2">
      <c r="A430">
        <v>18</v>
      </c>
      <c r="B430">
        <v>1</v>
      </c>
      <c r="C430">
        <v>907</v>
      </c>
      <c r="E430" t="s">
        <v>1140</v>
      </c>
      <c r="F430" t="s">
        <v>1141</v>
      </c>
      <c r="G430" t="s">
        <v>1142</v>
      </c>
      <c r="H430" t="s">
        <v>256</v>
      </c>
      <c r="I430">
        <f>I428*J430</f>
        <v>5</v>
      </c>
      <c r="J430">
        <v>2.6315789473684212</v>
      </c>
      <c r="O430">
        <f t="shared" si="388"/>
        <v>8888</v>
      </c>
      <c r="P430">
        <f t="shared" si="389"/>
        <v>8888</v>
      </c>
      <c r="Q430">
        <f t="shared" si="390"/>
        <v>0</v>
      </c>
      <c r="R430">
        <f t="shared" si="391"/>
        <v>0</v>
      </c>
      <c r="S430">
        <f t="shared" si="392"/>
        <v>0</v>
      </c>
      <c r="T430">
        <f t="shared" si="393"/>
        <v>0</v>
      </c>
      <c r="U430">
        <f t="shared" si="394"/>
        <v>0</v>
      </c>
      <c r="V430">
        <f t="shared" si="395"/>
        <v>0</v>
      </c>
      <c r="W430">
        <f t="shared" si="396"/>
        <v>0</v>
      </c>
      <c r="X430">
        <f t="shared" si="397"/>
        <v>0</v>
      </c>
      <c r="Y430">
        <f t="shared" si="398"/>
        <v>0</v>
      </c>
      <c r="AA430">
        <v>16612262</v>
      </c>
      <c r="AB430">
        <f t="shared" si="399"/>
        <v>252.5</v>
      </c>
      <c r="AC430">
        <f t="shared" si="421"/>
        <v>252.5</v>
      </c>
      <c r="AD430">
        <f>ROUND((((ET430)-(EU430))+AE430),2)</f>
        <v>0</v>
      </c>
      <c r="AE430">
        <f t="shared" si="424"/>
        <v>0</v>
      </c>
      <c r="AF430">
        <f t="shared" si="424"/>
        <v>0</v>
      </c>
      <c r="AG430">
        <f t="shared" si="400"/>
        <v>0</v>
      </c>
      <c r="AH430">
        <f t="shared" si="425"/>
        <v>0</v>
      </c>
      <c r="AI430">
        <f t="shared" si="425"/>
        <v>0</v>
      </c>
      <c r="AJ430">
        <f t="shared" si="401"/>
        <v>0</v>
      </c>
      <c r="AK430">
        <v>252.5</v>
      </c>
      <c r="AL430">
        <v>252.5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103</v>
      </c>
      <c r="AU430">
        <v>60</v>
      </c>
      <c r="AV430">
        <v>1</v>
      </c>
      <c r="AW430">
        <v>1</v>
      </c>
      <c r="AZ430">
        <v>7.04</v>
      </c>
      <c r="BA430">
        <v>1</v>
      </c>
      <c r="BB430">
        <v>1</v>
      </c>
      <c r="BC430">
        <v>7.04</v>
      </c>
      <c r="BD430" t="s">
        <v>6</v>
      </c>
      <c r="BE430" t="s">
        <v>6</v>
      </c>
      <c r="BF430" t="s">
        <v>6</v>
      </c>
      <c r="BG430" t="s">
        <v>6</v>
      </c>
      <c r="BH430">
        <v>3</v>
      </c>
      <c r="BI430">
        <v>1</v>
      </c>
      <c r="BJ430" t="s">
        <v>1143</v>
      </c>
      <c r="BM430">
        <v>65007</v>
      </c>
      <c r="BN430">
        <v>0</v>
      </c>
      <c r="BO430" t="s">
        <v>6</v>
      </c>
      <c r="BP430">
        <v>0</v>
      </c>
      <c r="BQ430">
        <v>6</v>
      </c>
      <c r="BR430">
        <v>0</v>
      </c>
      <c r="BS430">
        <v>1</v>
      </c>
      <c r="BT430">
        <v>1</v>
      </c>
      <c r="BU430">
        <v>1</v>
      </c>
      <c r="BV430">
        <v>1</v>
      </c>
      <c r="BW430">
        <v>1</v>
      </c>
      <c r="BX430">
        <v>1</v>
      </c>
      <c r="BY430" t="s">
        <v>6</v>
      </c>
      <c r="BZ430">
        <v>103</v>
      </c>
      <c r="CA430">
        <v>60</v>
      </c>
      <c r="CF430">
        <v>0</v>
      </c>
      <c r="CG430">
        <v>0</v>
      </c>
      <c r="CM430">
        <v>0</v>
      </c>
      <c r="CN430" t="s">
        <v>6</v>
      </c>
      <c r="CO430">
        <v>0</v>
      </c>
      <c r="CP430">
        <f t="shared" si="402"/>
        <v>8888</v>
      </c>
      <c r="CQ430">
        <f t="shared" si="403"/>
        <v>1777.6</v>
      </c>
      <c r="CR430">
        <f t="shared" si="404"/>
        <v>0</v>
      </c>
      <c r="CS430">
        <f t="shared" si="405"/>
        <v>0</v>
      </c>
      <c r="CT430">
        <f t="shared" si="406"/>
        <v>0</v>
      </c>
      <c r="CU430">
        <f t="shared" si="407"/>
        <v>0</v>
      </c>
      <c r="CV430">
        <f t="shared" si="408"/>
        <v>0</v>
      </c>
      <c r="CW430">
        <f t="shared" si="409"/>
        <v>0</v>
      </c>
      <c r="CX430">
        <f t="shared" si="410"/>
        <v>0</v>
      </c>
      <c r="CY430">
        <f t="shared" si="411"/>
        <v>0</v>
      </c>
      <c r="CZ430">
        <f t="shared" si="412"/>
        <v>0</v>
      </c>
      <c r="DC430" t="s">
        <v>6</v>
      </c>
      <c r="DD430" t="s">
        <v>6</v>
      </c>
      <c r="DE430" t="s">
        <v>6</v>
      </c>
      <c r="DF430" t="s">
        <v>6</v>
      </c>
      <c r="DG430" t="s">
        <v>6</v>
      </c>
      <c r="DH430" t="s">
        <v>6</v>
      </c>
      <c r="DI430" t="s">
        <v>6</v>
      </c>
      <c r="DJ430" t="s">
        <v>6</v>
      </c>
      <c r="DK430" t="s">
        <v>6</v>
      </c>
      <c r="DL430" t="s">
        <v>6</v>
      </c>
      <c r="DM430" t="s">
        <v>6</v>
      </c>
      <c r="DN430">
        <v>0</v>
      </c>
      <c r="DO430">
        <v>0</v>
      </c>
      <c r="DP430">
        <v>1</v>
      </c>
      <c r="DQ430">
        <v>1</v>
      </c>
      <c r="DU430">
        <v>1013</v>
      </c>
      <c r="DV430" t="s">
        <v>256</v>
      </c>
      <c r="DW430" t="s">
        <v>256</v>
      </c>
      <c r="DX430">
        <v>1</v>
      </c>
      <c r="EE430">
        <v>16609196</v>
      </c>
      <c r="EF430">
        <v>6</v>
      </c>
      <c r="EG430" t="s">
        <v>29</v>
      </c>
      <c r="EH430">
        <v>0</v>
      </c>
      <c r="EI430" t="s">
        <v>6</v>
      </c>
      <c r="EJ430">
        <v>1</v>
      </c>
      <c r="EK430">
        <v>65007</v>
      </c>
      <c r="EL430" t="s">
        <v>834</v>
      </c>
      <c r="EM430" t="s">
        <v>787</v>
      </c>
      <c r="EO430" t="s">
        <v>6</v>
      </c>
      <c r="EQ430">
        <v>0</v>
      </c>
      <c r="ER430">
        <v>252.5</v>
      </c>
      <c r="ES430">
        <v>252.5</v>
      </c>
      <c r="ET430">
        <v>0</v>
      </c>
      <c r="EU430">
        <v>0</v>
      </c>
      <c r="EV430">
        <v>0</v>
      </c>
      <c r="EW430">
        <v>0</v>
      </c>
      <c r="EX430">
        <v>0</v>
      </c>
      <c r="FQ430">
        <v>0</v>
      </c>
      <c r="FR430">
        <f t="shared" si="413"/>
        <v>0</v>
      </c>
      <c r="FS430">
        <v>0</v>
      </c>
      <c r="FX430">
        <v>103</v>
      </c>
      <c r="FY430">
        <v>60</v>
      </c>
      <c r="GA430" t="s">
        <v>6</v>
      </c>
      <c r="GD430">
        <v>0</v>
      </c>
      <c r="GF430">
        <v>1657433162</v>
      </c>
      <c r="GG430">
        <v>1</v>
      </c>
      <c r="GH430">
        <v>1</v>
      </c>
      <c r="GI430">
        <v>4</v>
      </c>
      <c r="GJ430">
        <v>0</v>
      </c>
      <c r="GK430">
        <f>ROUND(R430*(R12)/100,2)</f>
        <v>0</v>
      </c>
      <c r="GL430">
        <f t="shared" si="414"/>
        <v>0</v>
      </c>
      <c r="GM430">
        <f t="shared" si="415"/>
        <v>8888</v>
      </c>
      <c r="GN430">
        <f t="shared" si="416"/>
        <v>8888</v>
      </c>
      <c r="GO430">
        <f t="shared" si="417"/>
        <v>0</v>
      </c>
      <c r="GP430">
        <f t="shared" si="418"/>
        <v>0</v>
      </c>
      <c r="GR430">
        <v>0</v>
      </c>
      <c r="GS430">
        <v>3</v>
      </c>
      <c r="GT430">
        <v>0</v>
      </c>
      <c r="GU430" t="s">
        <v>6</v>
      </c>
      <c r="GV430">
        <f t="shared" si="419"/>
        <v>0</v>
      </c>
      <c r="GW430">
        <v>1</v>
      </c>
      <c r="GX430">
        <f t="shared" si="420"/>
        <v>0</v>
      </c>
      <c r="HA430">
        <v>0</v>
      </c>
      <c r="HB430">
        <v>0</v>
      </c>
      <c r="IK430">
        <v>0</v>
      </c>
    </row>
    <row r="431" spans="1:245" x14ac:dyDescent="0.2">
      <c r="A431">
        <v>18</v>
      </c>
      <c r="B431">
        <v>1</v>
      </c>
      <c r="C431">
        <v>908</v>
      </c>
      <c r="E431" t="s">
        <v>1144</v>
      </c>
      <c r="F431" t="s">
        <v>1145</v>
      </c>
      <c r="G431" t="s">
        <v>1146</v>
      </c>
      <c r="H431" t="s">
        <v>256</v>
      </c>
      <c r="I431">
        <f>I428*J431</f>
        <v>5</v>
      </c>
      <c r="J431">
        <v>2.6315789473684212</v>
      </c>
      <c r="O431">
        <f t="shared" si="388"/>
        <v>3763.94</v>
      </c>
      <c r="P431">
        <f t="shared" si="389"/>
        <v>3763.94</v>
      </c>
      <c r="Q431">
        <f t="shared" si="390"/>
        <v>0</v>
      </c>
      <c r="R431">
        <f t="shared" si="391"/>
        <v>0</v>
      </c>
      <c r="S431">
        <f t="shared" si="392"/>
        <v>0</v>
      </c>
      <c r="T431">
        <f t="shared" si="393"/>
        <v>0</v>
      </c>
      <c r="U431">
        <f t="shared" si="394"/>
        <v>0</v>
      </c>
      <c r="V431">
        <f t="shared" si="395"/>
        <v>0</v>
      </c>
      <c r="W431">
        <f t="shared" si="396"/>
        <v>0</v>
      </c>
      <c r="X431">
        <f t="shared" si="397"/>
        <v>0</v>
      </c>
      <c r="Y431">
        <f t="shared" si="398"/>
        <v>0</v>
      </c>
      <c r="AA431">
        <v>16612262</v>
      </c>
      <c r="AB431">
        <f t="shared" si="399"/>
        <v>106.93</v>
      </c>
      <c r="AC431">
        <f t="shared" si="421"/>
        <v>106.93</v>
      </c>
      <c r="AD431">
        <f>ROUND((((ET431)-(EU431))+AE431),2)</f>
        <v>0</v>
      </c>
      <c r="AE431">
        <f t="shared" si="424"/>
        <v>0</v>
      </c>
      <c r="AF431">
        <f t="shared" si="424"/>
        <v>0</v>
      </c>
      <c r="AG431">
        <f t="shared" si="400"/>
        <v>0</v>
      </c>
      <c r="AH431">
        <f t="shared" si="425"/>
        <v>0</v>
      </c>
      <c r="AI431">
        <f t="shared" si="425"/>
        <v>0</v>
      </c>
      <c r="AJ431">
        <f t="shared" si="401"/>
        <v>0</v>
      </c>
      <c r="AK431">
        <v>106.93</v>
      </c>
      <c r="AL431">
        <v>106.93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115</v>
      </c>
      <c r="AU431">
        <v>71</v>
      </c>
      <c r="AV431">
        <v>1</v>
      </c>
      <c r="AW431">
        <v>1</v>
      </c>
      <c r="AZ431">
        <v>7.04</v>
      </c>
      <c r="BA431">
        <v>1</v>
      </c>
      <c r="BB431">
        <v>1</v>
      </c>
      <c r="BC431">
        <v>7.04</v>
      </c>
      <c r="BD431" t="s">
        <v>6</v>
      </c>
      <c r="BE431" t="s">
        <v>6</v>
      </c>
      <c r="BF431" t="s">
        <v>6</v>
      </c>
      <c r="BG431" t="s">
        <v>6</v>
      </c>
      <c r="BH431">
        <v>3</v>
      </c>
      <c r="BI431">
        <v>1</v>
      </c>
      <c r="BJ431" t="s">
        <v>1147</v>
      </c>
      <c r="BM431">
        <v>17001</v>
      </c>
      <c r="BN431">
        <v>0</v>
      </c>
      <c r="BO431" t="s">
        <v>6</v>
      </c>
      <c r="BP431">
        <v>0</v>
      </c>
      <c r="BQ431">
        <v>2</v>
      </c>
      <c r="BR431">
        <v>0</v>
      </c>
      <c r="BS431">
        <v>1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6</v>
      </c>
      <c r="BZ431">
        <v>128</v>
      </c>
      <c r="CA431">
        <v>83</v>
      </c>
      <c r="CF431">
        <v>0</v>
      </c>
      <c r="CG431">
        <v>0</v>
      </c>
      <c r="CM431">
        <v>0</v>
      </c>
      <c r="CN431" t="s">
        <v>6</v>
      </c>
      <c r="CO431">
        <v>0</v>
      </c>
      <c r="CP431">
        <f t="shared" si="402"/>
        <v>3763.94</v>
      </c>
      <c r="CQ431">
        <f t="shared" si="403"/>
        <v>752.7872000000001</v>
      </c>
      <c r="CR431">
        <f t="shared" si="404"/>
        <v>0</v>
      </c>
      <c r="CS431">
        <f t="shared" si="405"/>
        <v>0</v>
      </c>
      <c r="CT431">
        <f t="shared" si="406"/>
        <v>0</v>
      </c>
      <c r="CU431">
        <f t="shared" si="407"/>
        <v>0</v>
      </c>
      <c r="CV431">
        <f t="shared" si="408"/>
        <v>0</v>
      </c>
      <c r="CW431">
        <f t="shared" si="409"/>
        <v>0</v>
      </c>
      <c r="CX431">
        <f t="shared" si="410"/>
        <v>0</v>
      </c>
      <c r="CY431">
        <f t="shared" si="411"/>
        <v>0</v>
      </c>
      <c r="CZ431">
        <f t="shared" si="412"/>
        <v>0</v>
      </c>
      <c r="DC431" t="s">
        <v>6</v>
      </c>
      <c r="DD431" t="s">
        <v>6</v>
      </c>
      <c r="DE431" t="s">
        <v>6</v>
      </c>
      <c r="DF431" t="s">
        <v>6</v>
      </c>
      <c r="DG431" t="s">
        <v>6</v>
      </c>
      <c r="DH431" t="s">
        <v>6</v>
      </c>
      <c r="DI431" t="s">
        <v>6</v>
      </c>
      <c r="DJ431" t="s">
        <v>6</v>
      </c>
      <c r="DK431" t="s">
        <v>6</v>
      </c>
      <c r="DL431" t="s">
        <v>6</v>
      </c>
      <c r="DM431" t="s">
        <v>6</v>
      </c>
      <c r="DN431">
        <v>0</v>
      </c>
      <c r="DO431">
        <v>0</v>
      </c>
      <c r="DP431">
        <v>1</v>
      </c>
      <c r="DQ431">
        <v>1</v>
      </c>
      <c r="DU431">
        <v>1013</v>
      </c>
      <c r="DV431" t="s">
        <v>256</v>
      </c>
      <c r="DW431" t="s">
        <v>256</v>
      </c>
      <c r="DX431">
        <v>1</v>
      </c>
      <c r="EE431">
        <v>16609132</v>
      </c>
      <c r="EF431">
        <v>2</v>
      </c>
      <c r="EG431" t="s">
        <v>14</v>
      </c>
      <c r="EH431">
        <v>0</v>
      </c>
      <c r="EI431" t="s">
        <v>6</v>
      </c>
      <c r="EJ431">
        <v>1</v>
      </c>
      <c r="EK431">
        <v>17001</v>
      </c>
      <c r="EL431" t="s">
        <v>1016</v>
      </c>
      <c r="EM431" t="s">
        <v>1017</v>
      </c>
      <c r="EO431" t="s">
        <v>6</v>
      </c>
      <c r="EQ431">
        <v>0</v>
      </c>
      <c r="ER431">
        <v>106.93</v>
      </c>
      <c r="ES431">
        <v>106.93</v>
      </c>
      <c r="ET431">
        <v>0</v>
      </c>
      <c r="EU431">
        <v>0</v>
      </c>
      <c r="EV431">
        <v>0</v>
      </c>
      <c r="EW431">
        <v>0</v>
      </c>
      <c r="EX431">
        <v>0</v>
      </c>
      <c r="FQ431">
        <v>0</v>
      </c>
      <c r="FR431">
        <f t="shared" si="413"/>
        <v>0</v>
      </c>
      <c r="FS431">
        <v>0</v>
      </c>
      <c r="FT431" t="s">
        <v>22</v>
      </c>
      <c r="FU431" t="s">
        <v>23</v>
      </c>
      <c r="FX431">
        <v>115.2</v>
      </c>
      <c r="FY431">
        <v>70.55</v>
      </c>
      <c r="GA431" t="s">
        <v>6</v>
      </c>
      <c r="GD431">
        <v>0</v>
      </c>
      <c r="GF431">
        <v>-1158480503</v>
      </c>
      <c r="GG431">
        <v>1</v>
      </c>
      <c r="GH431">
        <v>1</v>
      </c>
      <c r="GI431">
        <v>4</v>
      </c>
      <c r="GJ431">
        <v>0</v>
      </c>
      <c r="GK431">
        <f>ROUND(R431*(R12)/100,2)</f>
        <v>0</v>
      </c>
      <c r="GL431">
        <f t="shared" si="414"/>
        <v>0</v>
      </c>
      <c r="GM431">
        <f t="shared" si="415"/>
        <v>3763.94</v>
      </c>
      <c r="GN431">
        <f t="shared" si="416"/>
        <v>3763.94</v>
      </c>
      <c r="GO431">
        <f t="shared" si="417"/>
        <v>0</v>
      </c>
      <c r="GP431">
        <f t="shared" si="418"/>
        <v>0</v>
      </c>
      <c r="GR431">
        <v>0</v>
      </c>
      <c r="GS431">
        <v>3</v>
      </c>
      <c r="GT431">
        <v>0</v>
      </c>
      <c r="GU431" t="s">
        <v>6</v>
      </c>
      <c r="GV431">
        <f t="shared" si="419"/>
        <v>0</v>
      </c>
      <c r="GW431">
        <v>1</v>
      </c>
      <c r="GX431">
        <f t="shared" si="420"/>
        <v>0</v>
      </c>
      <c r="HA431">
        <v>0</v>
      </c>
      <c r="HB431">
        <v>0</v>
      </c>
      <c r="IK431">
        <v>0</v>
      </c>
    </row>
    <row r="432" spans="1:245" x14ac:dyDescent="0.2">
      <c r="A432">
        <v>18</v>
      </c>
      <c r="B432">
        <v>1</v>
      </c>
      <c r="C432">
        <v>909</v>
      </c>
      <c r="E432" t="s">
        <v>1148</v>
      </c>
      <c r="F432" t="s">
        <v>1149</v>
      </c>
      <c r="G432" t="s">
        <v>1150</v>
      </c>
      <c r="H432" t="s">
        <v>256</v>
      </c>
      <c r="I432">
        <f>I428*J432</f>
        <v>9</v>
      </c>
      <c r="J432">
        <v>4.7368421052631584</v>
      </c>
      <c r="O432">
        <f t="shared" si="388"/>
        <v>5523.09</v>
      </c>
      <c r="P432">
        <f t="shared" si="389"/>
        <v>5523.09</v>
      </c>
      <c r="Q432">
        <f t="shared" si="390"/>
        <v>0</v>
      </c>
      <c r="R432">
        <f t="shared" si="391"/>
        <v>0</v>
      </c>
      <c r="S432">
        <f t="shared" si="392"/>
        <v>0</v>
      </c>
      <c r="T432">
        <f t="shared" si="393"/>
        <v>0</v>
      </c>
      <c r="U432">
        <f t="shared" si="394"/>
        <v>0</v>
      </c>
      <c r="V432">
        <f t="shared" si="395"/>
        <v>0</v>
      </c>
      <c r="W432">
        <f t="shared" si="396"/>
        <v>0</v>
      </c>
      <c r="X432">
        <f t="shared" si="397"/>
        <v>0</v>
      </c>
      <c r="Y432">
        <f t="shared" si="398"/>
        <v>0</v>
      </c>
      <c r="AA432">
        <v>16612262</v>
      </c>
      <c r="AB432">
        <f t="shared" si="399"/>
        <v>87.17</v>
      </c>
      <c r="AC432">
        <f t="shared" si="421"/>
        <v>87.17</v>
      </c>
      <c r="AD432">
        <f>ROUND((((ET432)-(EU432))+AE432),2)</f>
        <v>0</v>
      </c>
      <c r="AE432">
        <f t="shared" si="424"/>
        <v>0</v>
      </c>
      <c r="AF432">
        <f t="shared" si="424"/>
        <v>0</v>
      </c>
      <c r="AG432">
        <f t="shared" si="400"/>
        <v>0</v>
      </c>
      <c r="AH432">
        <f t="shared" si="425"/>
        <v>0</v>
      </c>
      <c r="AI432">
        <f t="shared" si="425"/>
        <v>0</v>
      </c>
      <c r="AJ432">
        <f t="shared" si="401"/>
        <v>0</v>
      </c>
      <c r="AK432">
        <v>87.17</v>
      </c>
      <c r="AL432">
        <v>87.17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115</v>
      </c>
      <c r="AU432">
        <v>71</v>
      </c>
      <c r="AV432">
        <v>1</v>
      </c>
      <c r="AW432">
        <v>1</v>
      </c>
      <c r="AZ432">
        <v>7.04</v>
      </c>
      <c r="BA432">
        <v>1</v>
      </c>
      <c r="BB432">
        <v>1</v>
      </c>
      <c r="BC432">
        <v>7.04</v>
      </c>
      <c r="BD432" t="s">
        <v>6</v>
      </c>
      <c r="BE432" t="s">
        <v>6</v>
      </c>
      <c r="BF432" t="s">
        <v>6</v>
      </c>
      <c r="BG432" t="s">
        <v>6</v>
      </c>
      <c r="BH432">
        <v>3</v>
      </c>
      <c r="BI432">
        <v>1</v>
      </c>
      <c r="BJ432" t="s">
        <v>1151</v>
      </c>
      <c r="BM432">
        <v>17001</v>
      </c>
      <c r="BN432">
        <v>0</v>
      </c>
      <c r="BO432" t="s">
        <v>6</v>
      </c>
      <c r="BP432">
        <v>0</v>
      </c>
      <c r="BQ432">
        <v>2</v>
      </c>
      <c r="BR432">
        <v>0</v>
      </c>
      <c r="BS432">
        <v>1</v>
      </c>
      <c r="BT432">
        <v>1</v>
      </c>
      <c r="BU432">
        <v>1</v>
      </c>
      <c r="BV432">
        <v>1</v>
      </c>
      <c r="BW432">
        <v>1</v>
      </c>
      <c r="BX432">
        <v>1</v>
      </c>
      <c r="BY432" t="s">
        <v>6</v>
      </c>
      <c r="BZ432">
        <v>128</v>
      </c>
      <c r="CA432">
        <v>83</v>
      </c>
      <c r="CF432">
        <v>0</v>
      </c>
      <c r="CG432">
        <v>0</v>
      </c>
      <c r="CM432">
        <v>0</v>
      </c>
      <c r="CN432" t="s">
        <v>6</v>
      </c>
      <c r="CO432">
        <v>0</v>
      </c>
      <c r="CP432">
        <f t="shared" si="402"/>
        <v>5523.09</v>
      </c>
      <c r="CQ432">
        <f t="shared" si="403"/>
        <v>613.67680000000007</v>
      </c>
      <c r="CR432">
        <f t="shared" si="404"/>
        <v>0</v>
      </c>
      <c r="CS432">
        <f t="shared" si="405"/>
        <v>0</v>
      </c>
      <c r="CT432">
        <f t="shared" si="406"/>
        <v>0</v>
      </c>
      <c r="CU432">
        <f t="shared" si="407"/>
        <v>0</v>
      </c>
      <c r="CV432">
        <f t="shared" si="408"/>
        <v>0</v>
      </c>
      <c r="CW432">
        <f t="shared" si="409"/>
        <v>0</v>
      </c>
      <c r="CX432">
        <f t="shared" si="410"/>
        <v>0</v>
      </c>
      <c r="CY432">
        <f t="shared" si="411"/>
        <v>0</v>
      </c>
      <c r="CZ432">
        <f t="shared" si="412"/>
        <v>0</v>
      </c>
      <c r="DC432" t="s">
        <v>6</v>
      </c>
      <c r="DD432" t="s">
        <v>6</v>
      </c>
      <c r="DE432" t="s">
        <v>6</v>
      </c>
      <c r="DF432" t="s">
        <v>6</v>
      </c>
      <c r="DG432" t="s">
        <v>6</v>
      </c>
      <c r="DH432" t="s">
        <v>6</v>
      </c>
      <c r="DI432" t="s">
        <v>6</v>
      </c>
      <c r="DJ432" t="s">
        <v>6</v>
      </c>
      <c r="DK432" t="s">
        <v>6</v>
      </c>
      <c r="DL432" t="s">
        <v>6</v>
      </c>
      <c r="DM432" t="s">
        <v>6</v>
      </c>
      <c r="DN432">
        <v>0</v>
      </c>
      <c r="DO432">
        <v>0</v>
      </c>
      <c r="DP432">
        <v>1</v>
      </c>
      <c r="DQ432">
        <v>1</v>
      </c>
      <c r="DU432">
        <v>1013</v>
      </c>
      <c r="DV432" t="s">
        <v>256</v>
      </c>
      <c r="DW432" t="s">
        <v>256</v>
      </c>
      <c r="DX432">
        <v>1</v>
      </c>
      <c r="EE432">
        <v>16609132</v>
      </c>
      <c r="EF432">
        <v>2</v>
      </c>
      <c r="EG432" t="s">
        <v>14</v>
      </c>
      <c r="EH432">
        <v>0</v>
      </c>
      <c r="EI432" t="s">
        <v>6</v>
      </c>
      <c r="EJ432">
        <v>1</v>
      </c>
      <c r="EK432">
        <v>17001</v>
      </c>
      <c r="EL432" t="s">
        <v>1016</v>
      </c>
      <c r="EM432" t="s">
        <v>1017</v>
      </c>
      <c r="EO432" t="s">
        <v>6</v>
      </c>
      <c r="EQ432">
        <v>0</v>
      </c>
      <c r="ER432">
        <v>87.17</v>
      </c>
      <c r="ES432">
        <v>87.17</v>
      </c>
      <c r="ET432">
        <v>0</v>
      </c>
      <c r="EU432">
        <v>0</v>
      </c>
      <c r="EV432">
        <v>0</v>
      </c>
      <c r="EW432">
        <v>0</v>
      </c>
      <c r="EX432">
        <v>0</v>
      </c>
      <c r="FQ432">
        <v>0</v>
      </c>
      <c r="FR432">
        <f t="shared" si="413"/>
        <v>0</v>
      </c>
      <c r="FS432">
        <v>0</v>
      </c>
      <c r="FT432" t="s">
        <v>22</v>
      </c>
      <c r="FU432" t="s">
        <v>23</v>
      </c>
      <c r="FX432">
        <v>115.2</v>
      </c>
      <c r="FY432">
        <v>70.55</v>
      </c>
      <c r="GA432" t="s">
        <v>6</v>
      </c>
      <c r="GD432">
        <v>0</v>
      </c>
      <c r="GF432">
        <v>-518659730</v>
      </c>
      <c r="GG432">
        <v>1</v>
      </c>
      <c r="GH432">
        <v>1</v>
      </c>
      <c r="GI432">
        <v>4</v>
      </c>
      <c r="GJ432">
        <v>0</v>
      </c>
      <c r="GK432">
        <f>ROUND(R432*(R12)/100,2)</f>
        <v>0</v>
      </c>
      <c r="GL432">
        <f t="shared" si="414"/>
        <v>0</v>
      </c>
      <c r="GM432">
        <f t="shared" si="415"/>
        <v>5523.09</v>
      </c>
      <c r="GN432">
        <f t="shared" si="416"/>
        <v>5523.09</v>
      </c>
      <c r="GO432">
        <f t="shared" si="417"/>
        <v>0</v>
      </c>
      <c r="GP432">
        <f t="shared" si="418"/>
        <v>0</v>
      </c>
      <c r="GR432">
        <v>0</v>
      </c>
      <c r="GS432">
        <v>3</v>
      </c>
      <c r="GT432">
        <v>0</v>
      </c>
      <c r="GU432" t="s">
        <v>6</v>
      </c>
      <c r="GV432">
        <f t="shared" si="419"/>
        <v>0</v>
      </c>
      <c r="GW432">
        <v>1</v>
      </c>
      <c r="GX432">
        <f t="shared" si="420"/>
        <v>0</v>
      </c>
      <c r="HA432">
        <v>0</v>
      </c>
      <c r="HB432">
        <v>0</v>
      </c>
      <c r="IK432">
        <v>0</v>
      </c>
    </row>
    <row r="433" spans="1:245" x14ac:dyDescent="0.2">
      <c r="A433">
        <v>17</v>
      </c>
      <c r="B433">
        <v>1</v>
      </c>
      <c r="C433">
        <f>ROW(SmtRes!A916)</f>
        <v>916</v>
      </c>
      <c r="D433">
        <f>ROW(EtalonRes!A931)</f>
        <v>931</v>
      </c>
      <c r="E433" t="s">
        <v>1152</v>
      </c>
      <c r="F433" t="s">
        <v>898</v>
      </c>
      <c r="G433" t="s">
        <v>899</v>
      </c>
      <c r="H433" t="s">
        <v>27</v>
      </c>
      <c r="I433">
        <v>1.5629999999999999</v>
      </c>
      <c r="J433">
        <v>0</v>
      </c>
      <c r="O433">
        <f t="shared" si="388"/>
        <v>1397.46</v>
      </c>
      <c r="P433">
        <f t="shared" si="389"/>
        <v>47.21</v>
      </c>
      <c r="Q433">
        <f t="shared" si="390"/>
        <v>612.24</v>
      </c>
      <c r="R433">
        <f t="shared" si="391"/>
        <v>0</v>
      </c>
      <c r="S433">
        <f t="shared" si="392"/>
        <v>738.01</v>
      </c>
      <c r="T433">
        <f t="shared" si="393"/>
        <v>0</v>
      </c>
      <c r="U433">
        <f t="shared" si="394"/>
        <v>9.0052244999999989</v>
      </c>
      <c r="V433">
        <f t="shared" si="395"/>
        <v>0</v>
      </c>
      <c r="W433">
        <f t="shared" si="396"/>
        <v>0</v>
      </c>
      <c r="X433">
        <f t="shared" si="397"/>
        <v>848.71</v>
      </c>
      <c r="Y433">
        <f t="shared" si="398"/>
        <v>523.99</v>
      </c>
      <c r="AA433">
        <v>16612262</v>
      </c>
      <c r="AB433">
        <f t="shared" si="399"/>
        <v>127</v>
      </c>
      <c r="AC433">
        <f t="shared" si="421"/>
        <v>4.29</v>
      </c>
      <c r="AD433">
        <f>ROUND(((((ET433*1.25))-((EU433*1.25)))+AE433),2)</f>
        <v>55.64</v>
      </c>
      <c r="AE433">
        <f>ROUND(((EU433*1.25)),2)</f>
        <v>0</v>
      </c>
      <c r="AF433">
        <f>ROUND(((EV433*1.15)),2)</f>
        <v>67.069999999999993</v>
      </c>
      <c r="AG433">
        <f t="shared" si="400"/>
        <v>0</v>
      </c>
      <c r="AH433">
        <f>((EW433*1.15))</f>
        <v>5.761499999999999</v>
      </c>
      <c r="AI433">
        <f>((EX433*1.25))</f>
        <v>0</v>
      </c>
      <c r="AJ433">
        <f t="shared" si="401"/>
        <v>0</v>
      </c>
      <c r="AK433">
        <v>107.12</v>
      </c>
      <c r="AL433">
        <v>4.29</v>
      </c>
      <c r="AM433">
        <v>44.51</v>
      </c>
      <c r="AN433">
        <v>0</v>
      </c>
      <c r="AO433">
        <v>58.32</v>
      </c>
      <c r="AP433">
        <v>0</v>
      </c>
      <c r="AQ433">
        <v>5.01</v>
      </c>
      <c r="AR433">
        <v>0</v>
      </c>
      <c r="AS433">
        <v>0</v>
      </c>
      <c r="AT433">
        <v>115</v>
      </c>
      <c r="AU433">
        <v>71</v>
      </c>
      <c r="AV433">
        <v>1</v>
      </c>
      <c r="AW433">
        <v>1</v>
      </c>
      <c r="AZ433">
        <v>7.04</v>
      </c>
      <c r="BA433">
        <v>7.04</v>
      </c>
      <c r="BB433">
        <v>7.04</v>
      </c>
      <c r="BC433">
        <v>7.04</v>
      </c>
      <c r="BD433" t="s">
        <v>6</v>
      </c>
      <c r="BE433" t="s">
        <v>6</v>
      </c>
      <c r="BF433" t="s">
        <v>6</v>
      </c>
      <c r="BG433" t="s">
        <v>6</v>
      </c>
      <c r="BH433">
        <v>0</v>
      </c>
      <c r="BI433">
        <v>1</v>
      </c>
      <c r="BJ433" t="s">
        <v>900</v>
      </c>
      <c r="BM433">
        <v>16001</v>
      </c>
      <c r="BN433">
        <v>0</v>
      </c>
      <c r="BO433" t="s">
        <v>6</v>
      </c>
      <c r="BP433">
        <v>0</v>
      </c>
      <c r="BQ433">
        <v>2</v>
      </c>
      <c r="BR433">
        <v>0</v>
      </c>
      <c r="BS433">
        <v>7.04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6</v>
      </c>
      <c r="BZ433">
        <v>128</v>
      </c>
      <c r="CA433">
        <v>83</v>
      </c>
      <c r="CF433">
        <v>0</v>
      </c>
      <c r="CG433">
        <v>0</v>
      </c>
      <c r="CM433">
        <v>0</v>
      </c>
      <c r="CN433" t="s">
        <v>1861</v>
      </c>
      <c r="CO433">
        <v>0</v>
      </c>
      <c r="CP433">
        <f t="shared" si="402"/>
        <v>1397.46</v>
      </c>
      <c r="CQ433">
        <f t="shared" si="403"/>
        <v>30.201599999999999</v>
      </c>
      <c r="CR433">
        <f t="shared" si="404"/>
        <v>391.7056</v>
      </c>
      <c r="CS433">
        <f t="shared" si="405"/>
        <v>0</v>
      </c>
      <c r="CT433">
        <f t="shared" si="406"/>
        <v>472.17279999999994</v>
      </c>
      <c r="CU433">
        <f t="shared" si="407"/>
        <v>0</v>
      </c>
      <c r="CV433">
        <f t="shared" si="408"/>
        <v>5.761499999999999</v>
      </c>
      <c r="CW433">
        <f t="shared" si="409"/>
        <v>0</v>
      </c>
      <c r="CX433">
        <f t="shared" si="410"/>
        <v>0</v>
      </c>
      <c r="CY433">
        <f t="shared" si="411"/>
        <v>848.71149999999989</v>
      </c>
      <c r="CZ433">
        <f t="shared" si="412"/>
        <v>523.98709999999994</v>
      </c>
      <c r="DC433" t="s">
        <v>6</v>
      </c>
      <c r="DD433" t="s">
        <v>6</v>
      </c>
      <c r="DE433" t="s">
        <v>91</v>
      </c>
      <c r="DF433" t="s">
        <v>91</v>
      </c>
      <c r="DG433" t="s">
        <v>92</v>
      </c>
      <c r="DH433" t="s">
        <v>6</v>
      </c>
      <c r="DI433" t="s">
        <v>92</v>
      </c>
      <c r="DJ433" t="s">
        <v>91</v>
      </c>
      <c r="DK433" t="s">
        <v>6</v>
      </c>
      <c r="DL433" t="s">
        <v>6</v>
      </c>
      <c r="DM433" t="s">
        <v>6</v>
      </c>
      <c r="DN433">
        <v>0</v>
      </c>
      <c r="DO433">
        <v>0</v>
      </c>
      <c r="DP433">
        <v>1</v>
      </c>
      <c r="DQ433">
        <v>1</v>
      </c>
      <c r="DU433">
        <v>1003</v>
      </c>
      <c r="DV433" t="s">
        <v>27</v>
      </c>
      <c r="DW433" t="s">
        <v>27</v>
      </c>
      <c r="DX433">
        <v>100</v>
      </c>
      <c r="EE433">
        <v>16609131</v>
      </c>
      <c r="EF433">
        <v>2</v>
      </c>
      <c r="EG433" t="s">
        <v>14</v>
      </c>
      <c r="EH433">
        <v>0</v>
      </c>
      <c r="EI433" t="s">
        <v>6</v>
      </c>
      <c r="EJ433">
        <v>1</v>
      </c>
      <c r="EK433">
        <v>16001</v>
      </c>
      <c r="EL433" t="s">
        <v>803</v>
      </c>
      <c r="EM433" t="s">
        <v>804</v>
      </c>
      <c r="EO433" t="s">
        <v>93</v>
      </c>
      <c r="EQ433">
        <v>131072</v>
      </c>
      <c r="ER433">
        <v>107.12</v>
      </c>
      <c r="ES433">
        <v>4.29</v>
      </c>
      <c r="ET433">
        <v>44.51</v>
      </c>
      <c r="EU433">
        <v>0</v>
      </c>
      <c r="EV433">
        <v>58.32</v>
      </c>
      <c r="EW433">
        <v>5.01</v>
      </c>
      <c r="EX433">
        <v>0</v>
      </c>
      <c r="EY433">
        <v>0</v>
      </c>
      <c r="FQ433">
        <v>0</v>
      </c>
      <c r="FR433">
        <f t="shared" si="413"/>
        <v>0</v>
      </c>
      <c r="FS433">
        <v>0</v>
      </c>
      <c r="FT433" t="s">
        <v>22</v>
      </c>
      <c r="FU433" t="s">
        <v>23</v>
      </c>
      <c r="FX433">
        <v>115.2</v>
      </c>
      <c r="FY433">
        <v>70.55</v>
      </c>
      <c r="GA433" t="s">
        <v>6</v>
      </c>
      <c r="GD433">
        <v>0</v>
      </c>
      <c r="GF433">
        <v>1667606600</v>
      </c>
      <c r="GG433">
        <v>1</v>
      </c>
      <c r="GH433">
        <v>1</v>
      </c>
      <c r="GI433">
        <v>4</v>
      </c>
      <c r="GJ433">
        <v>0</v>
      </c>
      <c r="GK433">
        <f>ROUND(R433*(R12)/100,2)</f>
        <v>0</v>
      </c>
      <c r="GL433">
        <f t="shared" si="414"/>
        <v>0</v>
      </c>
      <c r="GM433">
        <f t="shared" si="415"/>
        <v>2770.16</v>
      </c>
      <c r="GN433">
        <f t="shared" si="416"/>
        <v>2770.16</v>
      </c>
      <c r="GO433">
        <f t="shared" si="417"/>
        <v>0</v>
      </c>
      <c r="GP433">
        <f t="shared" si="418"/>
        <v>0</v>
      </c>
      <c r="GR433">
        <v>0</v>
      </c>
      <c r="GS433">
        <v>3</v>
      </c>
      <c r="GT433">
        <v>0</v>
      </c>
      <c r="GU433" t="s">
        <v>6</v>
      </c>
      <c r="GV433">
        <f t="shared" si="419"/>
        <v>0</v>
      </c>
      <c r="GW433">
        <v>1</v>
      </c>
      <c r="GX433">
        <f t="shared" si="420"/>
        <v>0</v>
      </c>
      <c r="HA433">
        <v>0</v>
      </c>
      <c r="HB433">
        <v>0</v>
      </c>
      <c r="IK433">
        <v>0</v>
      </c>
    </row>
    <row r="434" spans="1:245" x14ac:dyDescent="0.2">
      <c r="A434">
        <v>17</v>
      </c>
      <c r="B434">
        <v>1</v>
      </c>
      <c r="C434">
        <f>ROW(SmtRes!A925)</f>
        <v>925</v>
      </c>
      <c r="D434">
        <f>ROW(EtalonRes!A941)</f>
        <v>941</v>
      </c>
      <c r="E434" t="s">
        <v>1153</v>
      </c>
      <c r="F434" t="s">
        <v>1154</v>
      </c>
      <c r="G434" t="s">
        <v>1155</v>
      </c>
      <c r="H434" t="s">
        <v>208</v>
      </c>
      <c r="I434">
        <v>5</v>
      </c>
      <c r="J434">
        <v>0</v>
      </c>
      <c r="O434">
        <f t="shared" si="388"/>
        <v>2643.17</v>
      </c>
      <c r="P434">
        <f t="shared" si="389"/>
        <v>644.16</v>
      </c>
      <c r="Q434">
        <f t="shared" si="390"/>
        <v>208.03</v>
      </c>
      <c r="R434">
        <f t="shared" si="391"/>
        <v>5.28</v>
      </c>
      <c r="S434">
        <f t="shared" si="392"/>
        <v>1790.98</v>
      </c>
      <c r="T434">
        <f t="shared" si="393"/>
        <v>0</v>
      </c>
      <c r="U434">
        <f t="shared" si="394"/>
        <v>25.644999999999996</v>
      </c>
      <c r="V434">
        <f t="shared" si="395"/>
        <v>6.25E-2</v>
      </c>
      <c r="W434">
        <f t="shared" si="396"/>
        <v>0</v>
      </c>
      <c r="X434">
        <f t="shared" si="397"/>
        <v>2065.6999999999998</v>
      </c>
      <c r="Y434">
        <f t="shared" si="398"/>
        <v>1275.3399999999999</v>
      </c>
      <c r="AA434">
        <v>16612262</v>
      </c>
      <c r="AB434">
        <f t="shared" si="399"/>
        <v>75.09</v>
      </c>
      <c r="AC434">
        <f t="shared" si="421"/>
        <v>18.3</v>
      </c>
      <c r="AD434">
        <f>ROUND(((((ET434*1.25))-((EU434*1.25)))+AE434),2)</f>
        <v>5.91</v>
      </c>
      <c r="AE434">
        <f>ROUND(((EU434*1.25)),2)</f>
        <v>0.15</v>
      </c>
      <c r="AF434">
        <f>ROUND(((EV434*1.15)),2)</f>
        <v>50.88</v>
      </c>
      <c r="AG434">
        <f t="shared" si="400"/>
        <v>0</v>
      </c>
      <c r="AH434">
        <f>((EW434*1.15))</f>
        <v>5.1289999999999996</v>
      </c>
      <c r="AI434">
        <f>((EX434*1.25))</f>
        <v>1.2500000000000001E-2</v>
      </c>
      <c r="AJ434">
        <f t="shared" si="401"/>
        <v>0</v>
      </c>
      <c r="AK434">
        <v>67.27</v>
      </c>
      <c r="AL434">
        <v>18.3</v>
      </c>
      <c r="AM434">
        <v>4.7300000000000004</v>
      </c>
      <c r="AN434">
        <v>0.12</v>
      </c>
      <c r="AO434">
        <v>44.24</v>
      </c>
      <c r="AP434">
        <v>0</v>
      </c>
      <c r="AQ434">
        <v>4.46</v>
      </c>
      <c r="AR434">
        <v>0.01</v>
      </c>
      <c r="AS434">
        <v>0</v>
      </c>
      <c r="AT434">
        <v>115</v>
      </c>
      <c r="AU434">
        <v>71</v>
      </c>
      <c r="AV434">
        <v>1</v>
      </c>
      <c r="AW434">
        <v>1</v>
      </c>
      <c r="AZ434">
        <v>7.04</v>
      </c>
      <c r="BA434">
        <v>7.04</v>
      </c>
      <c r="BB434">
        <v>7.04</v>
      </c>
      <c r="BC434">
        <v>7.04</v>
      </c>
      <c r="BD434" t="s">
        <v>6</v>
      </c>
      <c r="BE434" t="s">
        <v>6</v>
      </c>
      <c r="BF434" t="s">
        <v>6</v>
      </c>
      <c r="BG434" t="s">
        <v>6</v>
      </c>
      <c r="BH434">
        <v>0</v>
      </c>
      <c r="BI434">
        <v>1</v>
      </c>
      <c r="BJ434" t="s">
        <v>1156</v>
      </c>
      <c r="BM434">
        <v>16001</v>
      </c>
      <c r="BN434">
        <v>0</v>
      </c>
      <c r="BO434" t="s">
        <v>6</v>
      </c>
      <c r="BP434">
        <v>0</v>
      </c>
      <c r="BQ434">
        <v>2</v>
      </c>
      <c r="BR434">
        <v>0</v>
      </c>
      <c r="BS434">
        <v>7.04</v>
      </c>
      <c r="BT434">
        <v>1</v>
      </c>
      <c r="BU434">
        <v>1</v>
      </c>
      <c r="BV434">
        <v>1</v>
      </c>
      <c r="BW434">
        <v>1</v>
      </c>
      <c r="BX434">
        <v>1</v>
      </c>
      <c r="BY434" t="s">
        <v>6</v>
      </c>
      <c r="BZ434">
        <v>128</v>
      </c>
      <c r="CA434">
        <v>83</v>
      </c>
      <c r="CF434">
        <v>0</v>
      </c>
      <c r="CG434">
        <v>0</v>
      </c>
      <c r="CM434">
        <v>0</v>
      </c>
      <c r="CN434" t="s">
        <v>1861</v>
      </c>
      <c r="CO434">
        <v>0</v>
      </c>
      <c r="CP434">
        <f t="shared" si="402"/>
        <v>2643.17</v>
      </c>
      <c r="CQ434">
        <f t="shared" si="403"/>
        <v>128.83199999999999</v>
      </c>
      <c r="CR434">
        <f t="shared" si="404"/>
        <v>41.606400000000001</v>
      </c>
      <c r="CS434">
        <f t="shared" si="405"/>
        <v>1.056</v>
      </c>
      <c r="CT434">
        <f t="shared" si="406"/>
        <v>358.1952</v>
      </c>
      <c r="CU434">
        <f t="shared" si="407"/>
        <v>0</v>
      </c>
      <c r="CV434">
        <f t="shared" si="408"/>
        <v>5.1289999999999996</v>
      </c>
      <c r="CW434">
        <f t="shared" si="409"/>
        <v>1.2500000000000001E-2</v>
      </c>
      <c r="CX434">
        <f t="shared" si="410"/>
        <v>0</v>
      </c>
      <c r="CY434">
        <f t="shared" si="411"/>
        <v>2065.6990000000001</v>
      </c>
      <c r="CZ434">
        <f t="shared" si="412"/>
        <v>1275.3446000000001</v>
      </c>
      <c r="DC434" t="s">
        <v>6</v>
      </c>
      <c r="DD434" t="s">
        <v>6</v>
      </c>
      <c r="DE434" t="s">
        <v>91</v>
      </c>
      <c r="DF434" t="s">
        <v>91</v>
      </c>
      <c r="DG434" t="s">
        <v>92</v>
      </c>
      <c r="DH434" t="s">
        <v>6</v>
      </c>
      <c r="DI434" t="s">
        <v>92</v>
      </c>
      <c r="DJ434" t="s">
        <v>91</v>
      </c>
      <c r="DK434" t="s">
        <v>6</v>
      </c>
      <c r="DL434" t="s">
        <v>6</v>
      </c>
      <c r="DM434" t="s">
        <v>6</v>
      </c>
      <c r="DN434">
        <v>0</v>
      </c>
      <c r="DO434">
        <v>0</v>
      </c>
      <c r="DP434">
        <v>1</v>
      </c>
      <c r="DQ434">
        <v>1</v>
      </c>
      <c r="DU434">
        <v>1013</v>
      </c>
      <c r="DV434" t="s">
        <v>208</v>
      </c>
      <c r="DW434" t="s">
        <v>208</v>
      </c>
      <c r="DX434">
        <v>1</v>
      </c>
      <c r="EE434">
        <v>16609131</v>
      </c>
      <c r="EF434">
        <v>2</v>
      </c>
      <c r="EG434" t="s">
        <v>14</v>
      </c>
      <c r="EH434">
        <v>0</v>
      </c>
      <c r="EI434" t="s">
        <v>6</v>
      </c>
      <c r="EJ434">
        <v>1</v>
      </c>
      <c r="EK434">
        <v>16001</v>
      </c>
      <c r="EL434" t="s">
        <v>803</v>
      </c>
      <c r="EM434" t="s">
        <v>804</v>
      </c>
      <c r="EO434" t="s">
        <v>93</v>
      </c>
      <c r="EQ434">
        <v>131072</v>
      </c>
      <c r="ER434">
        <v>67.27</v>
      </c>
      <c r="ES434">
        <v>18.3</v>
      </c>
      <c r="ET434">
        <v>4.7300000000000004</v>
      </c>
      <c r="EU434">
        <v>0.12</v>
      </c>
      <c r="EV434">
        <v>44.24</v>
      </c>
      <c r="EW434">
        <v>4.46</v>
      </c>
      <c r="EX434">
        <v>0.01</v>
      </c>
      <c r="EY434">
        <v>0</v>
      </c>
      <c r="FQ434">
        <v>0</v>
      </c>
      <c r="FR434">
        <f t="shared" si="413"/>
        <v>0</v>
      </c>
      <c r="FS434">
        <v>0</v>
      </c>
      <c r="FT434" t="s">
        <v>22</v>
      </c>
      <c r="FU434" t="s">
        <v>23</v>
      </c>
      <c r="FX434">
        <v>115.2</v>
      </c>
      <c r="FY434">
        <v>70.55</v>
      </c>
      <c r="GA434" t="s">
        <v>6</v>
      </c>
      <c r="GD434">
        <v>0</v>
      </c>
      <c r="GF434">
        <v>300647802</v>
      </c>
      <c r="GG434">
        <v>1</v>
      </c>
      <c r="GH434">
        <v>1</v>
      </c>
      <c r="GI434">
        <v>4</v>
      </c>
      <c r="GJ434">
        <v>0</v>
      </c>
      <c r="GK434">
        <f>ROUND(R434*(R12)/100,2)</f>
        <v>0</v>
      </c>
      <c r="GL434">
        <f t="shared" si="414"/>
        <v>0</v>
      </c>
      <c r="GM434">
        <f t="shared" si="415"/>
        <v>5984.21</v>
      </c>
      <c r="GN434">
        <f t="shared" si="416"/>
        <v>5984.21</v>
      </c>
      <c r="GO434">
        <f t="shared" si="417"/>
        <v>0</v>
      </c>
      <c r="GP434">
        <f t="shared" si="418"/>
        <v>0</v>
      </c>
      <c r="GR434">
        <v>0</v>
      </c>
      <c r="GS434">
        <v>3</v>
      </c>
      <c r="GT434">
        <v>0</v>
      </c>
      <c r="GU434" t="s">
        <v>6</v>
      </c>
      <c r="GV434">
        <f t="shared" si="419"/>
        <v>0</v>
      </c>
      <c r="GW434">
        <v>1</v>
      </c>
      <c r="GX434">
        <f t="shared" si="420"/>
        <v>0</v>
      </c>
      <c r="HA434">
        <v>0</v>
      </c>
      <c r="HB434">
        <v>0</v>
      </c>
      <c r="IK434">
        <v>0</v>
      </c>
    </row>
    <row r="436" spans="1:245" x14ac:dyDescent="0.2">
      <c r="A436" s="2">
        <v>51</v>
      </c>
      <c r="B436" s="2">
        <f>B409</f>
        <v>1</v>
      </c>
      <c r="C436" s="2">
        <f>A409</f>
        <v>4</v>
      </c>
      <c r="D436" s="2">
        <f>ROW(A409)</f>
        <v>409</v>
      </c>
      <c r="E436" s="2"/>
      <c r="F436" s="2" t="str">
        <f>IF(F409&lt;&gt;"",F409,"")</f>
        <v>Новый раздел</v>
      </c>
      <c r="G436" s="2" t="str">
        <f>IF(G409&lt;&gt;"",G409,"")</f>
        <v>Внутренняя система водоснабжения</v>
      </c>
      <c r="H436" s="2">
        <v>0</v>
      </c>
      <c r="I436" s="2"/>
      <c r="J436" s="2"/>
      <c r="K436" s="2"/>
      <c r="L436" s="2"/>
      <c r="M436" s="2"/>
      <c r="N436" s="2"/>
      <c r="O436" s="2">
        <f t="shared" ref="O436:T436" si="426">ROUND(AB436,2)</f>
        <v>110340.62</v>
      </c>
      <c r="P436" s="2">
        <f t="shared" si="426"/>
        <v>66833.119999999995</v>
      </c>
      <c r="Q436" s="2">
        <f t="shared" si="426"/>
        <v>13852.86</v>
      </c>
      <c r="R436" s="2">
        <f t="shared" si="426"/>
        <v>1627.11</v>
      </c>
      <c r="S436" s="2">
        <f t="shared" si="426"/>
        <v>29654.639999999999</v>
      </c>
      <c r="T436" s="2">
        <f t="shared" si="426"/>
        <v>0</v>
      </c>
      <c r="U436" s="2">
        <f>AH436</f>
        <v>440.41087449999998</v>
      </c>
      <c r="V436" s="2">
        <f>AI436</f>
        <v>17.244725000000003</v>
      </c>
      <c r="W436" s="2">
        <f>ROUND(AJ436,2)</f>
        <v>0</v>
      </c>
      <c r="X436" s="2">
        <f>ROUND(AK436,2)</f>
        <v>34470.519999999997</v>
      </c>
      <c r="Y436" s="2">
        <f>ROUND(AL436,2)</f>
        <v>21439.97</v>
      </c>
      <c r="Z436" s="2"/>
      <c r="AA436" s="2"/>
      <c r="AB436" s="2">
        <f>ROUND(SUMIF(AA413:AA434,"=16612262",O413:O434),2)</f>
        <v>110340.62</v>
      </c>
      <c r="AC436" s="2">
        <f>ROUND(SUMIF(AA413:AA434,"=16612262",P413:P434),2)</f>
        <v>66833.119999999995</v>
      </c>
      <c r="AD436" s="2">
        <f>ROUND(SUMIF(AA413:AA434,"=16612262",Q413:Q434),2)</f>
        <v>13852.86</v>
      </c>
      <c r="AE436" s="2">
        <f>ROUND(SUMIF(AA413:AA434,"=16612262",R413:R434),2)</f>
        <v>1627.11</v>
      </c>
      <c r="AF436" s="2">
        <f>ROUND(SUMIF(AA413:AA434,"=16612262",S413:S434),2)</f>
        <v>29654.639999999999</v>
      </c>
      <c r="AG436" s="2">
        <f>ROUND(SUMIF(AA413:AA434,"=16612262",T413:T434),2)</f>
        <v>0</v>
      </c>
      <c r="AH436" s="2">
        <f>SUMIF(AA413:AA434,"=16612262",U413:U434)</f>
        <v>440.41087449999998</v>
      </c>
      <c r="AI436" s="2">
        <f>SUMIF(AA413:AA434,"=16612262",V413:V434)</f>
        <v>17.244725000000003</v>
      </c>
      <c r="AJ436" s="2">
        <f>ROUND(SUMIF(AA413:AA434,"=16612262",W413:W434),2)</f>
        <v>0</v>
      </c>
      <c r="AK436" s="2">
        <f>ROUND(SUMIF(AA413:AA434,"=16612262",X413:X434),2)</f>
        <v>34470.519999999997</v>
      </c>
      <c r="AL436" s="2">
        <f>ROUND(SUMIF(AA413:AA434,"=16612262",Y413:Y434),2)</f>
        <v>21439.97</v>
      </c>
      <c r="AM436" s="2"/>
      <c r="AN436" s="2"/>
      <c r="AO436" s="2">
        <f t="shared" ref="AO436:BC436" si="427">ROUND(BX436,2)</f>
        <v>0</v>
      </c>
      <c r="AP436" s="2">
        <f t="shared" si="427"/>
        <v>0</v>
      </c>
      <c r="AQ436" s="2">
        <f t="shared" si="427"/>
        <v>0</v>
      </c>
      <c r="AR436" s="2">
        <f t="shared" si="427"/>
        <v>166251.10999999999</v>
      </c>
      <c r="AS436" s="2">
        <f t="shared" si="427"/>
        <v>166251.10999999999</v>
      </c>
      <c r="AT436" s="2">
        <f t="shared" si="427"/>
        <v>0</v>
      </c>
      <c r="AU436" s="2">
        <f t="shared" si="427"/>
        <v>0</v>
      </c>
      <c r="AV436" s="2">
        <f t="shared" si="427"/>
        <v>66833.119999999995</v>
      </c>
      <c r="AW436" s="2">
        <f t="shared" si="427"/>
        <v>66833.119999999995</v>
      </c>
      <c r="AX436" s="2">
        <f t="shared" si="427"/>
        <v>0</v>
      </c>
      <c r="AY436" s="2">
        <f t="shared" si="427"/>
        <v>66833.119999999995</v>
      </c>
      <c r="AZ436" s="2">
        <f t="shared" si="427"/>
        <v>0</v>
      </c>
      <c r="BA436" s="2">
        <f t="shared" si="427"/>
        <v>0</v>
      </c>
      <c r="BB436" s="2">
        <f t="shared" si="427"/>
        <v>0</v>
      </c>
      <c r="BC436" s="2">
        <f t="shared" si="427"/>
        <v>0</v>
      </c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>
        <f>ROUND(SUMIF(AA413:AA434,"=16612262",FQ413:FQ434),2)</f>
        <v>0</v>
      </c>
      <c r="BY436" s="2">
        <f>ROUND(SUMIF(AA413:AA434,"=16612262",FR413:FR434),2)</f>
        <v>0</v>
      </c>
      <c r="BZ436" s="2">
        <f>ROUND(SUMIF(AA413:AA434,"=16612262",GL413:GL434),2)</f>
        <v>0</v>
      </c>
      <c r="CA436" s="2">
        <f>ROUND(SUMIF(AA413:AA434,"=16612262",GM413:GM434),2)</f>
        <v>166251.10999999999</v>
      </c>
      <c r="CB436" s="2">
        <f>ROUND(SUMIF(AA413:AA434,"=16612262",GN413:GN434),2)</f>
        <v>166251.10999999999</v>
      </c>
      <c r="CC436" s="2">
        <f>ROUND(SUMIF(AA413:AA434,"=16612262",GO413:GO434),2)</f>
        <v>0</v>
      </c>
      <c r="CD436" s="2">
        <f>ROUND(SUMIF(AA413:AA434,"=16612262",GP413:GP434),2)</f>
        <v>0</v>
      </c>
      <c r="CE436" s="2">
        <f>AC436-BX436</f>
        <v>66833.119999999995</v>
      </c>
      <c r="CF436" s="2">
        <f>AC436-BY436</f>
        <v>66833.119999999995</v>
      </c>
      <c r="CG436" s="2">
        <f>BX436-BZ436</f>
        <v>0</v>
      </c>
      <c r="CH436" s="2">
        <f>AC436-BX436-BY436+BZ436</f>
        <v>66833.119999999995</v>
      </c>
      <c r="CI436" s="2">
        <f>BY436-BZ436</f>
        <v>0</v>
      </c>
      <c r="CJ436" s="2">
        <f>ROUND(SUMIF(AA413:AA434,"=16612262",GX413:GX434),2)</f>
        <v>0</v>
      </c>
      <c r="CK436" s="2">
        <f>ROUND(SUMIF(AA413:AA434,"=16612262",GY413:GY434),2)</f>
        <v>0</v>
      </c>
      <c r="CL436" s="2">
        <f>ROUND(SUMIF(AA413:AA434,"=16612262",GZ413:GZ434),2)</f>
        <v>0</v>
      </c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>
        <v>0</v>
      </c>
    </row>
    <row r="438" spans="1:245" x14ac:dyDescent="0.2">
      <c r="A438" s="4">
        <v>50</v>
      </c>
      <c r="B438" s="4">
        <v>0</v>
      </c>
      <c r="C438" s="4">
        <v>0</v>
      </c>
      <c r="D438" s="4">
        <v>1</v>
      </c>
      <c r="E438" s="4">
        <v>201</v>
      </c>
      <c r="F438" s="4">
        <f>ROUND(Source!O436,O438)</f>
        <v>110340.62</v>
      </c>
      <c r="G438" s="4" t="s">
        <v>509</v>
      </c>
      <c r="H438" s="4" t="s">
        <v>510</v>
      </c>
      <c r="I438" s="4"/>
      <c r="J438" s="4"/>
      <c r="K438" s="4">
        <v>201</v>
      </c>
      <c r="L438" s="4">
        <v>1</v>
      </c>
      <c r="M438" s="4">
        <v>3</v>
      </c>
      <c r="N438" s="4" t="s">
        <v>6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45" x14ac:dyDescent="0.2">
      <c r="A439" s="4">
        <v>50</v>
      </c>
      <c r="B439" s="4">
        <v>0</v>
      </c>
      <c r="C439" s="4">
        <v>0</v>
      </c>
      <c r="D439" s="4">
        <v>1</v>
      </c>
      <c r="E439" s="4">
        <v>202</v>
      </c>
      <c r="F439" s="4">
        <f>ROUND(Source!P436,O439)</f>
        <v>66833.119999999995</v>
      </c>
      <c r="G439" s="4" t="s">
        <v>511</v>
      </c>
      <c r="H439" s="4" t="s">
        <v>512</v>
      </c>
      <c r="I439" s="4"/>
      <c r="J439" s="4"/>
      <c r="K439" s="4">
        <v>202</v>
      </c>
      <c r="L439" s="4">
        <v>2</v>
      </c>
      <c r="M439" s="4">
        <v>3</v>
      </c>
      <c r="N439" s="4" t="s">
        <v>6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45" x14ac:dyDescent="0.2">
      <c r="A440" s="4">
        <v>50</v>
      </c>
      <c r="B440" s="4">
        <v>0</v>
      </c>
      <c r="C440" s="4">
        <v>0</v>
      </c>
      <c r="D440" s="4">
        <v>1</v>
      </c>
      <c r="E440" s="4">
        <v>222</v>
      </c>
      <c r="F440" s="4">
        <f>ROUND(Source!AO436,O440)</f>
        <v>0</v>
      </c>
      <c r="G440" s="4" t="s">
        <v>513</v>
      </c>
      <c r="H440" s="4" t="s">
        <v>514</v>
      </c>
      <c r="I440" s="4"/>
      <c r="J440" s="4"/>
      <c r="K440" s="4">
        <v>222</v>
      </c>
      <c r="L440" s="4">
        <v>3</v>
      </c>
      <c r="M440" s="4">
        <v>3</v>
      </c>
      <c r="N440" s="4" t="s">
        <v>6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45" x14ac:dyDescent="0.2">
      <c r="A441" s="4">
        <v>50</v>
      </c>
      <c r="B441" s="4">
        <v>0</v>
      </c>
      <c r="C441" s="4">
        <v>0</v>
      </c>
      <c r="D441" s="4">
        <v>1</v>
      </c>
      <c r="E441" s="4">
        <v>225</v>
      </c>
      <c r="F441" s="4">
        <f>ROUND(Source!AV436,O441)</f>
        <v>66833.119999999995</v>
      </c>
      <c r="G441" s="4" t="s">
        <v>515</v>
      </c>
      <c r="H441" s="4" t="s">
        <v>516</v>
      </c>
      <c r="I441" s="4"/>
      <c r="J441" s="4"/>
      <c r="K441" s="4">
        <v>225</v>
      </c>
      <c r="L441" s="4">
        <v>4</v>
      </c>
      <c r="M441" s="4">
        <v>3</v>
      </c>
      <c r="N441" s="4" t="s">
        <v>6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45" x14ac:dyDescent="0.2">
      <c r="A442" s="4">
        <v>50</v>
      </c>
      <c r="B442" s="4">
        <v>0</v>
      </c>
      <c r="C442" s="4">
        <v>0</v>
      </c>
      <c r="D442" s="4">
        <v>1</v>
      </c>
      <c r="E442" s="4">
        <v>226</v>
      </c>
      <c r="F442" s="4">
        <f>ROUND(Source!AW436,O442)</f>
        <v>66833.119999999995</v>
      </c>
      <c r="G442" s="4" t="s">
        <v>517</v>
      </c>
      <c r="H442" s="4" t="s">
        <v>518</v>
      </c>
      <c r="I442" s="4"/>
      <c r="J442" s="4"/>
      <c r="K442" s="4">
        <v>226</v>
      </c>
      <c r="L442" s="4">
        <v>5</v>
      </c>
      <c r="M442" s="4">
        <v>3</v>
      </c>
      <c r="N442" s="4" t="s">
        <v>6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45" x14ac:dyDescent="0.2">
      <c r="A443" s="4">
        <v>50</v>
      </c>
      <c r="B443" s="4">
        <v>0</v>
      </c>
      <c r="C443" s="4">
        <v>0</v>
      </c>
      <c r="D443" s="4">
        <v>1</v>
      </c>
      <c r="E443" s="4">
        <v>227</v>
      </c>
      <c r="F443" s="4">
        <f>ROUND(Source!AX436,O443)</f>
        <v>0</v>
      </c>
      <c r="G443" s="4" t="s">
        <v>519</v>
      </c>
      <c r="H443" s="4" t="s">
        <v>520</v>
      </c>
      <c r="I443" s="4"/>
      <c r="J443" s="4"/>
      <c r="K443" s="4">
        <v>227</v>
      </c>
      <c r="L443" s="4">
        <v>6</v>
      </c>
      <c r="M443" s="4">
        <v>3</v>
      </c>
      <c r="N443" s="4" t="s">
        <v>6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45" x14ac:dyDescent="0.2">
      <c r="A444" s="4">
        <v>50</v>
      </c>
      <c r="B444" s="4">
        <v>0</v>
      </c>
      <c r="C444" s="4">
        <v>0</v>
      </c>
      <c r="D444" s="4">
        <v>1</v>
      </c>
      <c r="E444" s="4">
        <v>228</v>
      </c>
      <c r="F444" s="4">
        <f>ROUND(Source!AY436,O444)</f>
        <v>66833.119999999995</v>
      </c>
      <c r="G444" s="4" t="s">
        <v>521</v>
      </c>
      <c r="H444" s="4" t="s">
        <v>522</v>
      </c>
      <c r="I444" s="4"/>
      <c r="J444" s="4"/>
      <c r="K444" s="4">
        <v>228</v>
      </c>
      <c r="L444" s="4">
        <v>7</v>
      </c>
      <c r="M444" s="4">
        <v>3</v>
      </c>
      <c r="N444" s="4" t="s">
        <v>6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45" x14ac:dyDescent="0.2">
      <c r="A445" s="4">
        <v>50</v>
      </c>
      <c r="B445" s="4">
        <v>0</v>
      </c>
      <c r="C445" s="4">
        <v>0</v>
      </c>
      <c r="D445" s="4">
        <v>1</v>
      </c>
      <c r="E445" s="4">
        <v>216</v>
      </c>
      <c r="F445" s="4">
        <f>ROUND(Source!AP436,O445)</f>
        <v>0</v>
      </c>
      <c r="G445" s="4" t="s">
        <v>523</v>
      </c>
      <c r="H445" s="4" t="s">
        <v>524</v>
      </c>
      <c r="I445" s="4"/>
      <c r="J445" s="4"/>
      <c r="K445" s="4">
        <v>216</v>
      </c>
      <c r="L445" s="4">
        <v>8</v>
      </c>
      <c r="M445" s="4">
        <v>3</v>
      </c>
      <c r="N445" s="4" t="s">
        <v>6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45" x14ac:dyDescent="0.2">
      <c r="A446" s="4">
        <v>50</v>
      </c>
      <c r="B446" s="4">
        <v>0</v>
      </c>
      <c r="C446" s="4">
        <v>0</v>
      </c>
      <c r="D446" s="4">
        <v>1</v>
      </c>
      <c r="E446" s="4">
        <v>223</v>
      </c>
      <c r="F446" s="4">
        <f>ROUND(Source!AQ436,O446)</f>
        <v>0</v>
      </c>
      <c r="G446" s="4" t="s">
        <v>525</v>
      </c>
      <c r="H446" s="4" t="s">
        <v>526</v>
      </c>
      <c r="I446" s="4"/>
      <c r="J446" s="4"/>
      <c r="K446" s="4">
        <v>223</v>
      </c>
      <c r="L446" s="4">
        <v>9</v>
      </c>
      <c r="M446" s="4">
        <v>3</v>
      </c>
      <c r="N446" s="4" t="s">
        <v>6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45" x14ac:dyDescent="0.2">
      <c r="A447" s="4">
        <v>50</v>
      </c>
      <c r="B447" s="4">
        <v>0</v>
      </c>
      <c r="C447" s="4">
        <v>0</v>
      </c>
      <c r="D447" s="4">
        <v>1</v>
      </c>
      <c r="E447" s="4">
        <v>229</v>
      </c>
      <c r="F447" s="4">
        <f>ROUND(Source!AZ436,O447)</f>
        <v>0</v>
      </c>
      <c r="G447" s="4" t="s">
        <v>527</v>
      </c>
      <c r="H447" s="4" t="s">
        <v>528</v>
      </c>
      <c r="I447" s="4"/>
      <c r="J447" s="4"/>
      <c r="K447" s="4">
        <v>229</v>
      </c>
      <c r="L447" s="4">
        <v>10</v>
      </c>
      <c r="M447" s="4">
        <v>3</v>
      </c>
      <c r="N447" s="4" t="s">
        <v>6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8" spans="1:245" x14ac:dyDescent="0.2">
      <c r="A448" s="4">
        <v>50</v>
      </c>
      <c r="B448" s="4">
        <v>0</v>
      </c>
      <c r="C448" s="4">
        <v>0</v>
      </c>
      <c r="D448" s="4">
        <v>1</v>
      </c>
      <c r="E448" s="4">
        <v>203</v>
      </c>
      <c r="F448" s="4">
        <f>ROUND(Source!Q436,O448)</f>
        <v>13852.86</v>
      </c>
      <c r="G448" s="4" t="s">
        <v>529</v>
      </c>
      <c r="H448" s="4" t="s">
        <v>530</v>
      </c>
      <c r="I448" s="4"/>
      <c r="J448" s="4"/>
      <c r="K448" s="4">
        <v>203</v>
      </c>
      <c r="L448" s="4">
        <v>11</v>
      </c>
      <c r="M448" s="4">
        <v>3</v>
      </c>
      <c r="N448" s="4" t="s">
        <v>6</v>
      </c>
      <c r="O448" s="4">
        <v>2</v>
      </c>
      <c r="P448" s="4"/>
      <c r="Q448" s="4"/>
      <c r="R448" s="4"/>
      <c r="S448" s="4"/>
      <c r="T448" s="4"/>
      <c r="U448" s="4"/>
      <c r="V448" s="4"/>
      <c r="W448" s="4"/>
    </row>
    <row r="449" spans="1:23" x14ac:dyDescent="0.2">
      <c r="A449" s="4">
        <v>50</v>
      </c>
      <c r="B449" s="4">
        <v>0</v>
      </c>
      <c r="C449" s="4">
        <v>0</v>
      </c>
      <c r="D449" s="4">
        <v>1</v>
      </c>
      <c r="E449" s="4">
        <v>231</v>
      </c>
      <c r="F449" s="4">
        <f>ROUND(Source!BB436,O449)</f>
        <v>0</v>
      </c>
      <c r="G449" s="4" t="s">
        <v>531</v>
      </c>
      <c r="H449" s="4" t="s">
        <v>532</v>
      </c>
      <c r="I449" s="4"/>
      <c r="J449" s="4"/>
      <c r="K449" s="4">
        <v>231</v>
      </c>
      <c r="L449" s="4">
        <v>12</v>
      </c>
      <c r="M449" s="4">
        <v>3</v>
      </c>
      <c r="N449" s="4" t="s">
        <v>6</v>
      </c>
      <c r="O449" s="4">
        <v>2</v>
      </c>
      <c r="P449" s="4"/>
      <c r="Q449" s="4"/>
      <c r="R449" s="4"/>
      <c r="S449" s="4"/>
      <c r="T449" s="4"/>
      <c r="U449" s="4"/>
      <c r="V449" s="4"/>
      <c r="W449" s="4"/>
    </row>
    <row r="450" spans="1:23" x14ac:dyDescent="0.2">
      <c r="A450" s="4">
        <v>50</v>
      </c>
      <c r="B450" s="4">
        <v>0</v>
      </c>
      <c r="C450" s="4">
        <v>0</v>
      </c>
      <c r="D450" s="4">
        <v>1</v>
      </c>
      <c r="E450" s="4">
        <v>204</v>
      </c>
      <c r="F450" s="4">
        <f>ROUND(Source!R436,O450)</f>
        <v>1627.11</v>
      </c>
      <c r="G450" s="4" t="s">
        <v>533</v>
      </c>
      <c r="H450" s="4" t="s">
        <v>534</v>
      </c>
      <c r="I450" s="4"/>
      <c r="J450" s="4"/>
      <c r="K450" s="4">
        <v>204</v>
      </c>
      <c r="L450" s="4">
        <v>13</v>
      </c>
      <c r="M450" s="4">
        <v>3</v>
      </c>
      <c r="N450" s="4" t="s">
        <v>6</v>
      </c>
      <c r="O450" s="4">
        <v>2</v>
      </c>
      <c r="P450" s="4"/>
      <c r="Q450" s="4"/>
      <c r="R450" s="4"/>
      <c r="S450" s="4"/>
      <c r="T450" s="4"/>
      <c r="U450" s="4"/>
      <c r="V450" s="4"/>
      <c r="W450" s="4"/>
    </row>
    <row r="451" spans="1:23" x14ac:dyDescent="0.2">
      <c r="A451" s="4">
        <v>50</v>
      </c>
      <c r="B451" s="4">
        <v>0</v>
      </c>
      <c r="C451" s="4">
        <v>0</v>
      </c>
      <c r="D451" s="4">
        <v>1</v>
      </c>
      <c r="E451" s="4">
        <v>205</v>
      </c>
      <c r="F451" s="4">
        <f>ROUND(Source!S436,O451)</f>
        <v>29654.639999999999</v>
      </c>
      <c r="G451" s="4" t="s">
        <v>535</v>
      </c>
      <c r="H451" s="4" t="s">
        <v>536</v>
      </c>
      <c r="I451" s="4"/>
      <c r="J451" s="4"/>
      <c r="K451" s="4">
        <v>205</v>
      </c>
      <c r="L451" s="4">
        <v>14</v>
      </c>
      <c r="M451" s="4">
        <v>3</v>
      </c>
      <c r="N451" s="4" t="s">
        <v>6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3" x14ac:dyDescent="0.2">
      <c r="A452" s="4">
        <v>50</v>
      </c>
      <c r="B452" s="4">
        <v>0</v>
      </c>
      <c r="C452" s="4">
        <v>0</v>
      </c>
      <c r="D452" s="4">
        <v>1</v>
      </c>
      <c r="E452" s="4">
        <v>232</v>
      </c>
      <c r="F452" s="4">
        <f>ROUND(Source!BC436,O452)</f>
        <v>0</v>
      </c>
      <c r="G452" s="4" t="s">
        <v>537</v>
      </c>
      <c r="H452" s="4" t="s">
        <v>538</v>
      </c>
      <c r="I452" s="4"/>
      <c r="J452" s="4"/>
      <c r="K452" s="4">
        <v>232</v>
      </c>
      <c r="L452" s="4">
        <v>15</v>
      </c>
      <c r="M452" s="4">
        <v>3</v>
      </c>
      <c r="N452" s="4" t="s">
        <v>6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3" x14ac:dyDescent="0.2">
      <c r="A453" s="4">
        <v>50</v>
      </c>
      <c r="B453" s="4">
        <v>0</v>
      </c>
      <c r="C453" s="4">
        <v>0</v>
      </c>
      <c r="D453" s="4">
        <v>1</v>
      </c>
      <c r="E453" s="4">
        <v>214</v>
      </c>
      <c r="F453" s="4">
        <f>ROUND(Source!AS436,O453)</f>
        <v>166251.10999999999</v>
      </c>
      <c r="G453" s="4" t="s">
        <v>539</v>
      </c>
      <c r="H453" s="4" t="s">
        <v>540</v>
      </c>
      <c r="I453" s="4"/>
      <c r="J453" s="4"/>
      <c r="K453" s="4">
        <v>214</v>
      </c>
      <c r="L453" s="4">
        <v>16</v>
      </c>
      <c r="M453" s="4">
        <v>3</v>
      </c>
      <c r="N453" s="4" t="s">
        <v>6</v>
      </c>
      <c r="O453" s="4">
        <v>2</v>
      </c>
      <c r="P453" s="4"/>
      <c r="Q453" s="4"/>
      <c r="R453" s="4"/>
      <c r="S453" s="4"/>
      <c r="T453" s="4"/>
      <c r="U453" s="4"/>
      <c r="V453" s="4"/>
      <c r="W453" s="4"/>
    </row>
    <row r="454" spans="1:23" x14ac:dyDescent="0.2">
      <c r="A454" s="4">
        <v>50</v>
      </c>
      <c r="B454" s="4">
        <v>0</v>
      </c>
      <c r="C454" s="4">
        <v>0</v>
      </c>
      <c r="D454" s="4">
        <v>1</v>
      </c>
      <c r="E454" s="4">
        <v>215</v>
      </c>
      <c r="F454" s="4">
        <f>ROUND(Source!AT436,O454)</f>
        <v>0</v>
      </c>
      <c r="G454" s="4" t="s">
        <v>541</v>
      </c>
      <c r="H454" s="4" t="s">
        <v>542</v>
      </c>
      <c r="I454" s="4"/>
      <c r="J454" s="4"/>
      <c r="K454" s="4">
        <v>215</v>
      </c>
      <c r="L454" s="4">
        <v>17</v>
      </c>
      <c r="M454" s="4">
        <v>3</v>
      </c>
      <c r="N454" s="4" t="s">
        <v>6</v>
      </c>
      <c r="O454" s="4">
        <v>2</v>
      </c>
      <c r="P454" s="4"/>
      <c r="Q454" s="4"/>
      <c r="R454" s="4"/>
      <c r="S454" s="4"/>
      <c r="T454" s="4"/>
      <c r="U454" s="4"/>
      <c r="V454" s="4"/>
      <c r="W454" s="4"/>
    </row>
    <row r="455" spans="1:23" x14ac:dyDescent="0.2">
      <c r="A455" s="4">
        <v>50</v>
      </c>
      <c r="B455" s="4">
        <v>0</v>
      </c>
      <c r="C455" s="4">
        <v>0</v>
      </c>
      <c r="D455" s="4">
        <v>1</v>
      </c>
      <c r="E455" s="4">
        <v>217</v>
      </c>
      <c r="F455" s="4">
        <f>ROUND(Source!AU436,O455)</f>
        <v>0</v>
      </c>
      <c r="G455" s="4" t="s">
        <v>543</v>
      </c>
      <c r="H455" s="4" t="s">
        <v>544</v>
      </c>
      <c r="I455" s="4"/>
      <c r="J455" s="4"/>
      <c r="K455" s="4">
        <v>217</v>
      </c>
      <c r="L455" s="4">
        <v>18</v>
      </c>
      <c r="M455" s="4">
        <v>3</v>
      </c>
      <c r="N455" s="4" t="s">
        <v>6</v>
      </c>
      <c r="O455" s="4">
        <v>2</v>
      </c>
      <c r="P455" s="4"/>
      <c r="Q455" s="4"/>
      <c r="R455" s="4"/>
      <c r="S455" s="4"/>
      <c r="T455" s="4"/>
      <c r="U455" s="4"/>
      <c r="V455" s="4"/>
      <c r="W455" s="4"/>
    </row>
    <row r="456" spans="1:23" x14ac:dyDescent="0.2">
      <c r="A456" s="4">
        <v>50</v>
      </c>
      <c r="B456" s="4">
        <v>0</v>
      </c>
      <c r="C456" s="4">
        <v>0</v>
      </c>
      <c r="D456" s="4">
        <v>1</v>
      </c>
      <c r="E456" s="4">
        <v>230</v>
      </c>
      <c r="F456" s="4">
        <f>ROUND(Source!BA436,O456)</f>
        <v>0</v>
      </c>
      <c r="G456" s="4" t="s">
        <v>545</v>
      </c>
      <c r="H456" s="4" t="s">
        <v>546</v>
      </c>
      <c r="I456" s="4"/>
      <c r="J456" s="4"/>
      <c r="K456" s="4">
        <v>230</v>
      </c>
      <c r="L456" s="4">
        <v>19</v>
      </c>
      <c r="M456" s="4">
        <v>3</v>
      </c>
      <c r="N456" s="4" t="s">
        <v>6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3" x14ac:dyDescent="0.2">
      <c r="A457" s="4">
        <v>50</v>
      </c>
      <c r="B457" s="4">
        <v>0</v>
      </c>
      <c r="C457" s="4">
        <v>0</v>
      </c>
      <c r="D457" s="4">
        <v>1</v>
      </c>
      <c r="E457" s="4">
        <v>206</v>
      </c>
      <c r="F457" s="4">
        <f>ROUND(Source!T436,O457)</f>
        <v>0</v>
      </c>
      <c r="G457" s="4" t="s">
        <v>547</v>
      </c>
      <c r="H457" s="4" t="s">
        <v>548</v>
      </c>
      <c r="I457" s="4"/>
      <c r="J457" s="4"/>
      <c r="K457" s="4">
        <v>206</v>
      </c>
      <c r="L457" s="4">
        <v>20</v>
      </c>
      <c r="M457" s="4">
        <v>3</v>
      </c>
      <c r="N457" s="4" t="s">
        <v>6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3" x14ac:dyDescent="0.2">
      <c r="A458" s="4">
        <v>50</v>
      </c>
      <c r="B458" s="4">
        <v>0</v>
      </c>
      <c r="C458" s="4">
        <v>0</v>
      </c>
      <c r="D458" s="4">
        <v>1</v>
      </c>
      <c r="E458" s="4">
        <v>207</v>
      </c>
      <c r="F458" s="4">
        <f>Source!U436</f>
        <v>440.41087449999998</v>
      </c>
      <c r="G458" s="4" t="s">
        <v>549</v>
      </c>
      <c r="H458" s="4" t="s">
        <v>550</v>
      </c>
      <c r="I458" s="4"/>
      <c r="J458" s="4"/>
      <c r="K458" s="4">
        <v>207</v>
      </c>
      <c r="L458" s="4">
        <v>21</v>
      </c>
      <c r="M458" s="4">
        <v>3</v>
      </c>
      <c r="N458" s="4" t="s">
        <v>6</v>
      </c>
      <c r="O458" s="4">
        <v>-1</v>
      </c>
      <c r="P458" s="4"/>
      <c r="Q458" s="4"/>
      <c r="R458" s="4"/>
      <c r="S458" s="4"/>
      <c r="T458" s="4"/>
      <c r="U458" s="4"/>
      <c r="V458" s="4"/>
      <c r="W458" s="4"/>
    </row>
    <row r="459" spans="1:23" x14ac:dyDescent="0.2">
      <c r="A459" s="4">
        <v>50</v>
      </c>
      <c r="B459" s="4">
        <v>0</v>
      </c>
      <c r="C459" s="4">
        <v>0</v>
      </c>
      <c r="D459" s="4">
        <v>1</v>
      </c>
      <c r="E459" s="4">
        <v>208</v>
      </c>
      <c r="F459" s="4">
        <f>Source!V436</f>
        <v>17.244725000000003</v>
      </c>
      <c r="G459" s="4" t="s">
        <v>551</v>
      </c>
      <c r="H459" s="4" t="s">
        <v>552</v>
      </c>
      <c r="I459" s="4"/>
      <c r="J459" s="4"/>
      <c r="K459" s="4">
        <v>208</v>
      </c>
      <c r="L459" s="4">
        <v>22</v>
      </c>
      <c r="M459" s="4">
        <v>3</v>
      </c>
      <c r="N459" s="4" t="s">
        <v>6</v>
      </c>
      <c r="O459" s="4">
        <v>-1</v>
      </c>
      <c r="P459" s="4"/>
      <c r="Q459" s="4"/>
      <c r="R459" s="4"/>
      <c r="S459" s="4"/>
      <c r="T459" s="4"/>
      <c r="U459" s="4"/>
      <c r="V459" s="4"/>
      <c r="W459" s="4"/>
    </row>
    <row r="460" spans="1:23" x14ac:dyDescent="0.2">
      <c r="A460" s="4">
        <v>50</v>
      </c>
      <c r="B460" s="4">
        <v>0</v>
      </c>
      <c r="C460" s="4">
        <v>0</v>
      </c>
      <c r="D460" s="4">
        <v>1</v>
      </c>
      <c r="E460" s="4">
        <v>209</v>
      </c>
      <c r="F460" s="4">
        <f>ROUND(Source!W436,O460)</f>
        <v>0</v>
      </c>
      <c r="G460" s="4" t="s">
        <v>553</v>
      </c>
      <c r="H460" s="4" t="s">
        <v>554</v>
      </c>
      <c r="I460" s="4"/>
      <c r="J460" s="4"/>
      <c r="K460" s="4">
        <v>209</v>
      </c>
      <c r="L460" s="4">
        <v>23</v>
      </c>
      <c r="M460" s="4">
        <v>3</v>
      </c>
      <c r="N460" s="4" t="s">
        <v>6</v>
      </c>
      <c r="O460" s="4">
        <v>2</v>
      </c>
      <c r="P460" s="4"/>
      <c r="Q460" s="4"/>
      <c r="R460" s="4"/>
      <c r="S460" s="4"/>
      <c r="T460" s="4"/>
      <c r="U460" s="4"/>
      <c r="V460" s="4"/>
      <c r="W460" s="4"/>
    </row>
    <row r="461" spans="1:23" x14ac:dyDescent="0.2">
      <c r="A461" s="4">
        <v>50</v>
      </c>
      <c r="B461" s="4">
        <v>0</v>
      </c>
      <c r="C461" s="4">
        <v>0</v>
      </c>
      <c r="D461" s="4">
        <v>1</v>
      </c>
      <c r="E461" s="4">
        <v>210</v>
      </c>
      <c r="F461" s="4">
        <f>ROUND(Source!X436,O461)</f>
        <v>34470.519999999997</v>
      </c>
      <c r="G461" s="4" t="s">
        <v>555</v>
      </c>
      <c r="H461" s="4" t="s">
        <v>556</v>
      </c>
      <c r="I461" s="4"/>
      <c r="J461" s="4"/>
      <c r="K461" s="4">
        <v>210</v>
      </c>
      <c r="L461" s="4">
        <v>24</v>
      </c>
      <c r="M461" s="4">
        <v>3</v>
      </c>
      <c r="N461" s="4" t="s">
        <v>6</v>
      </c>
      <c r="O461" s="4">
        <v>2</v>
      </c>
      <c r="P461" s="4"/>
      <c r="Q461" s="4"/>
      <c r="R461" s="4"/>
      <c r="S461" s="4"/>
      <c r="T461" s="4"/>
      <c r="U461" s="4"/>
      <c r="V461" s="4"/>
      <c r="W461" s="4"/>
    </row>
    <row r="462" spans="1:23" x14ac:dyDescent="0.2">
      <c r="A462" s="4">
        <v>50</v>
      </c>
      <c r="B462" s="4">
        <v>0</v>
      </c>
      <c r="C462" s="4">
        <v>0</v>
      </c>
      <c r="D462" s="4">
        <v>1</v>
      </c>
      <c r="E462" s="4">
        <v>211</v>
      </c>
      <c r="F462" s="4">
        <f>ROUND(Source!Y436,O462)</f>
        <v>21439.97</v>
      </c>
      <c r="G462" s="4" t="s">
        <v>557</v>
      </c>
      <c r="H462" s="4" t="s">
        <v>558</v>
      </c>
      <c r="I462" s="4"/>
      <c r="J462" s="4"/>
      <c r="K462" s="4">
        <v>211</v>
      </c>
      <c r="L462" s="4">
        <v>25</v>
      </c>
      <c r="M462" s="4">
        <v>3</v>
      </c>
      <c r="N462" s="4" t="s">
        <v>6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3" x14ac:dyDescent="0.2">
      <c r="A463" s="4">
        <v>50</v>
      </c>
      <c r="B463" s="4">
        <v>0</v>
      </c>
      <c r="C463" s="4">
        <v>0</v>
      </c>
      <c r="D463" s="4">
        <v>1</v>
      </c>
      <c r="E463" s="4">
        <v>0</v>
      </c>
      <c r="F463" s="4">
        <f>ROUND(Source!AR436,O463)</f>
        <v>166251.10999999999</v>
      </c>
      <c r="G463" s="4" t="s">
        <v>559</v>
      </c>
      <c r="H463" s="4" t="s">
        <v>560</v>
      </c>
      <c r="I463" s="4"/>
      <c r="J463" s="4"/>
      <c r="K463" s="4">
        <v>224</v>
      </c>
      <c r="L463" s="4">
        <v>26</v>
      </c>
      <c r="M463" s="4">
        <v>3</v>
      </c>
      <c r="N463" s="4" t="s">
        <v>6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3" x14ac:dyDescent="0.2">
      <c r="A464" s="4">
        <v>50</v>
      </c>
      <c r="B464" s="4">
        <v>1</v>
      </c>
      <c r="C464" s="4">
        <v>0</v>
      </c>
      <c r="D464" s="4">
        <v>2</v>
      </c>
      <c r="E464" s="4">
        <v>0</v>
      </c>
      <c r="F464" s="4">
        <f>ROUND(F463,O464)</f>
        <v>166251.10999999999</v>
      </c>
      <c r="G464" s="4" t="s">
        <v>561</v>
      </c>
      <c r="H464" s="4" t="s">
        <v>559</v>
      </c>
      <c r="I464" s="4"/>
      <c r="J464" s="4"/>
      <c r="K464" s="4">
        <v>212</v>
      </c>
      <c r="L464" s="4">
        <v>27</v>
      </c>
      <c r="M464" s="4">
        <v>0</v>
      </c>
      <c r="N464" s="4" t="s">
        <v>6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5" spans="1:206" x14ac:dyDescent="0.2">
      <c r="A465" s="4">
        <v>50</v>
      </c>
      <c r="B465" s="4">
        <v>1</v>
      </c>
      <c r="C465" s="4">
        <v>0</v>
      </c>
      <c r="D465" s="4">
        <v>2</v>
      </c>
      <c r="E465" s="4">
        <v>0</v>
      </c>
      <c r="F465" s="4">
        <f>ROUND(F464*0.18,O465)</f>
        <v>29925.200000000001</v>
      </c>
      <c r="G465" s="4" t="s">
        <v>562</v>
      </c>
      <c r="H465" s="4" t="s">
        <v>563</v>
      </c>
      <c r="I465" s="4"/>
      <c r="J465" s="4"/>
      <c r="K465" s="4">
        <v>212</v>
      </c>
      <c r="L465" s="4">
        <v>28</v>
      </c>
      <c r="M465" s="4">
        <v>0</v>
      </c>
      <c r="N465" s="4" t="s">
        <v>6</v>
      </c>
      <c r="O465" s="4">
        <v>2</v>
      </c>
      <c r="P465" s="4"/>
      <c r="Q465" s="4"/>
      <c r="R465" s="4"/>
      <c r="S465" s="4"/>
      <c r="T465" s="4"/>
      <c r="U465" s="4"/>
      <c r="V465" s="4"/>
      <c r="W465" s="4"/>
    </row>
    <row r="466" spans="1:206" x14ac:dyDescent="0.2">
      <c r="A466" s="4">
        <v>50</v>
      </c>
      <c r="B466" s="4">
        <v>1</v>
      </c>
      <c r="C466" s="4">
        <v>0</v>
      </c>
      <c r="D466" s="4">
        <v>2</v>
      </c>
      <c r="E466" s="4">
        <v>224</v>
      </c>
      <c r="F466" s="4">
        <f>ROUND(F464+F465,O466)</f>
        <v>196176.31</v>
      </c>
      <c r="G466" s="4" t="s">
        <v>564</v>
      </c>
      <c r="H466" s="4" t="s">
        <v>565</v>
      </c>
      <c r="I466" s="4"/>
      <c r="J466" s="4"/>
      <c r="K466" s="4">
        <v>212</v>
      </c>
      <c r="L466" s="4">
        <v>29</v>
      </c>
      <c r="M466" s="4">
        <v>0</v>
      </c>
      <c r="N466" s="4" t="s">
        <v>6</v>
      </c>
      <c r="O466" s="4">
        <v>2</v>
      </c>
      <c r="P466" s="4"/>
      <c r="Q466" s="4"/>
      <c r="R466" s="4"/>
      <c r="S466" s="4"/>
      <c r="T466" s="4"/>
      <c r="U466" s="4"/>
      <c r="V466" s="4"/>
      <c r="W466" s="4"/>
    </row>
    <row r="468" spans="1:206" x14ac:dyDescent="0.2">
      <c r="A468" s="2">
        <v>51</v>
      </c>
      <c r="B468" s="2">
        <f>B20</f>
        <v>1</v>
      </c>
      <c r="C468" s="2">
        <f>A20</f>
        <v>3</v>
      </c>
      <c r="D468" s="2">
        <f>ROW(A20)</f>
        <v>20</v>
      </c>
      <c r="E468" s="2"/>
      <c r="F468" s="2" t="str">
        <f>IF(F20&lt;&gt;"",F20,"")</f>
        <v>Новая локальная смета</v>
      </c>
      <c r="G468" s="2" t="str">
        <f>IF(G20&lt;&gt;"",G20,"")</f>
        <v>Новая локальная смета</v>
      </c>
      <c r="H468" s="2">
        <v>0</v>
      </c>
      <c r="I468" s="2"/>
      <c r="J468" s="2"/>
      <c r="K468" s="2"/>
      <c r="L468" s="2"/>
      <c r="M468" s="2"/>
      <c r="N468" s="2"/>
      <c r="O468" s="2">
        <f t="shared" ref="O468:T468" si="428">ROUND(O143+O230+O305+O377+O436+AB468,2)</f>
        <v>4029884.7</v>
      </c>
      <c r="P468" s="2">
        <f t="shared" si="428"/>
        <v>3637032.62</v>
      </c>
      <c r="Q468" s="2">
        <f t="shared" si="428"/>
        <v>48889.08</v>
      </c>
      <c r="R468" s="2">
        <f t="shared" si="428"/>
        <v>8608.25</v>
      </c>
      <c r="S468" s="2">
        <f t="shared" si="428"/>
        <v>343963</v>
      </c>
      <c r="T468" s="2">
        <f t="shared" si="428"/>
        <v>0</v>
      </c>
      <c r="U468" s="2">
        <f>U143+U230+U305+U377+U436+AH468</f>
        <v>5362.6675767599991</v>
      </c>
      <c r="V468" s="2">
        <f>V143+V230+V305+V377+V436+AI468</f>
        <v>100.43237512500001</v>
      </c>
      <c r="W468" s="2">
        <f>ROUND(W143+W230+W305+W377+W436+AJ468,2)</f>
        <v>0</v>
      </c>
      <c r="X468" s="2">
        <f>ROUND(X143+X230+X305+X377+X436+AK468,2)</f>
        <v>345106.17</v>
      </c>
      <c r="Y468" s="2">
        <f>ROUND(Y143+Y230+Y305+Y377+Y436+AL468,2)</f>
        <v>203785.76</v>
      </c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>
        <f t="shared" ref="AO468:BC468" si="429">ROUND(AO143+AO230+AO305+AO377+AO436+BX468,2)</f>
        <v>0</v>
      </c>
      <c r="AP468" s="2">
        <f t="shared" si="429"/>
        <v>0</v>
      </c>
      <c r="AQ468" s="2">
        <f t="shared" si="429"/>
        <v>0</v>
      </c>
      <c r="AR468" s="2">
        <f t="shared" si="429"/>
        <v>4585043.6900000004</v>
      </c>
      <c r="AS468" s="2">
        <f t="shared" si="429"/>
        <v>4183471.81</v>
      </c>
      <c r="AT468" s="2">
        <f t="shared" si="429"/>
        <v>378844.08</v>
      </c>
      <c r="AU468" s="2">
        <f t="shared" si="429"/>
        <v>22727.8</v>
      </c>
      <c r="AV468" s="2">
        <f t="shared" si="429"/>
        <v>3637032.62</v>
      </c>
      <c r="AW468" s="2">
        <f t="shared" si="429"/>
        <v>3637032.62</v>
      </c>
      <c r="AX468" s="2">
        <f t="shared" si="429"/>
        <v>0</v>
      </c>
      <c r="AY468" s="2">
        <f t="shared" si="429"/>
        <v>3637032.62</v>
      </c>
      <c r="AZ468" s="2">
        <f t="shared" si="429"/>
        <v>0</v>
      </c>
      <c r="BA468" s="2">
        <f t="shared" si="429"/>
        <v>0</v>
      </c>
      <c r="BB468" s="2">
        <f t="shared" si="429"/>
        <v>0</v>
      </c>
      <c r="BC468" s="2">
        <f t="shared" si="429"/>
        <v>0</v>
      </c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/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>
        <v>0</v>
      </c>
    </row>
    <row r="470" spans="1:206" x14ac:dyDescent="0.2">
      <c r="A470" s="4">
        <v>50</v>
      </c>
      <c r="B470" s="4">
        <v>0</v>
      </c>
      <c r="C470" s="4">
        <v>0</v>
      </c>
      <c r="D470" s="4">
        <v>1</v>
      </c>
      <c r="E470" s="4">
        <v>201</v>
      </c>
      <c r="F470" s="4">
        <f>ROUND(Source!O468,O470)</f>
        <v>4029884.7</v>
      </c>
      <c r="G470" s="4" t="s">
        <v>509</v>
      </c>
      <c r="H470" s="4" t="s">
        <v>510</v>
      </c>
      <c r="I470" s="4"/>
      <c r="J470" s="4"/>
      <c r="K470" s="4">
        <v>201</v>
      </c>
      <c r="L470" s="4">
        <v>1</v>
      </c>
      <c r="M470" s="4">
        <v>3</v>
      </c>
      <c r="N470" s="4" t="s">
        <v>6</v>
      </c>
      <c r="O470" s="4">
        <v>2</v>
      </c>
      <c r="P470" s="4"/>
      <c r="Q470" s="4"/>
      <c r="R470" s="4"/>
      <c r="S470" s="4"/>
      <c r="T470" s="4"/>
      <c r="U470" s="4"/>
      <c r="V470" s="4"/>
      <c r="W470" s="4"/>
    </row>
    <row r="471" spans="1:206" x14ac:dyDescent="0.2">
      <c r="A471" s="4">
        <v>50</v>
      </c>
      <c r="B471" s="4">
        <v>0</v>
      </c>
      <c r="C471" s="4">
        <v>0</v>
      </c>
      <c r="D471" s="4">
        <v>1</v>
      </c>
      <c r="E471" s="4">
        <v>202</v>
      </c>
      <c r="F471" s="4">
        <f>ROUND(Source!P468,O471)</f>
        <v>3637032.62</v>
      </c>
      <c r="G471" s="4" t="s">
        <v>511</v>
      </c>
      <c r="H471" s="4" t="s">
        <v>512</v>
      </c>
      <c r="I471" s="4"/>
      <c r="J471" s="4"/>
      <c r="K471" s="4">
        <v>202</v>
      </c>
      <c r="L471" s="4">
        <v>2</v>
      </c>
      <c r="M471" s="4">
        <v>3</v>
      </c>
      <c r="N471" s="4" t="s">
        <v>6</v>
      </c>
      <c r="O471" s="4">
        <v>2</v>
      </c>
      <c r="P471" s="4"/>
      <c r="Q471" s="4"/>
      <c r="R471" s="4"/>
      <c r="S471" s="4"/>
      <c r="T471" s="4"/>
      <c r="U471" s="4"/>
      <c r="V471" s="4"/>
      <c r="W471" s="4"/>
    </row>
    <row r="472" spans="1:206" x14ac:dyDescent="0.2">
      <c r="A472" s="4">
        <v>50</v>
      </c>
      <c r="B472" s="4">
        <v>0</v>
      </c>
      <c r="C472" s="4">
        <v>0</v>
      </c>
      <c r="D472" s="4">
        <v>1</v>
      </c>
      <c r="E472" s="4">
        <v>222</v>
      </c>
      <c r="F472" s="4">
        <f>ROUND(Source!AO468,O472)</f>
        <v>0</v>
      </c>
      <c r="G472" s="4" t="s">
        <v>513</v>
      </c>
      <c r="H472" s="4" t="s">
        <v>514</v>
      </c>
      <c r="I472" s="4"/>
      <c r="J472" s="4"/>
      <c r="K472" s="4">
        <v>222</v>
      </c>
      <c r="L472" s="4">
        <v>3</v>
      </c>
      <c r="M472" s="4">
        <v>3</v>
      </c>
      <c r="N472" s="4" t="s">
        <v>6</v>
      </c>
      <c r="O472" s="4">
        <v>2</v>
      </c>
      <c r="P472" s="4"/>
      <c r="Q472" s="4"/>
      <c r="R472" s="4"/>
      <c r="S472" s="4"/>
      <c r="T472" s="4"/>
      <c r="U472" s="4"/>
      <c r="V472" s="4"/>
      <c r="W472" s="4"/>
    </row>
    <row r="473" spans="1:206" x14ac:dyDescent="0.2">
      <c r="A473" s="4">
        <v>50</v>
      </c>
      <c r="B473" s="4">
        <v>0</v>
      </c>
      <c r="C473" s="4">
        <v>0</v>
      </c>
      <c r="D473" s="4">
        <v>1</v>
      </c>
      <c r="E473" s="4">
        <v>225</v>
      </c>
      <c r="F473" s="4">
        <f>ROUND(Source!AV468,O473)</f>
        <v>3637032.62</v>
      </c>
      <c r="G473" s="4" t="s">
        <v>515</v>
      </c>
      <c r="H473" s="4" t="s">
        <v>516</v>
      </c>
      <c r="I473" s="4"/>
      <c r="J473" s="4"/>
      <c r="K473" s="4">
        <v>225</v>
      </c>
      <c r="L473" s="4">
        <v>4</v>
      </c>
      <c r="M473" s="4">
        <v>3</v>
      </c>
      <c r="N473" s="4" t="s">
        <v>6</v>
      </c>
      <c r="O473" s="4">
        <v>2</v>
      </c>
      <c r="P473" s="4"/>
      <c r="Q473" s="4"/>
      <c r="R473" s="4"/>
      <c r="S473" s="4"/>
      <c r="T473" s="4"/>
      <c r="U473" s="4"/>
      <c r="V473" s="4"/>
      <c r="W473" s="4"/>
    </row>
    <row r="474" spans="1:206" x14ac:dyDescent="0.2">
      <c r="A474" s="4">
        <v>50</v>
      </c>
      <c r="B474" s="4">
        <v>0</v>
      </c>
      <c r="C474" s="4">
        <v>0</v>
      </c>
      <c r="D474" s="4">
        <v>1</v>
      </c>
      <c r="E474" s="4">
        <v>226</v>
      </c>
      <c r="F474" s="4">
        <f>ROUND(Source!AW468,O474)</f>
        <v>3637032.62</v>
      </c>
      <c r="G474" s="4" t="s">
        <v>517</v>
      </c>
      <c r="H474" s="4" t="s">
        <v>518</v>
      </c>
      <c r="I474" s="4"/>
      <c r="J474" s="4"/>
      <c r="K474" s="4">
        <v>226</v>
      </c>
      <c r="L474" s="4">
        <v>5</v>
      </c>
      <c r="M474" s="4">
        <v>3</v>
      </c>
      <c r="N474" s="4" t="s">
        <v>6</v>
      </c>
      <c r="O474" s="4">
        <v>2</v>
      </c>
      <c r="P474" s="4"/>
      <c r="Q474" s="4"/>
      <c r="R474" s="4"/>
      <c r="S474" s="4"/>
      <c r="T474" s="4"/>
      <c r="U474" s="4"/>
      <c r="V474" s="4"/>
      <c r="W474" s="4"/>
    </row>
    <row r="475" spans="1:206" x14ac:dyDescent="0.2">
      <c r="A475" s="4">
        <v>50</v>
      </c>
      <c r="B475" s="4">
        <v>0</v>
      </c>
      <c r="C475" s="4">
        <v>0</v>
      </c>
      <c r="D475" s="4">
        <v>1</v>
      </c>
      <c r="E475" s="4">
        <v>227</v>
      </c>
      <c r="F475" s="4">
        <f>ROUND(Source!AX468,O475)</f>
        <v>0</v>
      </c>
      <c r="G475" s="4" t="s">
        <v>519</v>
      </c>
      <c r="H475" s="4" t="s">
        <v>520</v>
      </c>
      <c r="I475" s="4"/>
      <c r="J475" s="4"/>
      <c r="K475" s="4">
        <v>227</v>
      </c>
      <c r="L475" s="4">
        <v>6</v>
      </c>
      <c r="M475" s="4">
        <v>3</v>
      </c>
      <c r="N475" s="4" t="s">
        <v>6</v>
      </c>
      <c r="O475" s="4">
        <v>2</v>
      </c>
      <c r="P475" s="4"/>
      <c r="Q475" s="4"/>
      <c r="R475" s="4"/>
      <c r="S475" s="4"/>
      <c r="T475" s="4"/>
      <c r="U475" s="4"/>
      <c r="V475" s="4"/>
      <c r="W475" s="4"/>
    </row>
    <row r="476" spans="1:206" x14ac:dyDescent="0.2">
      <c r="A476" s="4">
        <v>50</v>
      </c>
      <c r="B476" s="4">
        <v>0</v>
      </c>
      <c r="C476" s="4">
        <v>0</v>
      </c>
      <c r="D476" s="4">
        <v>1</v>
      </c>
      <c r="E476" s="4">
        <v>228</v>
      </c>
      <c r="F476" s="4">
        <f>ROUND(Source!AY468,O476)</f>
        <v>3637032.62</v>
      </c>
      <c r="G476" s="4" t="s">
        <v>521</v>
      </c>
      <c r="H476" s="4" t="s">
        <v>522</v>
      </c>
      <c r="I476" s="4"/>
      <c r="J476" s="4"/>
      <c r="K476" s="4">
        <v>228</v>
      </c>
      <c r="L476" s="4">
        <v>7</v>
      </c>
      <c r="M476" s="4">
        <v>3</v>
      </c>
      <c r="N476" s="4" t="s">
        <v>6</v>
      </c>
      <c r="O476" s="4">
        <v>2</v>
      </c>
      <c r="P476" s="4"/>
      <c r="Q476" s="4"/>
      <c r="R476" s="4"/>
      <c r="S476" s="4"/>
      <c r="T476" s="4"/>
      <c r="U476" s="4"/>
      <c r="V476" s="4"/>
      <c r="W476" s="4"/>
    </row>
    <row r="477" spans="1:206" x14ac:dyDescent="0.2">
      <c r="A477" s="4">
        <v>50</v>
      </c>
      <c r="B477" s="4">
        <v>0</v>
      </c>
      <c r="C477" s="4">
        <v>0</v>
      </c>
      <c r="D477" s="4">
        <v>1</v>
      </c>
      <c r="E477" s="4">
        <v>216</v>
      </c>
      <c r="F477" s="4">
        <f>ROUND(Source!AP468,O477)</f>
        <v>0</v>
      </c>
      <c r="G477" s="4" t="s">
        <v>523</v>
      </c>
      <c r="H477" s="4" t="s">
        <v>524</v>
      </c>
      <c r="I477" s="4"/>
      <c r="J477" s="4"/>
      <c r="K477" s="4">
        <v>216</v>
      </c>
      <c r="L477" s="4">
        <v>8</v>
      </c>
      <c r="M477" s="4">
        <v>3</v>
      </c>
      <c r="N477" s="4" t="s">
        <v>6</v>
      </c>
      <c r="O477" s="4">
        <v>2</v>
      </c>
      <c r="P477" s="4"/>
      <c r="Q477" s="4"/>
      <c r="R477" s="4"/>
      <c r="S477" s="4"/>
      <c r="T477" s="4"/>
      <c r="U477" s="4"/>
      <c r="V477" s="4"/>
      <c r="W477" s="4"/>
    </row>
    <row r="478" spans="1:206" x14ac:dyDescent="0.2">
      <c r="A478" s="4">
        <v>50</v>
      </c>
      <c r="B478" s="4">
        <v>0</v>
      </c>
      <c r="C478" s="4">
        <v>0</v>
      </c>
      <c r="D478" s="4">
        <v>1</v>
      </c>
      <c r="E478" s="4">
        <v>223</v>
      </c>
      <c r="F478" s="4">
        <f>ROUND(Source!AQ468,O478)</f>
        <v>0</v>
      </c>
      <c r="G478" s="4" t="s">
        <v>525</v>
      </c>
      <c r="H478" s="4" t="s">
        <v>526</v>
      </c>
      <c r="I478" s="4"/>
      <c r="J478" s="4"/>
      <c r="K478" s="4">
        <v>223</v>
      </c>
      <c r="L478" s="4">
        <v>9</v>
      </c>
      <c r="M478" s="4">
        <v>3</v>
      </c>
      <c r="N478" s="4" t="s">
        <v>6</v>
      </c>
      <c r="O478" s="4">
        <v>2</v>
      </c>
      <c r="P478" s="4"/>
      <c r="Q478" s="4"/>
      <c r="R478" s="4"/>
      <c r="S478" s="4"/>
      <c r="T478" s="4"/>
      <c r="U478" s="4"/>
      <c r="V478" s="4"/>
      <c r="W478" s="4"/>
    </row>
    <row r="479" spans="1:206" x14ac:dyDescent="0.2">
      <c r="A479" s="4">
        <v>50</v>
      </c>
      <c r="B479" s="4">
        <v>0</v>
      </c>
      <c r="C479" s="4">
        <v>0</v>
      </c>
      <c r="D479" s="4">
        <v>1</v>
      </c>
      <c r="E479" s="4">
        <v>229</v>
      </c>
      <c r="F479" s="4">
        <f>ROUND(Source!AZ468,O479)</f>
        <v>0</v>
      </c>
      <c r="G479" s="4" t="s">
        <v>527</v>
      </c>
      <c r="H479" s="4" t="s">
        <v>528</v>
      </c>
      <c r="I479" s="4"/>
      <c r="J479" s="4"/>
      <c r="K479" s="4">
        <v>229</v>
      </c>
      <c r="L479" s="4">
        <v>10</v>
      </c>
      <c r="M479" s="4">
        <v>3</v>
      </c>
      <c r="N479" s="4" t="s">
        <v>6</v>
      </c>
      <c r="O479" s="4">
        <v>2</v>
      </c>
      <c r="P479" s="4"/>
      <c r="Q479" s="4"/>
      <c r="R479" s="4"/>
      <c r="S479" s="4"/>
      <c r="T479" s="4"/>
      <c r="U479" s="4"/>
      <c r="V479" s="4"/>
      <c r="W479" s="4"/>
    </row>
    <row r="480" spans="1:206" x14ac:dyDescent="0.2">
      <c r="A480" s="4">
        <v>50</v>
      </c>
      <c r="B480" s="4">
        <v>0</v>
      </c>
      <c r="C480" s="4">
        <v>0</v>
      </c>
      <c r="D480" s="4">
        <v>1</v>
      </c>
      <c r="E480" s="4">
        <v>203</v>
      </c>
      <c r="F480" s="4">
        <f>ROUND(Source!Q468,O480)</f>
        <v>48889.08</v>
      </c>
      <c r="G480" s="4" t="s">
        <v>529</v>
      </c>
      <c r="H480" s="4" t="s">
        <v>530</v>
      </c>
      <c r="I480" s="4"/>
      <c r="J480" s="4"/>
      <c r="K480" s="4">
        <v>203</v>
      </c>
      <c r="L480" s="4">
        <v>11</v>
      </c>
      <c r="M480" s="4">
        <v>3</v>
      </c>
      <c r="N480" s="4" t="s">
        <v>6</v>
      </c>
      <c r="O480" s="4">
        <v>2</v>
      </c>
      <c r="P480" s="4"/>
      <c r="Q480" s="4"/>
      <c r="R480" s="4"/>
      <c r="S480" s="4"/>
      <c r="T480" s="4"/>
      <c r="U480" s="4"/>
      <c r="V480" s="4"/>
      <c r="W480" s="4"/>
    </row>
    <row r="481" spans="1:23" x14ac:dyDescent="0.2">
      <c r="A481" s="4">
        <v>50</v>
      </c>
      <c r="B481" s="4">
        <v>0</v>
      </c>
      <c r="C481" s="4">
        <v>0</v>
      </c>
      <c r="D481" s="4">
        <v>1</v>
      </c>
      <c r="E481" s="4">
        <v>231</v>
      </c>
      <c r="F481" s="4">
        <f>ROUND(Source!BB468,O481)</f>
        <v>0</v>
      </c>
      <c r="G481" s="4" t="s">
        <v>531</v>
      </c>
      <c r="H481" s="4" t="s">
        <v>532</v>
      </c>
      <c r="I481" s="4"/>
      <c r="J481" s="4"/>
      <c r="K481" s="4">
        <v>231</v>
      </c>
      <c r="L481" s="4">
        <v>12</v>
      </c>
      <c r="M481" s="4">
        <v>3</v>
      </c>
      <c r="N481" s="4" t="s">
        <v>6</v>
      </c>
      <c r="O481" s="4">
        <v>2</v>
      </c>
      <c r="P481" s="4"/>
      <c r="Q481" s="4"/>
      <c r="R481" s="4"/>
      <c r="S481" s="4"/>
      <c r="T481" s="4"/>
      <c r="U481" s="4"/>
      <c r="V481" s="4"/>
      <c r="W481" s="4"/>
    </row>
    <row r="482" spans="1:23" x14ac:dyDescent="0.2">
      <c r="A482" s="4">
        <v>50</v>
      </c>
      <c r="B482" s="4">
        <v>0</v>
      </c>
      <c r="C482" s="4">
        <v>0</v>
      </c>
      <c r="D482" s="4">
        <v>1</v>
      </c>
      <c r="E482" s="4">
        <v>204</v>
      </c>
      <c r="F482" s="4">
        <f>ROUND(Source!R468,O482)</f>
        <v>8608.25</v>
      </c>
      <c r="G482" s="4" t="s">
        <v>533</v>
      </c>
      <c r="H482" s="4" t="s">
        <v>534</v>
      </c>
      <c r="I482" s="4"/>
      <c r="J482" s="4"/>
      <c r="K482" s="4">
        <v>204</v>
      </c>
      <c r="L482" s="4">
        <v>13</v>
      </c>
      <c r="M482" s="4">
        <v>3</v>
      </c>
      <c r="N482" s="4" t="s">
        <v>6</v>
      </c>
      <c r="O482" s="4">
        <v>2</v>
      </c>
      <c r="P482" s="4"/>
      <c r="Q482" s="4"/>
      <c r="R482" s="4"/>
      <c r="S482" s="4"/>
      <c r="T482" s="4"/>
      <c r="U482" s="4"/>
      <c r="V482" s="4"/>
      <c r="W482" s="4"/>
    </row>
    <row r="483" spans="1:23" x14ac:dyDescent="0.2">
      <c r="A483" s="4">
        <v>50</v>
      </c>
      <c r="B483" s="4">
        <v>0</v>
      </c>
      <c r="C483" s="4">
        <v>0</v>
      </c>
      <c r="D483" s="4">
        <v>1</v>
      </c>
      <c r="E483" s="4">
        <v>205</v>
      </c>
      <c r="F483" s="4">
        <f>ROUND(Source!S468,O483)</f>
        <v>343963</v>
      </c>
      <c r="G483" s="4" t="s">
        <v>535</v>
      </c>
      <c r="H483" s="4" t="s">
        <v>536</v>
      </c>
      <c r="I483" s="4"/>
      <c r="J483" s="4"/>
      <c r="K483" s="4">
        <v>205</v>
      </c>
      <c r="L483" s="4">
        <v>14</v>
      </c>
      <c r="M483" s="4">
        <v>3</v>
      </c>
      <c r="N483" s="4" t="s">
        <v>6</v>
      </c>
      <c r="O483" s="4">
        <v>2</v>
      </c>
      <c r="P483" s="4"/>
      <c r="Q483" s="4"/>
      <c r="R483" s="4"/>
      <c r="S483" s="4"/>
      <c r="T483" s="4"/>
      <c r="U483" s="4"/>
      <c r="V483" s="4"/>
      <c r="W483" s="4"/>
    </row>
    <row r="484" spans="1:23" x14ac:dyDescent="0.2">
      <c r="A484" s="4">
        <v>50</v>
      </c>
      <c r="B484" s="4">
        <v>0</v>
      </c>
      <c r="C484" s="4">
        <v>0</v>
      </c>
      <c r="D484" s="4">
        <v>1</v>
      </c>
      <c r="E484" s="4">
        <v>232</v>
      </c>
      <c r="F484" s="4">
        <f>ROUND(Source!BC468,O484)</f>
        <v>0</v>
      </c>
      <c r="G484" s="4" t="s">
        <v>537</v>
      </c>
      <c r="H484" s="4" t="s">
        <v>538</v>
      </c>
      <c r="I484" s="4"/>
      <c r="J484" s="4"/>
      <c r="K484" s="4">
        <v>232</v>
      </c>
      <c r="L484" s="4">
        <v>15</v>
      </c>
      <c r="M484" s="4">
        <v>3</v>
      </c>
      <c r="N484" s="4" t="s">
        <v>6</v>
      </c>
      <c r="O484" s="4">
        <v>2</v>
      </c>
      <c r="P484" s="4"/>
      <c r="Q484" s="4"/>
      <c r="R484" s="4"/>
      <c r="S484" s="4"/>
      <c r="T484" s="4"/>
      <c r="U484" s="4"/>
      <c r="V484" s="4"/>
      <c r="W484" s="4"/>
    </row>
    <row r="485" spans="1:23" x14ac:dyDescent="0.2">
      <c r="A485" s="4">
        <v>50</v>
      </c>
      <c r="B485" s="4">
        <v>0</v>
      </c>
      <c r="C485" s="4">
        <v>0</v>
      </c>
      <c r="D485" s="4">
        <v>1</v>
      </c>
      <c r="E485" s="4">
        <v>214</v>
      </c>
      <c r="F485" s="4">
        <f>ROUND(Source!AS468,O485)</f>
        <v>4183471.81</v>
      </c>
      <c r="G485" s="4" t="s">
        <v>539</v>
      </c>
      <c r="H485" s="4" t="s">
        <v>540</v>
      </c>
      <c r="I485" s="4"/>
      <c r="J485" s="4"/>
      <c r="K485" s="4">
        <v>214</v>
      </c>
      <c r="L485" s="4">
        <v>16</v>
      </c>
      <c r="M485" s="4">
        <v>3</v>
      </c>
      <c r="N485" s="4" t="s">
        <v>6</v>
      </c>
      <c r="O485" s="4">
        <v>2</v>
      </c>
      <c r="P485" s="4"/>
      <c r="Q485" s="4"/>
      <c r="R485" s="4"/>
      <c r="S485" s="4"/>
      <c r="T485" s="4"/>
      <c r="U485" s="4"/>
      <c r="V485" s="4"/>
      <c r="W485" s="4"/>
    </row>
    <row r="486" spans="1:23" x14ac:dyDescent="0.2">
      <c r="A486" s="4">
        <v>50</v>
      </c>
      <c r="B486" s="4">
        <v>0</v>
      </c>
      <c r="C486" s="4">
        <v>0</v>
      </c>
      <c r="D486" s="4">
        <v>1</v>
      </c>
      <c r="E486" s="4">
        <v>215</v>
      </c>
      <c r="F486" s="4">
        <f>ROUND(Source!AT468,O486)</f>
        <v>378844.08</v>
      </c>
      <c r="G486" s="4" t="s">
        <v>541</v>
      </c>
      <c r="H486" s="4" t="s">
        <v>542</v>
      </c>
      <c r="I486" s="4"/>
      <c r="J486" s="4"/>
      <c r="K486" s="4">
        <v>215</v>
      </c>
      <c r="L486" s="4">
        <v>17</v>
      </c>
      <c r="M486" s="4">
        <v>3</v>
      </c>
      <c r="N486" s="4" t="s">
        <v>6</v>
      </c>
      <c r="O486" s="4">
        <v>2</v>
      </c>
      <c r="P486" s="4"/>
      <c r="Q486" s="4"/>
      <c r="R486" s="4"/>
      <c r="S486" s="4"/>
      <c r="T486" s="4"/>
      <c r="U486" s="4"/>
      <c r="V486" s="4"/>
      <c r="W486" s="4"/>
    </row>
    <row r="487" spans="1:23" x14ac:dyDescent="0.2">
      <c r="A487" s="4">
        <v>50</v>
      </c>
      <c r="B487" s="4">
        <v>0</v>
      </c>
      <c r="C487" s="4">
        <v>0</v>
      </c>
      <c r="D487" s="4">
        <v>1</v>
      </c>
      <c r="E487" s="4">
        <v>217</v>
      </c>
      <c r="F487" s="4">
        <f>ROUND(Source!AU468,O487)</f>
        <v>22727.8</v>
      </c>
      <c r="G487" s="4" t="s">
        <v>543</v>
      </c>
      <c r="H487" s="4" t="s">
        <v>544</v>
      </c>
      <c r="I487" s="4"/>
      <c r="J487" s="4"/>
      <c r="K487" s="4">
        <v>217</v>
      </c>
      <c r="L487" s="4">
        <v>18</v>
      </c>
      <c r="M487" s="4">
        <v>3</v>
      </c>
      <c r="N487" s="4" t="s">
        <v>6</v>
      </c>
      <c r="O487" s="4">
        <v>2</v>
      </c>
      <c r="P487" s="4"/>
      <c r="Q487" s="4"/>
      <c r="R487" s="4"/>
      <c r="S487" s="4"/>
      <c r="T487" s="4"/>
      <c r="U487" s="4"/>
      <c r="V487" s="4"/>
      <c r="W487" s="4"/>
    </row>
    <row r="488" spans="1:23" x14ac:dyDescent="0.2">
      <c r="A488" s="4">
        <v>50</v>
      </c>
      <c r="B488" s="4">
        <v>0</v>
      </c>
      <c r="C488" s="4">
        <v>0</v>
      </c>
      <c r="D488" s="4">
        <v>1</v>
      </c>
      <c r="E488" s="4">
        <v>230</v>
      </c>
      <c r="F488" s="4">
        <f>ROUND(Source!BA468,O488)</f>
        <v>0</v>
      </c>
      <c r="G488" s="4" t="s">
        <v>545</v>
      </c>
      <c r="H488" s="4" t="s">
        <v>546</v>
      </c>
      <c r="I488" s="4"/>
      <c r="J488" s="4"/>
      <c r="K488" s="4">
        <v>230</v>
      </c>
      <c r="L488" s="4">
        <v>19</v>
      </c>
      <c r="M488" s="4">
        <v>3</v>
      </c>
      <c r="N488" s="4" t="s">
        <v>6</v>
      </c>
      <c r="O488" s="4">
        <v>2</v>
      </c>
      <c r="P488" s="4"/>
      <c r="Q488" s="4"/>
      <c r="R488" s="4"/>
      <c r="S488" s="4"/>
      <c r="T488" s="4"/>
      <c r="U488" s="4"/>
      <c r="V488" s="4"/>
      <c r="W488" s="4"/>
    </row>
    <row r="489" spans="1:23" x14ac:dyDescent="0.2">
      <c r="A489" s="4">
        <v>50</v>
      </c>
      <c r="B489" s="4">
        <v>0</v>
      </c>
      <c r="C489" s="4">
        <v>0</v>
      </c>
      <c r="D489" s="4">
        <v>1</v>
      </c>
      <c r="E489" s="4">
        <v>206</v>
      </c>
      <c r="F489" s="4">
        <f>ROUND(Source!T468,O489)</f>
        <v>0</v>
      </c>
      <c r="G489" s="4" t="s">
        <v>547</v>
      </c>
      <c r="H489" s="4" t="s">
        <v>548</v>
      </c>
      <c r="I489" s="4"/>
      <c r="J489" s="4"/>
      <c r="K489" s="4">
        <v>206</v>
      </c>
      <c r="L489" s="4">
        <v>20</v>
      </c>
      <c r="M489" s="4">
        <v>3</v>
      </c>
      <c r="N489" s="4" t="s">
        <v>6</v>
      </c>
      <c r="O489" s="4">
        <v>2</v>
      </c>
      <c r="P489" s="4"/>
      <c r="Q489" s="4"/>
      <c r="R489" s="4"/>
      <c r="S489" s="4"/>
      <c r="T489" s="4"/>
      <c r="U489" s="4"/>
      <c r="V489" s="4"/>
      <c r="W489" s="4"/>
    </row>
    <row r="490" spans="1:23" x14ac:dyDescent="0.2">
      <c r="A490" s="4">
        <v>50</v>
      </c>
      <c r="B490" s="4">
        <v>0</v>
      </c>
      <c r="C490" s="4">
        <v>0</v>
      </c>
      <c r="D490" s="4">
        <v>1</v>
      </c>
      <c r="E490" s="4">
        <v>207</v>
      </c>
      <c r="F490" s="4">
        <f>Source!U468</f>
        <v>5362.6675767599991</v>
      </c>
      <c r="G490" s="4" t="s">
        <v>549</v>
      </c>
      <c r="H490" s="4" t="s">
        <v>550</v>
      </c>
      <c r="I490" s="4"/>
      <c r="J490" s="4"/>
      <c r="K490" s="4">
        <v>207</v>
      </c>
      <c r="L490" s="4">
        <v>21</v>
      </c>
      <c r="M490" s="4">
        <v>3</v>
      </c>
      <c r="N490" s="4" t="s">
        <v>6</v>
      </c>
      <c r="O490" s="4">
        <v>-1</v>
      </c>
      <c r="P490" s="4"/>
      <c r="Q490" s="4"/>
      <c r="R490" s="4"/>
      <c r="S490" s="4"/>
      <c r="T490" s="4"/>
      <c r="U490" s="4"/>
      <c r="V490" s="4"/>
      <c r="W490" s="4"/>
    </row>
    <row r="491" spans="1:23" x14ac:dyDescent="0.2">
      <c r="A491" s="4">
        <v>50</v>
      </c>
      <c r="B491" s="4">
        <v>0</v>
      </c>
      <c r="C491" s="4">
        <v>0</v>
      </c>
      <c r="D491" s="4">
        <v>1</v>
      </c>
      <c r="E491" s="4">
        <v>208</v>
      </c>
      <c r="F491" s="4">
        <f>Source!V468</f>
        <v>100.43237512500001</v>
      </c>
      <c r="G491" s="4" t="s">
        <v>551</v>
      </c>
      <c r="H491" s="4" t="s">
        <v>552</v>
      </c>
      <c r="I491" s="4"/>
      <c r="J491" s="4"/>
      <c r="K491" s="4">
        <v>208</v>
      </c>
      <c r="L491" s="4">
        <v>22</v>
      </c>
      <c r="M491" s="4">
        <v>3</v>
      </c>
      <c r="N491" s="4" t="s">
        <v>6</v>
      </c>
      <c r="O491" s="4">
        <v>-1</v>
      </c>
      <c r="P491" s="4"/>
      <c r="Q491" s="4"/>
      <c r="R491" s="4"/>
      <c r="S491" s="4"/>
      <c r="T491" s="4"/>
      <c r="U491" s="4"/>
      <c r="V491" s="4"/>
      <c r="W491" s="4"/>
    </row>
    <row r="492" spans="1:23" x14ac:dyDescent="0.2">
      <c r="A492" s="4">
        <v>50</v>
      </c>
      <c r="B492" s="4">
        <v>0</v>
      </c>
      <c r="C492" s="4">
        <v>0</v>
      </c>
      <c r="D492" s="4">
        <v>1</v>
      </c>
      <c r="E492" s="4">
        <v>209</v>
      </c>
      <c r="F492" s="4">
        <f>ROUND(Source!W468,O492)</f>
        <v>0</v>
      </c>
      <c r="G492" s="4" t="s">
        <v>553</v>
      </c>
      <c r="H492" s="4" t="s">
        <v>554</v>
      </c>
      <c r="I492" s="4"/>
      <c r="J492" s="4"/>
      <c r="K492" s="4">
        <v>209</v>
      </c>
      <c r="L492" s="4">
        <v>23</v>
      </c>
      <c r="M492" s="4">
        <v>3</v>
      </c>
      <c r="N492" s="4" t="s">
        <v>6</v>
      </c>
      <c r="O492" s="4">
        <v>2</v>
      </c>
      <c r="P492" s="4"/>
      <c r="Q492" s="4"/>
      <c r="R492" s="4"/>
      <c r="S492" s="4"/>
      <c r="T492" s="4"/>
      <c r="U492" s="4"/>
      <c r="V492" s="4"/>
      <c r="W492" s="4"/>
    </row>
    <row r="493" spans="1:23" x14ac:dyDescent="0.2">
      <c r="A493" s="4">
        <v>50</v>
      </c>
      <c r="B493" s="4">
        <v>0</v>
      </c>
      <c r="C493" s="4">
        <v>0</v>
      </c>
      <c r="D493" s="4">
        <v>1</v>
      </c>
      <c r="E493" s="4">
        <v>210</v>
      </c>
      <c r="F493" s="4">
        <f>ROUND(Source!X468,O493)</f>
        <v>345106.17</v>
      </c>
      <c r="G493" s="4" t="s">
        <v>555</v>
      </c>
      <c r="H493" s="4" t="s">
        <v>556</v>
      </c>
      <c r="I493" s="4"/>
      <c r="J493" s="4"/>
      <c r="K493" s="4">
        <v>210</v>
      </c>
      <c r="L493" s="4">
        <v>24</v>
      </c>
      <c r="M493" s="4">
        <v>3</v>
      </c>
      <c r="N493" s="4" t="s">
        <v>6</v>
      </c>
      <c r="O493" s="4">
        <v>2</v>
      </c>
      <c r="P493" s="4"/>
      <c r="Q493" s="4"/>
      <c r="R493" s="4"/>
      <c r="S493" s="4"/>
      <c r="T493" s="4"/>
      <c r="U493" s="4"/>
      <c r="V493" s="4"/>
      <c r="W493" s="4"/>
    </row>
    <row r="494" spans="1:23" x14ac:dyDescent="0.2">
      <c r="A494" s="4">
        <v>50</v>
      </c>
      <c r="B494" s="4">
        <v>0</v>
      </c>
      <c r="C494" s="4">
        <v>0</v>
      </c>
      <c r="D494" s="4">
        <v>1</v>
      </c>
      <c r="E494" s="4">
        <v>211</v>
      </c>
      <c r="F494" s="4">
        <f>ROUND(Source!Y468,O494)</f>
        <v>203785.76</v>
      </c>
      <c r="G494" s="4" t="s">
        <v>557</v>
      </c>
      <c r="H494" s="4" t="s">
        <v>558</v>
      </c>
      <c r="I494" s="4"/>
      <c r="J494" s="4"/>
      <c r="K494" s="4">
        <v>211</v>
      </c>
      <c r="L494" s="4">
        <v>25</v>
      </c>
      <c r="M494" s="4">
        <v>3</v>
      </c>
      <c r="N494" s="4" t="s">
        <v>6</v>
      </c>
      <c r="O494" s="4">
        <v>2</v>
      </c>
      <c r="P494" s="4"/>
      <c r="Q494" s="4"/>
      <c r="R494" s="4"/>
      <c r="S494" s="4"/>
      <c r="T494" s="4"/>
      <c r="U494" s="4"/>
      <c r="V494" s="4"/>
      <c r="W494" s="4"/>
    </row>
    <row r="495" spans="1:23" x14ac:dyDescent="0.2">
      <c r="A495" s="4">
        <v>50</v>
      </c>
      <c r="B495" s="4">
        <v>0</v>
      </c>
      <c r="C495" s="4">
        <v>0</v>
      </c>
      <c r="D495" s="4">
        <v>1</v>
      </c>
      <c r="E495" s="4">
        <v>0</v>
      </c>
      <c r="F495" s="4">
        <f>ROUND(Source!AR468,O495)</f>
        <v>4585043.6900000004</v>
      </c>
      <c r="G495" s="4" t="s">
        <v>559</v>
      </c>
      <c r="H495" s="4" t="s">
        <v>560</v>
      </c>
      <c r="I495" s="4"/>
      <c r="J495" s="4"/>
      <c r="K495" s="4">
        <v>224</v>
      </c>
      <c r="L495" s="4">
        <v>26</v>
      </c>
      <c r="M495" s="4">
        <v>3</v>
      </c>
      <c r="N495" s="4" t="s">
        <v>6</v>
      </c>
      <c r="O495" s="4">
        <v>2</v>
      </c>
      <c r="P495" s="4"/>
      <c r="Q495" s="4"/>
      <c r="R495" s="4"/>
      <c r="S495" s="4"/>
      <c r="T495" s="4"/>
      <c r="U495" s="4"/>
      <c r="V495" s="4"/>
      <c r="W495" s="4"/>
    </row>
    <row r="496" spans="1:23" x14ac:dyDescent="0.2">
      <c r="A496" s="4">
        <v>50</v>
      </c>
      <c r="B496" s="4">
        <v>1</v>
      </c>
      <c r="C496" s="4">
        <v>0</v>
      </c>
      <c r="D496" s="4">
        <v>2</v>
      </c>
      <c r="E496" s="4">
        <v>0</v>
      </c>
      <c r="F496" s="4">
        <f>ROUND(F495,O496)</f>
        <v>4585043.6900000004</v>
      </c>
      <c r="G496" s="4" t="s">
        <v>561</v>
      </c>
      <c r="H496" s="4" t="s">
        <v>559</v>
      </c>
      <c r="I496" s="4"/>
      <c r="J496" s="4"/>
      <c r="K496" s="4">
        <v>212</v>
      </c>
      <c r="L496" s="4">
        <v>27</v>
      </c>
      <c r="M496" s="4">
        <v>0</v>
      </c>
      <c r="N496" s="4" t="s">
        <v>6</v>
      </c>
      <c r="O496" s="4">
        <v>2</v>
      </c>
      <c r="P496" s="4"/>
      <c r="Q496" s="4"/>
      <c r="R496" s="4"/>
      <c r="S496" s="4"/>
      <c r="T496" s="4"/>
      <c r="U496" s="4"/>
      <c r="V496" s="4"/>
      <c r="W496" s="4"/>
    </row>
    <row r="497" spans="1:206" x14ac:dyDescent="0.2">
      <c r="A497" s="4">
        <v>50</v>
      </c>
      <c r="B497" s="4">
        <v>1</v>
      </c>
      <c r="C497" s="4">
        <v>0</v>
      </c>
      <c r="D497" s="4">
        <v>2</v>
      </c>
      <c r="E497" s="4">
        <v>0</v>
      </c>
      <c r="F497" s="4">
        <f>ROUND(F496*0.18,O497)</f>
        <v>825307.86</v>
      </c>
      <c r="G497" s="4" t="s">
        <v>562</v>
      </c>
      <c r="H497" s="4" t="s">
        <v>563</v>
      </c>
      <c r="I497" s="4"/>
      <c r="J497" s="4"/>
      <c r="K497" s="4">
        <v>212</v>
      </c>
      <c r="L497" s="4">
        <v>28</v>
      </c>
      <c r="M497" s="4">
        <v>0</v>
      </c>
      <c r="N497" s="4" t="s">
        <v>6</v>
      </c>
      <c r="O497" s="4">
        <v>2</v>
      </c>
      <c r="P497" s="4"/>
      <c r="Q497" s="4"/>
      <c r="R497" s="4"/>
      <c r="S497" s="4"/>
      <c r="T497" s="4"/>
      <c r="U497" s="4"/>
      <c r="V497" s="4"/>
      <c r="W497" s="4"/>
    </row>
    <row r="498" spans="1:206" x14ac:dyDescent="0.2">
      <c r="A498" s="4">
        <v>50</v>
      </c>
      <c r="B498" s="4">
        <v>1</v>
      </c>
      <c r="C498" s="4">
        <v>0</v>
      </c>
      <c r="D498" s="4">
        <v>2</v>
      </c>
      <c r="E498" s="4">
        <v>224</v>
      </c>
      <c r="F498" s="4">
        <f>ROUND(F496+F497,O498)</f>
        <v>5410351.5499999998</v>
      </c>
      <c r="G498" s="4" t="s">
        <v>564</v>
      </c>
      <c r="H498" s="4" t="s">
        <v>565</v>
      </c>
      <c r="I498" s="4"/>
      <c r="J498" s="4"/>
      <c r="K498" s="4">
        <v>212</v>
      </c>
      <c r="L498" s="4">
        <v>29</v>
      </c>
      <c r="M498" s="4">
        <v>0</v>
      </c>
      <c r="N498" s="4" t="s">
        <v>6</v>
      </c>
      <c r="O498" s="4">
        <v>2</v>
      </c>
      <c r="P498" s="4"/>
      <c r="Q498" s="4"/>
      <c r="R498" s="4"/>
      <c r="S498" s="4"/>
      <c r="T498" s="4"/>
      <c r="U498" s="4"/>
      <c r="V498" s="4"/>
      <c r="W498" s="4"/>
    </row>
    <row r="500" spans="1:206" x14ac:dyDescent="0.2">
      <c r="A500" s="2">
        <v>51</v>
      </c>
      <c r="B500" s="2">
        <f>B12</f>
        <v>562</v>
      </c>
      <c r="C500" s="2">
        <f>A12</f>
        <v>1</v>
      </c>
      <c r="D500" s="2">
        <f>ROW(A12)</f>
        <v>12</v>
      </c>
      <c r="E500" s="2"/>
      <c r="F500" s="2" t="str">
        <f>IF(F12&lt;&gt;"",F12,"")</f>
        <v>Новый объект_(Копия)</v>
      </c>
      <c r="G500" s="2" t="str">
        <f>IF(G12&lt;&gt;"",G12,"")</f>
        <v>Капитальный ремонт общежития №2 НВПК НИЯУ МИФИ</v>
      </c>
      <c r="H500" s="2">
        <v>0</v>
      </c>
      <c r="I500" s="2"/>
      <c r="J500" s="2"/>
      <c r="K500" s="2"/>
      <c r="L500" s="2"/>
      <c r="M500" s="2"/>
      <c r="N500" s="2"/>
      <c r="O500" s="2">
        <f t="shared" ref="O500:T500" si="430">ROUND(O468,2)</f>
        <v>4029884.7</v>
      </c>
      <c r="P500" s="2">
        <f t="shared" si="430"/>
        <v>3637032.62</v>
      </c>
      <c r="Q500" s="2">
        <f t="shared" si="430"/>
        <v>48889.08</v>
      </c>
      <c r="R500" s="2">
        <f t="shared" si="430"/>
        <v>8608.25</v>
      </c>
      <c r="S500" s="2">
        <f t="shared" si="430"/>
        <v>343963</v>
      </c>
      <c r="T500" s="2">
        <f t="shared" si="430"/>
        <v>0</v>
      </c>
      <c r="U500" s="2">
        <f>U468</f>
        <v>5362.6675767599991</v>
      </c>
      <c r="V500" s="2">
        <f>V468</f>
        <v>100.43237512500001</v>
      </c>
      <c r="W500" s="2">
        <f>ROUND(W468,2)</f>
        <v>0</v>
      </c>
      <c r="X500" s="2">
        <f>ROUND(X468,2)</f>
        <v>345106.17</v>
      </c>
      <c r="Y500" s="2">
        <f>ROUND(Y468,2)</f>
        <v>203785.76</v>
      </c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>
        <f t="shared" ref="AO500:BC500" si="431">ROUND(AO468,2)</f>
        <v>0</v>
      </c>
      <c r="AP500" s="2">
        <f t="shared" si="431"/>
        <v>0</v>
      </c>
      <c r="AQ500" s="2">
        <f t="shared" si="431"/>
        <v>0</v>
      </c>
      <c r="AR500" s="2">
        <f t="shared" si="431"/>
        <v>4585043.6900000004</v>
      </c>
      <c r="AS500" s="2">
        <f t="shared" si="431"/>
        <v>4183471.81</v>
      </c>
      <c r="AT500" s="2">
        <f t="shared" si="431"/>
        <v>378844.08</v>
      </c>
      <c r="AU500" s="2">
        <f t="shared" si="431"/>
        <v>22727.8</v>
      </c>
      <c r="AV500" s="2">
        <f t="shared" si="431"/>
        <v>3637032.62</v>
      </c>
      <c r="AW500" s="2">
        <f t="shared" si="431"/>
        <v>3637032.62</v>
      </c>
      <c r="AX500" s="2">
        <f t="shared" si="431"/>
        <v>0</v>
      </c>
      <c r="AY500" s="2">
        <f t="shared" si="431"/>
        <v>3637032.62</v>
      </c>
      <c r="AZ500" s="2">
        <f t="shared" si="431"/>
        <v>0</v>
      </c>
      <c r="BA500" s="2">
        <f t="shared" si="431"/>
        <v>0</v>
      </c>
      <c r="BB500" s="2">
        <f t="shared" si="431"/>
        <v>0</v>
      </c>
      <c r="BC500" s="2">
        <f t="shared" si="431"/>
        <v>0</v>
      </c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>
        <v>0</v>
      </c>
    </row>
    <row r="502" spans="1:206" x14ac:dyDescent="0.2">
      <c r="A502" s="4">
        <v>50</v>
      </c>
      <c r="B502" s="4">
        <v>0</v>
      </c>
      <c r="C502" s="4">
        <v>0</v>
      </c>
      <c r="D502" s="4">
        <v>1</v>
      </c>
      <c r="E502" s="4">
        <v>201</v>
      </c>
      <c r="F502" s="4">
        <f>ROUND(Source!O500,O502)</f>
        <v>4029884.7</v>
      </c>
      <c r="G502" s="4" t="s">
        <v>509</v>
      </c>
      <c r="H502" s="4" t="s">
        <v>510</v>
      </c>
      <c r="I502" s="4"/>
      <c r="J502" s="4"/>
      <c r="K502" s="4">
        <v>201</v>
      </c>
      <c r="L502" s="4">
        <v>1</v>
      </c>
      <c r="M502" s="4">
        <v>3</v>
      </c>
      <c r="N502" s="4" t="s">
        <v>6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06" x14ac:dyDescent="0.2">
      <c r="A503" s="4">
        <v>50</v>
      </c>
      <c r="B503" s="4">
        <v>0</v>
      </c>
      <c r="C503" s="4">
        <v>0</v>
      </c>
      <c r="D503" s="4">
        <v>1</v>
      </c>
      <c r="E503" s="4">
        <v>202</v>
      </c>
      <c r="F503" s="4">
        <f>ROUND(Source!P500,O503)</f>
        <v>3637032.62</v>
      </c>
      <c r="G503" s="4" t="s">
        <v>511</v>
      </c>
      <c r="H503" s="4" t="s">
        <v>512</v>
      </c>
      <c r="I503" s="4"/>
      <c r="J503" s="4"/>
      <c r="K503" s="4">
        <v>202</v>
      </c>
      <c r="L503" s="4">
        <v>2</v>
      </c>
      <c r="M503" s="4">
        <v>3</v>
      </c>
      <c r="N503" s="4" t="s">
        <v>6</v>
      </c>
      <c r="O503" s="4">
        <v>2</v>
      </c>
      <c r="P503" s="4"/>
      <c r="Q503" s="4"/>
      <c r="R503" s="4"/>
      <c r="S503" s="4"/>
      <c r="T503" s="4"/>
      <c r="U503" s="4"/>
      <c r="V503" s="4"/>
      <c r="W503" s="4"/>
    </row>
    <row r="504" spans="1:206" x14ac:dyDescent="0.2">
      <c r="A504" s="4">
        <v>50</v>
      </c>
      <c r="B504" s="4">
        <v>0</v>
      </c>
      <c r="C504" s="4">
        <v>0</v>
      </c>
      <c r="D504" s="4">
        <v>1</v>
      </c>
      <c r="E504" s="4">
        <v>222</v>
      </c>
      <c r="F504" s="4">
        <f>ROUND(Source!AO500,O504)</f>
        <v>0</v>
      </c>
      <c r="G504" s="4" t="s">
        <v>513</v>
      </c>
      <c r="H504" s="4" t="s">
        <v>514</v>
      </c>
      <c r="I504" s="4"/>
      <c r="J504" s="4"/>
      <c r="K504" s="4">
        <v>222</v>
      </c>
      <c r="L504" s="4">
        <v>3</v>
      </c>
      <c r="M504" s="4">
        <v>3</v>
      </c>
      <c r="N504" s="4" t="s">
        <v>6</v>
      </c>
      <c r="O504" s="4">
        <v>2</v>
      </c>
      <c r="P504" s="4"/>
      <c r="Q504" s="4"/>
      <c r="R504" s="4"/>
      <c r="S504" s="4"/>
      <c r="T504" s="4"/>
      <c r="U504" s="4"/>
      <c r="V504" s="4"/>
      <c r="W504" s="4"/>
    </row>
    <row r="505" spans="1:206" x14ac:dyDescent="0.2">
      <c r="A505" s="4">
        <v>50</v>
      </c>
      <c r="B505" s="4">
        <v>0</v>
      </c>
      <c r="C505" s="4">
        <v>0</v>
      </c>
      <c r="D505" s="4">
        <v>1</v>
      </c>
      <c r="E505" s="4">
        <v>225</v>
      </c>
      <c r="F505" s="4">
        <f>ROUND(Source!AV500,O505)</f>
        <v>3637032.62</v>
      </c>
      <c r="G505" s="4" t="s">
        <v>515</v>
      </c>
      <c r="H505" s="4" t="s">
        <v>516</v>
      </c>
      <c r="I505" s="4"/>
      <c r="J505" s="4"/>
      <c r="K505" s="4">
        <v>225</v>
      </c>
      <c r="L505" s="4">
        <v>4</v>
      </c>
      <c r="M505" s="4">
        <v>3</v>
      </c>
      <c r="N505" s="4" t="s">
        <v>6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06" x14ac:dyDescent="0.2">
      <c r="A506" s="4">
        <v>50</v>
      </c>
      <c r="B506" s="4">
        <v>0</v>
      </c>
      <c r="C506" s="4">
        <v>0</v>
      </c>
      <c r="D506" s="4">
        <v>1</v>
      </c>
      <c r="E506" s="4">
        <v>226</v>
      </c>
      <c r="F506" s="4">
        <f>ROUND(Source!AW500,O506)</f>
        <v>3637032.62</v>
      </c>
      <c r="G506" s="4" t="s">
        <v>517</v>
      </c>
      <c r="H506" s="4" t="s">
        <v>518</v>
      </c>
      <c r="I506" s="4"/>
      <c r="J506" s="4"/>
      <c r="K506" s="4">
        <v>226</v>
      </c>
      <c r="L506" s="4">
        <v>5</v>
      </c>
      <c r="M506" s="4">
        <v>3</v>
      </c>
      <c r="N506" s="4" t="s">
        <v>6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06" x14ac:dyDescent="0.2">
      <c r="A507" s="4">
        <v>50</v>
      </c>
      <c r="B507" s="4">
        <v>0</v>
      </c>
      <c r="C507" s="4">
        <v>0</v>
      </c>
      <c r="D507" s="4">
        <v>1</v>
      </c>
      <c r="E507" s="4">
        <v>227</v>
      </c>
      <c r="F507" s="4">
        <f>ROUND(Source!AX500,O507)</f>
        <v>0</v>
      </c>
      <c r="G507" s="4" t="s">
        <v>519</v>
      </c>
      <c r="H507" s="4" t="s">
        <v>520</v>
      </c>
      <c r="I507" s="4"/>
      <c r="J507" s="4"/>
      <c r="K507" s="4">
        <v>227</v>
      </c>
      <c r="L507" s="4">
        <v>6</v>
      </c>
      <c r="M507" s="4">
        <v>3</v>
      </c>
      <c r="N507" s="4" t="s">
        <v>6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06" x14ac:dyDescent="0.2">
      <c r="A508" s="4">
        <v>50</v>
      </c>
      <c r="B508" s="4">
        <v>0</v>
      </c>
      <c r="C508" s="4">
        <v>0</v>
      </c>
      <c r="D508" s="4">
        <v>1</v>
      </c>
      <c r="E508" s="4">
        <v>228</v>
      </c>
      <c r="F508" s="4">
        <f>ROUND(Source!AY500,O508)</f>
        <v>3637032.62</v>
      </c>
      <c r="G508" s="4" t="s">
        <v>521</v>
      </c>
      <c r="H508" s="4" t="s">
        <v>522</v>
      </c>
      <c r="I508" s="4"/>
      <c r="J508" s="4"/>
      <c r="K508" s="4">
        <v>228</v>
      </c>
      <c r="L508" s="4">
        <v>7</v>
      </c>
      <c r="M508" s="4">
        <v>3</v>
      </c>
      <c r="N508" s="4" t="s">
        <v>6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06" x14ac:dyDescent="0.2">
      <c r="A509" s="4">
        <v>50</v>
      </c>
      <c r="B509" s="4">
        <v>0</v>
      </c>
      <c r="C509" s="4">
        <v>0</v>
      </c>
      <c r="D509" s="4">
        <v>1</v>
      </c>
      <c r="E509" s="4">
        <v>216</v>
      </c>
      <c r="F509" s="4">
        <f>ROUND(Source!AP500,O509)</f>
        <v>0</v>
      </c>
      <c r="G509" s="4" t="s">
        <v>523</v>
      </c>
      <c r="H509" s="4" t="s">
        <v>524</v>
      </c>
      <c r="I509" s="4"/>
      <c r="J509" s="4"/>
      <c r="K509" s="4">
        <v>216</v>
      </c>
      <c r="L509" s="4">
        <v>8</v>
      </c>
      <c r="M509" s="4">
        <v>3</v>
      </c>
      <c r="N509" s="4" t="s">
        <v>6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06" x14ac:dyDescent="0.2">
      <c r="A510" s="4">
        <v>50</v>
      </c>
      <c r="B510" s="4">
        <v>0</v>
      </c>
      <c r="C510" s="4">
        <v>0</v>
      </c>
      <c r="D510" s="4">
        <v>1</v>
      </c>
      <c r="E510" s="4">
        <v>223</v>
      </c>
      <c r="F510" s="4">
        <f>ROUND(Source!AQ500,O510)</f>
        <v>0</v>
      </c>
      <c r="G510" s="4" t="s">
        <v>525</v>
      </c>
      <c r="H510" s="4" t="s">
        <v>526</v>
      </c>
      <c r="I510" s="4"/>
      <c r="J510" s="4"/>
      <c r="K510" s="4">
        <v>223</v>
      </c>
      <c r="L510" s="4">
        <v>9</v>
      </c>
      <c r="M510" s="4">
        <v>3</v>
      </c>
      <c r="N510" s="4" t="s">
        <v>6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06" x14ac:dyDescent="0.2">
      <c r="A511" s="4">
        <v>50</v>
      </c>
      <c r="B511" s="4">
        <v>0</v>
      </c>
      <c r="C511" s="4">
        <v>0</v>
      </c>
      <c r="D511" s="4">
        <v>1</v>
      </c>
      <c r="E511" s="4">
        <v>229</v>
      </c>
      <c r="F511" s="4">
        <f>ROUND(Source!AZ500,O511)</f>
        <v>0</v>
      </c>
      <c r="G511" s="4" t="s">
        <v>527</v>
      </c>
      <c r="H511" s="4" t="s">
        <v>528</v>
      </c>
      <c r="I511" s="4"/>
      <c r="J511" s="4"/>
      <c r="K511" s="4">
        <v>229</v>
      </c>
      <c r="L511" s="4">
        <v>10</v>
      </c>
      <c r="M511" s="4">
        <v>3</v>
      </c>
      <c r="N511" s="4" t="s">
        <v>6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2" spans="1:206" x14ac:dyDescent="0.2">
      <c r="A512" s="4">
        <v>50</v>
      </c>
      <c r="B512" s="4">
        <v>0</v>
      </c>
      <c r="C512" s="4">
        <v>0</v>
      </c>
      <c r="D512" s="4">
        <v>1</v>
      </c>
      <c r="E512" s="4">
        <v>203</v>
      </c>
      <c r="F512" s="4">
        <f>ROUND(Source!Q500,O512)</f>
        <v>48889.08</v>
      </c>
      <c r="G512" s="4" t="s">
        <v>529</v>
      </c>
      <c r="H512" s="4" t="s">
        <v>530</v>
      </c>
      <c r="I512" s="4"/>
      <c r="J512" s="4"/>
      <c r="K512" s="4">
        <v>203</v>
      </c>
      <c r="L512" s="4">
        <v>11</v>
      </c>
      <c r="M512" s="4">
        <v>3</v>
      </c>
      <c r="N512" s="4" t="s">
        <v>6</v>
      </c>
      <c r="O512" s="4">
        <v>2</v>
      </c>
      <c r="P512" s="4"/>
      <c r="Q512" s="4"/>
      <c r="R512" s="4"/>
      <c r="S512" s="4"/>
      <c r="T512" s="4"/>
      <c r="U512" s="4"/>
      <c r="V512" s="4"/>
      <c r="W512" s="4"/>
    </row>
    <row r="513" spans="1:23" x14ac:dyDescent="0.2">
      <c r="A513" s="4">
        <v>50</v>
      </c>
      <c r="B513" s="4">
        <v>0</v>
      </c>
      <c r="C513" s="4">
        <v>0</v>
      </c>
      <c r="D513" s="4">
        <v>1</v>
      </c>
      <c r="E513" s="4">
        <v>231</v>
      </c>
      <c r="F513" s="4">
        <f>ROUND(Source!BB500,O513)</f>
        <v>0</v>
      </c>
      <c r="G513" s="4" t="s">
        <v>531</v>
      </c>
      <c r="H513" s="4" t="s">
        <v>532</v>
      </c>
      <c r="I513" s="4"/>
      <c r="J513" s="4"/>
      <c r="K513" s="4">
        <v>231</v>
      </c>
      <c r="L513" s="4">
        <v>12</v>
      </c>
      <c r="M513" s="4">
        <v>3</v>
      </c>
      <c r="N513" s="4" t="s">
        <v>6</v>
      </c>
      <c r="O513" s="4">
        <v>2</v>
      </c>
      <c r="P513" s="4"/>
      <c r="Q513" s="4"/>
      <c r="R513" s="4"/>
      <c r="S513" s="4"/>
      <c r="T513" s="4"/>
      <c r="U513" s="4"/>
      <c r="V513" s="4"/>
      <c r="W513" s="4"/>
    </row>
    <row r="514" spans="1:23" x14ac:dyDescent="0.2">
      <c r="A514" s="4">
        <v>50</v>
      </c>
      <c r="B514" s="4">
        <v>0</v>
      </c>
      <c r="C514" s="4">
        <v>0</v>
      </c>
      <c r="D514" s="4">
        <v>1</v>
      </c>
      <c r="E514" s="4">
        <v>204</v>
      </c>
      <c r="F514" s="4">
        <f>ROUND(Source!R500,O514)</f>
        <v>8608.25</v>
      </c>
      <c r="G514" s="4" t="s">
        <v>533</v>
      </c>
      <c r="H514" s="4" t="s">
        <v>534</v>
      </c>
      <c r="I514" s="4"/>
      <c r="J514" s="4"/>
      <c r="K514" s="4">
        <v>204</v>
      </c>
      <c r="L514" s="4">
        <v>13</v>
      </c>
      <c r="M514" s="4">
        <v>3</v>
      </c>
      <c r="N514" s="4" t="s">
        <v>6</v>
      </c>
      <c r="O514" s="4">
        <v>2</v>
      </c>
      <c r="P514" s="4"/>
      <c r="Q514" s="4"/>
      <c r="R514" s="4"/>
      <c r="S514" s="4"/>
      <c r="T514" s="4"/>
      <c r="U514" s="4"/>
      <c r="V514" s="4"/>
      <c r="W514" s="4"/>
    </row>
    <row r="515" spans="1:23" x14ac:dyDescent="0.2">
      <c r="A515" s="4">
        <v>50</v>
      </c>
      <c r="B515" s="4">
        <v>0</v>
      </c>
      <c r="C515" s="4">
        <v>0</v>
      </c>
      <c r="D515" s="4">
        <v>1</v>
      </c>
      <c r="E515" s="4">
        <v>205</v>
      </c>
      <c r="F515" s="4">
        <f>ROUND(Source!S500,O515)</f>
        <v>343963</v>
      </c>
      <c r="G515" s="4" t="s">
        <v>535</v>
      </c>
      <c r="H515" s="4" t="s">
        <v>536</v>
      </c>
      <c r="I515" s="4"/>
      <c r="J515" s="4"/>
      <c r="K515" s="4">
        <v>205</v>
      </c>
      <c r="L515" s="4">
        <v>14</v>
      </c>
      <c r="M515" s="4">
        <v>3</v>
      </c>
      <c r="N515" s="4" t="s">
        <v>6</v>
      </c>
      <c r="O515" s="4">
        <v>2</v>
      </c>
      <c r="P515" s="4"/>
      <c r="Q515" s="4"/>
      <c r="R515" s="4"/>
      <c r="S515" s="4"/>
      <c r="T515" s="4"/>
      <c r="U515" s="4"/>
      <c r="V515" s="4"/>
      <c r="W515" s="4"/>
    </row>
    <row r="516" spans="1:23" x14ac:dyDescent="0.2">
      <c r="A516" s="4">
        <v>50</v>
      </c>
      <c r="B516" s="4">
        <v>0</v>
      </c>
      <c r="C516" s="4">
        <v>0</v>
      </c>
      <c r="D516" s="4">
        <v>1</v>
      </c>
      <c r="E516" s="4">
        <v>232</v>
      </c>
      <c r="F516" s="4">
        <f>ROUND(Source!BC500,O516)</f>
        <v>0</v>
      </c>
      <c r="G516" s="4" t="s">
        <v>537</v>
      </c>
      <c r="H516" s="4" t="s">
        <v>538</v>
      </c>
      <c r="I516" s="4"/>
      <c r="J516" s="4"/>
      <c r="K516" s="4">
        <v>232</v>
      </c>
      <c r="L516" s="4">
        <v>15</v>
      </c>
      <c r="M516" s="4">
        <v>3</v>
      </c>
      <c r="N516" s="4" t="s">
        <v>6</v>
      </c>
      <c r="O516" s="4">
        <v>2</v>
      </c>
      <c r="P516" s="4"/>
      <c r="Q516" s="4"/>
      <c r="R516" s="4"/>
      <c r="S516" s="4"/>
      <c r="T516" s="4"/>
      <c r="U516" s="4"/>
      <c r="V516" s="4"/>
      <c r="W516" s="4"/>
    </row>
    <row r="517" spans="1:23" x14ac:dyDescent="0.2">
      <c r="A517" s="4">
        <v>50</v>
      </c>
      <c r="B517" s="4">
        <v>0</v>
      </c>
      <c r="C517" s="4">
        <v>0</v>
      </c>
      <c r="D517" s="4">
        <v>1</v>
      </c>
      <c r="E517" s="4">
        <v>214</v>
      </c>
      <c r="F517" s="4">
        <f>ROUND(Source!AS500,O517)</f>
        <v>4183471.81</v>
      </c>
      <c r="G517" s="4" t="s">
        <v>539</v>
      </c>
      <c r="H517" s="4" t="s">
        <v>540</v>
      </c>
      <c r="I517" s="4"/>
      <c r="J517" s="4"/>
      <c r="K517" s="4">
        <v>214</v>
      </c>
      <c r="L517" s="4">
        <v>16</v>
      </c>
      <c r="M517" s="4">
        <v>3</v>
      </c>
      <c r="N517" s="4" t="s">
        <v>6</v>
      </c>
      <c r="O517" s="4">
        <v>2</v>
      </c>
      <c r="P517" s="4"/>
      <c r="Q517" s="4"/>
      <c r="R517" s="4"/>
      <c r="S517" s="4"/>
      <c r="T517" s="4"/>
      <c r="U517" s="4"/>
      <c r="V517" s="4"/>
      <c r="W517" s="4"/>
    </row>
    <row r="518" spans="1:23" x14ac:dyDescent="0.2">
      <c r="A518" s="4">
        <v>50</v>
      </c>
      <c r="B518" s="4">
        <v>0</v>
      </c>
      <c r="C518" s="4">
        <v>0</v>
      </c>
      <c r="D518" s="4">
        <v>1</v>
      </c>
      <c r="E518" s="4">
        <v>215</v>
      </c>
      <c r="F518" s="4">
        <f>ROUND(Source!AT500,O518)</f>
        <v>378844.08</v>
      </c>
      <c r="G518" s="4" t="s">
        <v>541</v>
      </c>
      <c r="H518" s="4" t="s">
        <v>542</v>
      </c>
      <c r="I518" s="4"/>
      <c r="J518" s="4"/>
      <c r="K518" s="4">
        <v>215</v>
      </c>
      <c r="L518" s="4">
        <v>17</v>
      </c>
      <c r="M518" s="4">
        <v>3</v>
      </c>
      <c r="N518" s="4" t="s">
        <v>6</v>
      </c>
      <c r="O518" s="4">
        <v>2</v>
      </c>
      <c r="P518" s="4"/>
      <c r="Q518" s="4"/>
      <c r="R518" s="4"/>
      <c r="S518" s="4"/>
      <c r="T518" s="4"/>
      <c r="U518" s="4"/>
      <c r="V518" s="4"/>
      <c r="W518" s="4"/>
    </row>
    <row r="519" spans="1:23" x14ac:dyDescent="0.2">
      <c r="A519" s="4">
        <v>50</v>
      </c>
      <c r="B519" s="4">
        <v>0</v>
      </c>
      <c r="C519" s="4">
        <v>0</v>
      </c>
      <c r="D519" s="4">
        <v>1</v>
      </c>
      <c r="E519" s="4">
        <v>217</v>
      </c>
      <c r="F519" s="4">
        <f>ROUND(Source!AU500,O519)</f>
        <v>22727.8</v>
      </c>
      <c r="G519" s="4" t="s">
        <v>543</v>
      </c>
      <c r="H519" s="4" t="s">
        <v>544</v>
      </c>
      <c r="I519" s="4"/>
      <c r="J519" s="4"/>
      <c r="K519" s="4">
        <v>217</v>
      </c>
      <c r="L519" s="4">
        <v>18</v>
      </c>
      <c r="M519" s="4">
        <v>3</v>
      </c>
      <c r="N519" s="4" t="s">
        <v>6</v>
      </c>
      <c r="O519" s="4">
        <v>2</v>
      </c>
      <c r="P519" s="4"/>
      <c r="Q519" s="4"/>
      <c r="R519" s="4"/>
      <c r="S519" s="4"/>
      <c r="T519" s="4"/>
      <c r="U519" s="4"/>
      <c r="V519" s="4"/>
      <c r="W519" s="4"/>
    </row>
    <row r="520" spans="1:23" x14ac:dyDescent="0.2">
      <c r="A520" s="4">
        <v>50</v>
      </c>
      <c r="B520" s="4">
        <v>0</v>
      </c>
      <c r="C520" s="4">
        <v>0</v>
      </c>
      <c r="D520" s="4">
        <v>1</v>
      </c>
      <c r="E520" s="4">
        <v>230</v>
      </c>
      <c r="F520" s="4">
        <f>ROUND(Source!BA500,O520)</f>
        <v>0</v>
      </c>
      <c r="G520" s="4" t="s">
        <v>545</v>
      </c>
      <c r="H520" s="4" t="s">
        <v>546</v>
      </c>
      <c r="I520" s="4"/>
      <c r="J520" s="4"/>
      <c r="K520" s="4">
        <v>230</v>
      </c>
      <c r="L520" s="4">
        <v>19</v>
      </c>
      <c r="M520" s="4">
        <v>3</v>
      </c>
      <c r="N520" s="4" t="s">
        <v>6</v>
      </c>
      <c r="O520" s="4">
        <v>2</v>
      </c>
      <c r="P520" s="4"/>
      <c r="Q520" s="4"/>
      <c r="R520" s="4"/>
      <c r="S520" s="4"/>
      <c r="T520" s="4"/>
      <c r="U520" s="4"/>
      <c r="V520" s="4"/>
      <c r="W520" s="4"/>
    </row>
    <row r="521" spans="1:23" x14ac:dyDescent="0.2">
      <c r="A521" s="4">
        <v>50</v>
      </c>
      <c r="B521" s="4">
        <v>0</v>
      </c>
      <c r="C521" s="4">
        <v>0</v>
      </c>
      <c r="D521" s="4">
        <v>1</v>
      </c>
      <c r="E521" s="4">
        <v>206</v>
      </c>
      <c r="F521" s="4">
        <f>ROUND(Source!T500,O521)</f>
        <v>0</v>
      </c>
      <c r="G521" s="4" t="s">
        <v>547</v>
      </c>
      <c r="H521" s="4" t="s">
        <v>548</v>
      </c>
      <c r="I521" s="4"/>
      <c r="J521" s="4"/>
      <c r="K521" s="4">
        <v>206</v>
      </c>
      <c r="L521" s="4">
        <v>20</v>
      </c>
      <c r="M521" s="4">
        <v>3</v>
      </c>
      <c r="N521" s="4" t="s">
        <v>6</v>
      </c>
      <c r="O521" s="4">
        <v>2</v>
      </c>
      <c r="P521" s="4"/>
      <c r="Q521" s="4"/>
      <c r="R521" s="4"/>
      <c r="S521" s="4"/>
      <c r="T521" s="4"/>
      <c r="U521" s="4"/>
      <c r="V521" s="4"/>
      <c r="W521" s="4"/>
    </row>
    <row r="522" spans="1:23" x14ac:dyDescent="0.2">
      <c r="A522" s="4">
        <v>50</v>
      </c>
      <c r="B522" s="4">
        <v>0</v>
      </c>
      <c r="C522" s="4">
        <v>0</v>
      </c>
      <c r="D522" s="4">
        <v>1</v>
      </c>
      <c r="E522" s="4">
        <v>207</v>
      </c>
      <c r="F522" s="4">
        <f>Source!U500</f>
        <v>5362.6675767599991</v>
      </c>
      <c r="G522" s="4" t="s">
        <v>549</v>
      </c>
      <c r="H522" s="4" t="s">
        <v>550</v>
      </c>
      <c r="I522" s="4"/>
      <c r="J522" s="4"/>
      <c r="K522" s="4">
        <v>207</v>
      </c>
      <c r="L522" s="4">
        <v>21</v>
      </c>
      <c r="M522" s="4">
        <v>3</v>
      </c>
      <c r="N522" s="4" t="s">
        <v>6</v>
      </c>
      <c r="O522" s="4">
        <v>-1</v>
      </c>
      <c r="P522" s="4"/>
      <c r="Q522" s="4"/>
      <c r="R522" s="4"/>
      <c r="S522" s="4"/>
      <c r="T522" s="4"/>
      <c r="U522" s="4"/>
      <c r="V522" s="4"/>
      <c r="W522" s="4"/>
    </row>
    <row r="523" spans="1:23" x14ac:dyDescent="0.2">
      <c r="A523" s="4">
        <v>50</v>
      </c>
      <c r="B523" s="4">
        <v>0</v>
      </c>
      <c r="C523" s="4">
        <v>0</v>
      </c>
      <c r="D523" s="4">
        <v>1</v>
      </c>
      <c r="E523" s="4">
        <v>208</v>
      </c>
      <c r="F523" s="4">
        <f>Source!V500</f>
        <v>100.43237512500001</v>
      </c>
      <c r="G523" s="4" t="s">
        <v>551</v>
      </c>
      <c r="H523" s="4" t="s">
        <v>552</v>
      </c>
      <c r="I523" s="4"/>
      <c r="J523" s="4"/>
      <c r="K523" s="4">
        <v>208</v>
      </c>
      <c r="L523" s="4">
        <v>22</v>
      </c>
      <c r="M523" s="4">
        <v>3</v>
      </c>
      <c r="N523" s="4" t="s">
        <v>6</v>
      </c>
      <c r="O523" s="4">
        <v>-1</v>
      </c>
      <c r="P523" s="4"/>
      <c r="Q523" s="4"/>
      <c r="R523" s="4"/>
      <c r="S523" s="4"/>
      <c r="T523" s="4"/>
      <c r="U523" s="4"/>
      <c r="V523" s="4"/>
      <c r="W523" s="4"/>
    </row>
    <row r="524" spans="1:23" x14ac:dyDescent="0.2">
      <c r="A524" s="4">
        <v>50</v>
      </c>
      <c r="B524" s="4">
        <v>0</v>
      </c>
      <c r="C524" s="4">
        <v>0</v>
      </c>
      <c r="D524" s="4">
        <v>1</v>
      </c>
      <c r="E524" s="4">
        <v>209</v>
      </c>
      <c r="F524" s="4">
        <f>ROUND(Source!W500,O524)</f>
        <v>0</v>
      </c>
      <c r="G524" s="4" t="s">
        <v>553</v>
      </c>
      <c r="H524" s="4" t="s">
        <v>554</v>
      </c>
      <c r="I524" s="4"/>
      <c r="J524" s="4"/>
      <c r="K524" s="4">
        <v>209</v>
      </c>
      <c r="L524" s="4">
        <v>23</v>
      </c>
      <c r="M524" s="4">
        <v>3</v>
      </c>
      <c r="N524" s="4" t="s">
        <v>6</v>
      </c>
      <c r="O524" s="4">
        <v>2</v>
      </c>
      <c r="P524" s="4"/>
      <c r="Q524" s="4"/>
      <c r="R524" s="4"/>
      <c r="S524" s="4"/>
      <c r="T524" s="4"/>
      <c r="U524" s="4"/>
      <c r="V524" s="4"/>
      <c r="W524" s="4"/>
    </row>
    <row r="525" spans="1:23" x14ac:dyDescent="0.2">
      <c r="A525" s="4">
        <v>50</v>
      </c>
      <c r="B525" s="4">
        <v>0</v>
      </c>
      <c r="C525" s="4">
        <v>0</v>
      </c>
      <c r="D525" s="4">
        <v>1</v>
      </c>
      <c r="E525" s="4">
        <v>210</v>
      </c>
      <c r="F525" s="4">
        <f>ROUND(Source!X500,O525)</f>
        <v>345106.17</v>
      </c>
      <c r="G525" s="4" t="s">
        <v>555</v>
      </c>
      <c r="H525" s="4" t="s">
        <v>556</v>
      </c>
      <c r="I525" s="4"/>
      <c r="J525" s="4"/>
      <c r="K525" s="4">
        <v>210</v>
      </c>
      <c r="L525" s="4">
        <v>24</v>
      </c>
      <c r="M525" s="4">
        <v>3</v>
      </c>
      <c r="N525" s="4" t="s">
        <v>6</v>
      </c>
      <c r="O525" s="4">
        <v>2</v>
      </c>
      <c r="P525" s="4"/>
      <c r="Q525" s="4"/>
      <c r="R525" s="4"/>
      <c r="S525" s="4"/>
      <c r="T525" s="4"/>
      <c r="U525" s="4"/>
      <c r="V525" s="4"/>
      <c r="W525" s="4"/>
    </row>
    <row r="526" spans="1:23" x14ac:dyDescent="0.2">
      <c r="A526" s="4">
        <v>50</v>
      </c>
      <c r="B526" s="4">
        <v>0</v>
      </c>
      <c r="C526" s="4">
        <v>0</v>
      </c>
      <c r="D526" s="4">
        <v>1</v>
      </c>
      <c r="E526" s="4">
        <v>211</v>
      </c>
      <c r="F526" s="4">
        <f>ROUND(Source!Y500,O526)</f>
        <v>203785.76</v>
      </c>
      <c r="G526" s="4" t="s">
        <v>557</v>
      </c>
      <c r="H526" s="4" t="s">
        <v>558</v>
      </c>
      <c r="I526" s="4"/>
      <c r="J526" s="4"/>
      <c r="K526" s="4">
        <v>211</v>
      </c>
      <c r="L526" s="4">
        <v>25</v>
      </c>
      <c r="M526" s="4">
        <v>3</v>
      </c>
      <c r="N526" s="4" t="s">
        <v>6</v>
      </c>
      <c r="O526" s="4">
        <v>2</v>
      </c>
      <c r="P526" s="4"/>
      <c r="Q526" s="4"/>
      <c r="R526" s="4"/>
      <c r="S526" s="4"/>
      <c r="T526" s="4"/>
      <c r="U526" s="4"/>
      <c r="V526" s="4"/>
      <c r="W526" s="4"/>
    </row>
    <row r="527" spans="1:23" x14ac:dyDescent="0.2">
      <c r="A527" s="4">
        <v>50</v>
      </c>
      <c r="B527" s="4">
        <v>0</v>
      </c>
      <c r="C527" s="4">
        <v>0</v>
      </c>
      <c r="D527" s="4">
        <v>1</v>
      </c>
      <c r="E527" s="4">
        <v>0</v>
      </c>
      <c r="F527" s="4">
        <f>ROUND(Source!AR500,O527)</f>
        <v>4585043.6900000004</v>
      </c>
      <c r="G527" s="4" t="s">
        <v>559</v>
      </c>
      <c r="H527" s="4" t="s">
        <v>560</v>
      </c>
      <c r="I527" s="4"/>
      <c r="J527" s="4"/>
      <c r="K527" s="4">
        <v>224</v>
      </c>
      <c r="L527" s="4">
        <v>26</v>
      </c>
      <c r="M527" s="4">
        <v>3</v>
      </c>
      <c r="N527" s="4" t="s">
        <v>6</v>
      </c>
      <c r="O527" s="4">
        <v>2</v>
      </c>
      <c r="P527" s="4"/>
      <c r="Q527" s="4"/>
      <c r="R527" s="4"/>
      <c r="S527" s="4"/>
      <c r="T527" s="4"/>
      <c r="U527" s="4"/>
      <c r="V527" s="4"/>
      <c r="W527" s="4"/>
    </row>
    <row r="528" spans="1:23" x14ac:dyDescent="0.2">
      <c r="A528" s="4">
        <v>50</v>
      </c>
      <c r="B528" s="4">
        <v>1</v>
      </c>
      <c r="C528" s="4">
        <v>0</v>
      </c>
      <c r="D528" s="4">
        <v>2</v>
      </c>
      <c r="E528" s="4">
        <v>0</v>
      </c>
      <c r="F528" s="4">
        <f>ROUND(F527,O528)</f>
        <v>4585043.6900000004</v>
      </c>
      <c r="G528" s="4" t="s">
        <v>561</v>
      </c>
      <c r="H528" s="4" t="s">
        <v>559</v>
      </c>
      <c r="I528" s="4"/>
      <c r="J528" s="4"/>
      <c r="K528" s="4">
        <v>212</v>
      </c>
      <c r="L528" s="4">
        <v>27</v>
      </c>
      <c r="M528" s="4">
        <v>0</v>
      </c>
      <c r="N528" s="4" t="s">
        <v>6</v>
      </c>
      <c r="O528" s="4">
        <v>2</v>
      </c>
      <c r="P528" s="4"/>
      <c r="Q528" s="4"/>
      <c r="R528" s="4"/>
      <c r="S528" s="4"/>
      <c r="T528" s="4"/>
      <c r="U528" s="4"/>
      <c r="V528" s="4"/>
      <c r="W528" s="4"/>
    </row>
    <row r="529" spans="1:23" x14ac:dyDescent="0.2">
      <c r="A529" s="4">
        <v>50</v>
      </c>
      <c r="B529" s="4">
        <v>1</v>
      </c>
      <c r="C529" s="4">
        <v>0</v>
      </c>
      <c r="D529" s="4">
        <v>2</v>
      </c>
      <c r="E529" s="4">
        <v>0</v>
      </c>
      <c r="F529" s="4">
        <f>ROUND(F528*0.18,O529)</f>
        <v>825307.86</v>
      </c>
      <c r="G529" s="4" t="s">
        <v>562</v>
      </c>
      <c r="H529" s="4" t="s">
        <v>563</v>
      </c>
      <c r="I529" s="4"/>
      <c r="J529" s="4"/>
      <c r="K529" s="4">
        <v>212</v>
      </c>
      <c r="L529" s="4">
        <v>28</v>
      </c>
      <c r="M529" s="4">
        <v>0</v>
      </c>
      <c r="N529" s="4" t="s">
        <v>6</v>
      </c>
      <c r="O529" s="4">
        <v>2</v>
      </c>
      <c r="P529" s="4"/>
      <c r="Q529" s="4"/>
      <c r="R529" s="4"/>
      <c r="S529" s="4"/>
      <c r="T529" s="4"/>
      <c r="U529" s="4"/>
      <c r="V529" s="4"/>
      <c r="W529" s="4"/>
    </row>
    <row r="530" spans="1:23" x14ac:dyDescent="0.2">
      <c r="A530" s="4">
        <v>50</v>
      </c>
      <c r="B530" s="4">
        <v>1</v>
      </c>
      <c r="C530" s="4">
        <v>0</v>
      </c>
      <c r="D530" s="4">
        <v>2</v>
      </c>
      <c r="E530" s="4">
        <v>224</v>
      </c>
      <c r="F530" s="4">
        <f>ROUND(F528+F529,O530)</f>
        <v>5410351.5499999998</v>
      </c>
      <c r="G530" s="4" t="s">
        <v>564</v>
      </c>
      <c r="H530" s="4" t="s">
        <v>565</v>
      </c>
      <c r="I530" s="4"/>
      <c r="J530" s="4"/>
      <c r="K530" s="4">
        <v>212</v>
      </c>
      <c r="L530" s="4">
        <v>29</v>
      </c>
      <c r="M530" s="4">
        <v>0</v>
      </c>
      <c r="N530" s="4" t="s">
        <v>6</v>
      </c>
      <c r="O530" s="4">
        <v>2</v>
      </c>
      <c r="P530" s="4"/>
      <c r="Q530" s="4"/>
      <c r="R530" s="4"/>
      <c r="S530" s="4"/>
      <c r="T530" s="4"/>
      <c r="U530" s="4"/>
      <c r="V530" s="4"/>
      <c r="W530" s="4"/>
    </row>
    <row r="533" spans="1:23" x14ac:dyDescent="0.2">
      <c r="A533">
        <v>70</v>
      </c>
      <c r="B533">
        <v>1</v>
      </c>
      <c r="D533">
        <v>1</v>
      </c>
      <c r="E533" t="s">
        <v>1157</v>
      </c>
      <c r="F533" t="s">
        <v>1158</v>
      </c>
      <c r="G533">
        <v>0</v>
      </c>
      <c r="H533">
        <v>0</v>
      </c>
      <c r="I533" t="s">
        <v>6</v>
      </c>
      <c r="J533">
        <v>1</v>
      </c>
      <c r="K533">
        <v>0</v>
      </c>
      <c r="L533" t="s">
        <v>6</v>
      </c>
      <c r="M533" t="s">
        <v>6</v>
      </c>
      <c r="N533">
        <v>0</v>
      </c>
    </row>
    <row r="534" spans="1:23" x14ac:dyDescent="0.2">
      <c r="A534">
        <v>70</v>
      </c>
      <c r="B534">
        <v>1</v>
      </c>
      <c r="D534">
        <v>2</v>
      </c>
      <c r="E534" t="s">
        <v>1159</v>
      </c>
      <c r="F534" t="s">
        <v>1160</v>
      </c>
      <c r="G534">
        <v>1</v>
      </c>
      <c r="H534">
        <v>0</v>
      </c>
      <c r="I534" t="s">
        <v>6</v>
      </c>
      <c r="J534">
        <v>1</v>
      </c>
      <c r="K534">
        <v>0</v>
      </c>
      <c r="L534" t="s">
        <v>6</v>
      </c>
      <c r="M534" t="s">
        <v>6</v>
      </c>
      <c r="N534">
        <v>0</v>
      </c>
    </row>
    <row r="535" spans="1:23" x14ac:dyDescent="0.2">
      <c r="A535">
        <v>70</v>
      </c>
      <c r="B535">
        <v>1</v>
      </c>
      <c r="D535">
        <v>3</v>
      </c>
      <c r="E535" t="s">
        <v>1161</v>
      </c>
      <c r="F535" t="s">
        <v>1162</v>
      </c>
      <c r="G535">
        <v>0</v>
      </c>
      <c r="H535">
        <v>0</v>
      </c>
      <c r="I535" t="s">
        <v>6</v>
      </c>
      <c r="J535">
        <v>1</v>
      </c>
      <c r="K535">
        <v>0</v>
      </c>
      <c r="L535" t="s">
        <v>6</v>
      </c>
      <c r="M535" t="s">
        <v>6</v>
      </c>
      <c r="N535">
        <v>0</v>
      </c>
    </row>
    <row r="536" spans="1:23" x14ac:dyDescent="0.2">
      <c r="A536">
        <v>70</v>
      </c>
      <c r="B536">
        <v>1</v>
      </c>
      <c r="D536">
        <v>4</v>
      </c>
      <c r="E536" t="s">
        <v>1163</v>
      </c>
      <c r="F536" t="s">
        <v>1164</v>
      </c>
      <c r="G536">
        <v>0</v>
      </c>
      <c r="H536">
        <v>0</v>
      </c>
      <c r="I536" t="s">
        <v>1165</v>
      </c>
      <c r="J536">
        <v>0</v>
      </c>
      <c r="K536">
        <v>0</v>
      </c>
      <c r="L536" t="s">
        <v>6</v>
      </c>
      <c r="M536" t="s">
        <v>6</v>
      </c>
      <c r="N536">
        <v>0</v>
      </c>
    </row>
    <row r="537" spans="1:23" x14ac:dyDescent="0.2">
      <c r="A537">
        <v>70</v>
      </c>
      <c r="B537">
        <v>1</v>
      </c>
      <c r="D537">
        <v>5</v>
      </c>
      <c r="E537" t="s">
        <v>1166</v>
      </c>
      <c r="F537" t="s">
        <v>1167</v>
      </c>
      <c r="G537">
        <v>0</v>
      </c>
      <c r="H537">
        <v>0</v>
      </c>
      <c r="I537" t="s">
        <v>1168</v>
      </c>
      <c r="J537">
        <v>0</v>
      </c>
      <c r="K537">
        <v>0</v>
      </c>
      <c r="L537" t="s">
        <v>6</v>
      </c>
      <c r="M537" t="s">
        <v>6</v>
      </c>
      <c r="N537">
        <v>0</v>
      </c>
    </row>
    <row r="538" spans="1:23" x14ac:dyDescent="0.2">
      <c r="A538">
        <v>70</v>
      </c>
      <c r="B538">
        <v>1</v>
      </c>
      <c r="D538">
        <v>6</v>
      </c>
      <c r="E538" t="s">
        <v>1169</v>
      </c>
      <c r="F538" t="s">
        <v>1170</v>
      </c>
      <c r="G538">
        <v>0</v>
      </c>
      <c r="H538">
        <v>0</v>
      </c>
      <c r="I538" t="s">
        <v>1171</v>
      </c>
      <c r="J538">
        <v>0</v>
      </c>
      <c r="K538">
        <v>0</v>
      </c>
      <c r="L538" t="s">
        <v>6</v>
      </c>
      <c r="M538" t="s">
        <v>6</v>
      </c>
      <c r="N538">
        <v>0</v>
      </c>
    </row>
    <row r="539" spans="1:23" x14ac:dyDescent="0.2">
      <c r="A539">
        <v>70</v>
      </c>
      <c r="B539">
        <v>1</v>
      </c>
      <c r="D539">
        <v>7</v>
      </c>
      <c r="E539" t="s">
        <v>1172</v>
      </c>
      <c r="F539" t="s">
        <v>1173</v>
      </c>
      <c r="G539">
        <v>0</v>
      </c>
      <c r="H539">
        <v>0</v>
      </c>
      <c r="I539" t="s">
        <v>6</v>
      </c>
      <c r="J539">
        <v>0</v>
      </c>
      <c r="K539">
        <v>0</v>
      </c>
      <c r="L539" t="s">
        <v>6</v>
      </c>
      <c r="M539" t="s">
        <v>6</v>
      </c>
      <c r="N539">
        <v>0</v>
      </c>
    </row>
    <row r="540" spans="1:23" x14ac:dyDescent="0.2">
      <c r="A540">
        <v>70</v>
      </c>
      <c r="B540">
        <v>1</v>
      </c>
      <c r="D540">
        <v>8</v>
      </c>
      <c r="E540" t="s">
        <v>1174</v>
      </c>
      <c r="F540" t="s">
        <v>1175</v>
      </c>
      <c r="G540">
        <v>0</v>
      </c>
      <c r="H540">
        <v>0</v>
      </c>
      <c r="I540" t="s">
        <v>1176</v>
      </c>
      <c r="J540">
        <v>0</v>
      </c>
      <c r="K540">
        <v>0</v>
      </c>
      <c r="L540" t="s">
        <v>6</v>
      </c>
      <c r="M540" t="s">
        <v>6</v>
      </c>
      <c r="N540">
        <v>0</v>
      </c>
    </row>
    <row r="541" spans="1:23" x14ac:dyDescent="0.2">
      <c r="A541">
        <v>70</v>
      </c>
      <c r="B541">
        <v>1</v>
      </c>
      <c r="D541">
        <v>9</v>
      </c>
      <c r="E541" t="s">
        <v>1177</v>
      </c>
      <c r="F541" t="s">
        <v>1178</v>
      </c>
      <c r="G541">
        <v>0</v>
      </c>
      <c r="H541">
        <v>0</v>
      </c>
      <c r="I541" t="s">
        <v>1179</v>
      </c>
      <c r="J541">
        <v>0</v>
      </c>
      <c r="K541">
        <v>0</v>
      </c>
      <c r="L541" t="s">
        <v>6</v>
      </c>
      <c r="M541" t="s">
        <v>6</v>
      </c>
      <c r="N541">
        <v>0</v>
      </c>
    </row>
    <row r="542" spans="1:23" x14ac:dyDescent="0.2">
      <c r="A542">
        <v>70</v>
      </c>
      <c r="B542">
        <v>1</v>
      </c>
      <c r="D542">
        <v>10</v>
      </c>
      <c r="E542" t="s">
        <v>1180</v>
      </c>
      <c r="F542" t="s">
        <v>1181</v>
      </c>
      <c r="G542">
        <v>0</v>
      </c>
      <c r="H542">
        <v>0</v>
      </c>
      <c r="I542" t="s">
        <v>1182</v>
      </c>
      <c r="J542">
        <v>0</v>
      </c>
      <c r="K542">
        <v>0</v>
      </c>
      <c r="L542" t="s">
        <v>6</v>
      </c>
      <c r="M542" t="s">
        <v>6</v>
      </c>
      <c r="N542">
        <v>0</v>
      </c>
    </row>
    <row r="543" spans="1:23" x14ac:dyDescent="0.2">
      <c r="A543">
        <v>70</v>
      </c>
      <c r="B543">
        <v>1</v>
      </c>
      <c r="D543">
        <v>11</v>
      </c>
      <c r="E543" t="s">
        <v>1183</v>
      </c>
      <c r="F543" t="s">
        <v>1184</v>
      </c>
      <c r="G543">
        <v>0</v>
      </c>
      <c r="H543">
        <v>0</v>
      </c>
      <c r="I543" t="s">
        <v>1185</v>
      </c>
      <c r="J543">
        <v>0</v>
      </c>
      <c r="K543">
        <v>0</v>
      </c>
      <c r="L543" t="s">
        <v>6</v>
      </c>
      <c r="M543" t="s">
        <v>6</v>
      </c>
      <c r="N543">
        <v>0</v>
      </c>
    </row>
    <row r="544" spans="1:23" x14ac:dyDescent="0.2">
      <c r="A544">
        <v>70</v>
      </c>
      <c r="B544">
        <v>1</v>
      </c>
      <c r="D544">
        <v>12</v>
      </c>
      <c r="E544" t="s">
        <v>1186</v>
      </c>
      <c r="F544" t="s">
        <v>1187</v>
      </c>
      <c r="G544">
        <v>0</v>
      </c>
      <c r="H544">
        <v>0</v>
      </c>
      <c r="I544" t="s">
        <v>6</v>
      </c>
      <c r="J544">
        <v>0</v>
      </c>
      <c r="K544">
        <v>0</v>
      </c>
      <c r="L544" t="s">
        <v>6</v>
      </c>
      <c r="M544" t="s">
        <v>6</v>
      </c>
      <c r="N544">
        <v>0</v>
      </c>
    </row>
    <row r="545" spans="1:14" x14ac:dyDescent="0.2">
      <c r="A545">
        <v>70</v>
      </c>
      <c r="B545">
        <v>1</v>
      </c>
      <c r="D545">
        <v>1</v>
      </c>
      <c r="E545" t="s">
        <v>1188</v>
      </c>
      <c r="F545" t="s">
        <v>1189</v>
      </c>
      <c r="G545">
        <v>0.9</v>
      </c>
      <c r="H545">
        <v>1</v>
      </c>
      <c r="I545" t="s">
        <v>1190</v>
      </c>
      <c r="J545">
        <v>0</v>
      </c>
      <c r="K545">
        <v>0</v>
      </c>
      <c r="L545" t="s">
        <v>6</v>
      </c>
      <c r="M545" t="s">
        <v>6</v>
      </c>
      <c r="N545">
        <v>0</v>
      </c>
    </row>
    <row r="546" spans="1:14" x14ac:dyDescent="0.2">
      <c r="A546">
        <v>70</v>
      </c>
      <c r="B546">
        <v>1</v>
      </c>
      <c r="D546">
        <v>2</v>
      </c>
      <c r="E546" t="s">
        <v>1191</v>
      </c>
      <c r="F546" t="s">
        <v>1192</v>
      </c>
      <c r="G546">
        <v>0.85</v>
      </c>
      <c r="H546">
        <v>1</v>
      </c>
      <c r="I546" t="s">
        <v>1193</v>
      </c>
      <c r="J546">
        <v>0</v>
      </c>
      <c r="K546">
        <v>0</v>
      </c>
      <c r="L546" t="s">
        <v>6</v>
      </c>
      <c r="M546" t="s">
        <v>6</v>
      </c>
      <c r="N546">
        <v>0</v>
      </c>
    </row>
    <row r="547" spans="1:14" x14ac:dyDescent="0.2">
      <c r="A547">
        <v>70</v>
      </c>
      <c r="B547">
        <v>1</v>
      </c>
      <c r="D547">
        <v>3</v>
      </c>
      <c r="E547" t="s">
        <v>1194</v>
      </c>
      <c r="F547" t="s">
        <v>1195</v>
      </c>
      <c r="G547">
        <v>1</v>
      </c>
      <c r="H547">
        <v>0.85</v>
      </c>
      <c r="I547" t="s">
        <v>1196</v>
      </c>
      <c r="J547">
        <v>0</v>
      </c>
      <c r="K547">
        <v>0</v>
      </c>
      <c r="L547" t="s">
        <v>6</v>
      </c>
      <c r="M547" t="s">
        <v>6</v>
      </c>
      <c r="N547">
        <v>0</v>
      </c>
    </row>
    <row r="548" spans="1:14" x14ac:dyDescent="0.2">
      <c r="A548">
        <v>70</v>
      </c>
      <c r="B548">
        <v>1</v>
      </c>
      <c r="D548">
        <v>4</v>
      </c>
      <c r="E548" t="s">
        <v>1197</v>
      </c>
      <c r="F548" t="s">
        <v>1198</v>
      </c>
      <c r="G548">
        <v>1</v>
      </c>
      <c r="H548">
        <v>0</v>
      </c>
      <c r="I548" t="s">
        <v>6</v>
      </c>
      <c r="J548">
        <v>0</v>
      </c>
      <c r="K548">
        <v>0</v>
      </c>
      <c r="L548" t="s">
        <v>6</v>
      </c>
      <c r="M548" t="s">
        <v>6</v>
      </c>
      <c r="N548">
        <v>0</v>
      </c>
    </row>
    <row r="549" spans="1:14" x14ac:dyDescent="0.2">
      <c r="A549">
        <v>70</v>
      </c>
      <c r="B549">
        <v>1</v>
      </c>
      <c r="D549">
        <v>5</v>
      </c>
      <c r="E549" t="s">
        <v>1199</v>
      </c>
      <c r="F549" t="s">
        <v>1200</v>
      </c>
      <c r="G549">
        <v>1</v>
      </c>
      <c r="H549">
        <v>0.8</v>
      </c>
      <c r="I549" t="s">
        <v>1201</v>
      </c>
      <c r="J549">
        <v>0</v>
      </c>
      <c r="K549">
        <v>0</v>
      </c>
      <c r="L549" t="s">
        <v>6</v>
      </c>
      <c r="M549" t="s">
        <v>6</v>
      </c>
      <c r="N549">
        <v>0</v>
      </c>
    </row>
    <row r="550" spans="1:14" x14ac:dyDescent="0.2">
      <c r="A550">
        <v>70</v>
      </c>
      <c r="B550">
        <v>1</v>
      </c>
      <c r="D550">
        <v>6</v>
      </c>
      <c r="E550" t="s">
        <v>1202</v>
      </c>
      <c r="F550" t="s">
        <v>1203</v>
      </c>
      <c r="G550">
        <v>0.85</v>
      </c>
      <c r="H550">
        <v>0</v>
      </c>
      <c r="I550" t="s">
        <v>6</v>
      </c>
      <c r="J550">
        <v>0</v>
      </c>
      <c r="K550">
        <v>0</v>
      </c>
      <c r="L550" t="s">
        <v>6</v>
      </c>
      <c r="M550" t="s">
        <v>6</v>
      </c>
      <c r="N550">
        <v>0</v>
      </c>
    </row>
    <row r="551" spans="1:14" x14ac:dyDescent="0.2">
      <c r="A551">
        <v>70</v>
      </c>
      <c r="B551">
        <v>1</v>
      </c>
      <c r="D551">
        <v>7</v>
      </c>
      <c r="E551" t="s">
        <v>1204</v>
      </c>
      <c r="F551" t="s">
        <v>1205</v>
      </c>
      <c r="G551">
        <v>0.8</v>
      </c>
      <c r="H551">
        <v>0</v>
      </c>
      <c r="I551" t="s">
        <v>6</v>
      </c>
      <c r="J551">
        <v>0</v>
      </c>
      <c r="K551">
        <v>0</v>
      </c>
      <c r="L551" t="s">
        <v>6</v>
      </c>
      <c r="M551" t="s">
        <v>6</v>
      </c>
      <c r="N551">
        <v>0</v>
      </c>
    </row>
    <row r="552" spans="1:14" x14ac:dyDescent="0.2">
      <c r="A552">
        <v>70</v>
      </c>
      <c r="B552">
        <v>1</v>
      </c>
      <c r="D552">
        <v>8</v>
      </c>
      <c r="E552" t="s">
        <v>1206</v>
      </c>
      <c r="F552" t="s">
        <v>1207</v>
      </c>
      <c r="G552">
        <v>0.94</v>
      </c>
      <c r="H552">
        <v>0</v>
      </c>
      <c r="I552" t="s">
        <v>6</v>
      </c>
      <c r="J552">
        <v>0</v>
      </c>
      <c r="K552">
        <v>0</v>
      </c>
      <c r="L552" t="s">
        <v>6</v>
      </c>
      <c r="M552" t="s">
        <v>6</v>
      </c>
      <c r="N552">
        <v>0</v>
      </c>
    </row>
    <row r="553" spans="1:14" x14ac:dyDescent="0.2">
      <c r="A553">
        <v>70</v>
      </c>
      <c r="B553">
        <v>1</v>
      </c>
      <c r="D553">
        <v>9</v>
      </c>
      <c r="E553" t="s">
        <v>1208</v>
      </c>
      <c r="F553" t="s">
        <v>1209</v>
      </c>
      <c r="G553">
        <v>0.9</v>
      </c>
      <c r="H553">
        <v>0</v>
      </c>
      <c r="I553" t="s">
        <v>6</v>
      </c>
      <c r="J553">
        <v>0</v>
      </c>
      <c r="K553">
        <v>0</v>
      </c>
      <c r="L553" t="s">
        <v>6</v>
      </c>
      <c r="M553" t="s">
        <v>6</v>
      </c>
      <c r="N553">
        <v>0</v>
      </c>
    </row>
    <row r="554" spans="1:14" x14ac:dyDescent="0.2">
      <c r="A554">
        <v>70</v>
      </c>
      <c r="B554">
        <v>1</v>
      </c>
      <c r="D554">
        <v>10</v>
      </c>
      <c r="E554" t="s">
        <v>1210</v>
      </c>
      <c r="F554" t="s">
        <v>1211</v>
      </c>
      <c r="G554">
        <v>0.6</v>
      </c>
      <c r="H554">
        <v>0</v>
      </c>
      <c r="I554" t="s">
        <v>6</v>
      </c>
      <c r="J554">
        <v>0</v>
      </c>
      <c r="K554">
        <v>0</v>
      </c>
      <c r="L554" t="s">
        <v>6</v>
      </c>
      <c r="M554" t="s">
        <v>6</v>
      </c>
      <c r="N554">
        <v>0</v>
      </c>
    </row>
    <row r="555" spans="1:14" x14ac:dyDescent="0.2">
      <c r="A555">
        <v>70</v>
      </c>
      <c r="B555">
        <v>1</v>
      </c>
      <c r="D555">
        <v>11</v>
      </c>
      <c r="E555" t="s">
        <v>1212</v>
      </c>
      <c r="F555" t="s">
        <v>1213</v>
      </c>
      <c r="G555">
        <v>1.2</v>
      </c>
      <c r="H555">
        <v>0</v>
      </c>
      <c r="I555" t="s">
        <v>6</v>
      </c>
      <c r="J555">
        <v>0</v>
      </c>
      <c r="K555">
        <v>0</v>
      </c>
      <c r="L555" t="s">
        <v>6</v>
      </c>
      <c r="M555" t="s">
        <v>6</v>
      </c>
      <c r="N555">
        <v>0</v>
      </c>
    </row>
    <row r="556" spans="1:14" x14ac:dyDescent="0.2">
      <c r="A556">
        <v>70</v>
      </c>
      <c r="B556">
        <v>1</v>
      </c>
      <c r="D556">
        <v>12</v>
      </c>
      <c r="E556" t="s">
        <v>1214</v>
      </c>
      <c r="F556" t="s">
        <v>1215</v>
      </c>
      <c r="G556">
        <v>0</v>
      </c>
      <c r="H556">
        <v>0</v>
      </c>
      <c r="I556" t="s">
        <v>6</v>
      </c>
      <c r="J556">
        <v>0</v>
      </c>
      <c r="K556">
        <v>0</v>
      </c>
      <c r="L556" t="s">
        <v>6</v>
      </c>
      <c r="M556" t="s">
        <v>6</v>
      </c>
      <c r="N556">
        <v>0</v>
      </c>
    </row>
    <row r="557" spans="1:14" x14ac:dyDescent="0.2">
      <c r="A557">
        <v>70</v>
      </c>
      <c r="B557">
        <v>1</v>
      </c>
      <c r="D557">
        <v>13</v>
      </c>
      <c r="E557" t="s">
        <v>1216</v>
      </c>
      <c r="F557" t="s">
        <v>1217</v>
      </c>
      <c r="G557">
        <v>0.94</v>
      </c>
      <c r="H557">
        <v>0</v>
      </c>
      <c r="I557" t="s">
        <v>6</v>
      </c>
      <c r="J557">
        <v>0</v>
      </c>
      <c r="K557">
        <v>0</v>
      </c>
      <c r="L557" t="s">
        <v>6</v>
      </c>
      <c r="M557" t="s">
        <v>6</v>
      </c>
      <c r="N557">
        <v>0</v>
      </c>
    </row>
    <row r="559" spans="1:14" x14ac:dyDescent="0.2">
      <c r="A559">
        <v>-1</v>
      </c>
    </row>
    <row r="561" spans="1:34" x14ac:dyDescent="0.2">
      <c r="A561" s="3">
        <v>75</v>
      </c>
      <c r="B561" s="3" t="s">
        <v>1218</v>
      </c>
      <c r="C561" s="3">
        <v>2017</v>
      </c>
      <c r="D561" s="3">
        <v>4</v>
      </c>
      <c r="E561" s="3">
        <v>0</v>
      </c>
      <c r="F561" s="3">
        <v>0</v>
      </c>
      <c r="G561" s="3">
        <v>0</v>
      </c>
      <c r="H561" s="3">
        <v>1</v>
      </c>
      <c r="I561" s="3">
        <v>0</v>
      </c>
      <c r="J561" s="3">
        <v>1</v>
      </c>
      <c r="K561" s="3">
        <v>0</v>
      </c>
      <c r="L561" s="3">
        <v>0</v>
      </c>
      <c r="M561" s="3">
        <v>0</v>
      </c>
      <c r="N561" s="3">
        <v>16612262</v>
      </c>
      <c r="O561" s="3">
        <v>1</v>
      </c>
    </row>
    <row r="562" spans="1:34" x14ac:dyDescent="0.2">
      <c r="A562" s="5">
        <v>3</v>
      </c>
      <c r="B562" s="5" t="s">
        <v>1219</v>
      </c>
      <c r="C562" s="5">
        <v>7.04</v>
      </c>
      <c r="D562" s="5">
        <v>1</v>
      </c>
      <c r="E562" s="5">
        <v>1</v>
      </c>
      <c r="F562" s="5">
        <v>1</v>
      </c>
      <c r="G562" s="5">
        <v>1</v>
      </c>
      <c r="H562" s="5">
        <v>1</v>
      </c>
      <c r="I562" s="5">
        <v>1</v>
      </c>
      <c r="J562" s="5">
        <v>1</v>
      </c>
      <c r="K562" s="5">
        <v>12.39</v>
      </c>
      <c r="L562" s="5">
        <v>1</v>
      </c>
      <c r="M562" s="5">
        <v>7.04</v>
      </c>
      <c r="N562" s="5">
        <v>1</v>
      </c>
      <c r="O562" s="5">
        <v>1</v>
      </c>
      <c r="P562" s="5">
        <v>1</v>
      </c>
      <c r="Q562" s="5">
        <v>12.39</v>
      </c>
      <c r="R562" s="5">
        <v>1</v>
      </c>
      <c r="S562" s="5" t="s">
        <v>6</v>
      </c>
      <c r="T562" s="5" t="s">
        <v>6</v>
      </c>
      <c r="U562" s="5" t="s">
        <v>6</v>
      </c>
      <c r="V562" s="5" t="s">
        <v>6</v>
      </c>
      <c r="W562" s="5" t="s">
        <v>6</v>
      </c>
      <c r="X562" s="5" t="s">
        <v>6</v>
      </c>
      <c r="Y562" s="5" t="s">
        <v>6</v>
      </c>
      <c r="Z562" s="5" t="s">
        <v>6</v>
      </c>
      <c r="AA562" s="5" t="s">
        <v>6</v>
      </c>
      <c r="AB562" s="5" t="s">
        <v>6</v>
      </c>
      <c r="AC562" s="5" t="s">
        <v>6</v>
      </c>
      <c r="AD562" s="5" t="s">
        <v>6</v>
      </c>
      <c r="AE562" s="5" t="s">
        <v>6</v>
      </c>
      <c r="AF562" s="5" t="s">
        <v>6</v>
      </c>
      <c r="AG562" s="5" t="s">
        <v>6</v>
      </c>
      <c r="AH562" s="5" t="s">
        <v>6</v>
      </c>
    </row>
    <row r="566" spans="1:34" x14ac:dyDescent="0.2">
      <c r="A566">
        <v>65</v>
      </c>
      <c r="C566">
        <v>1</v>
      </c>
      <c r="D566">
        <v>0</v>
      </c>
      <c r="E56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4"/>
  <sheetViews>
    <sheetView workbookViewId="0">
      <selection activeCell="N27" sqref="N27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1220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16612262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(Source!F485)/1000</f>
        <v>4183.47181</v>
      </c>
      <c r="F16" s="7">
        <f>(Source!F486)/1000</f>
        <v>378.84408000000002</v>
      </c>
      <c r="G16" s="7">
        <f>(Source!F477)/1000</f>
        <v>0</v>
      </c>
      <c r="H16" s="7">
        <f>(Source!F487)/1000+(Source!F488)/1000</f>
        <v>22.727799999999998</v>
      </c>
      <c r="I16" s="7">
        <f>E16+F16+G16+H16</f>
        <v>4585.0436899999995</v>
      </c>
      <c r="J16" s="7">
        <f>(Source!F483)/1000</f>
        <v>343.96300000000002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4038045.79</v>
      </c>
      <c r="AU16" s="7">
        <v>3643044.88</v>
      </c>
      <c r="AV16" s="7">
        <v>0</v>
      </c>
      <c r="AW16" s="7">
        <v>0</v>
      </c>
      <c r="AX16" s="7">
        <v>0</v>
      </c>
      <c r="AY16" s="7">
        <v>48968.79</v>
      </c>
      <c r="AZ16" s="7">
        <v>8612.2099999999991</v>
      </c>
      <c r="BA16" s="7">
        <v>346032.12</v>
      </c>
      <c r="BB16" s="7">
        <v>4195080.71</v>
      </c>
      <c r="BC16" s="7">
        <v>378844.08</v>
      </c>
      <c r="BD16" s="7">
        <v>22727.8</v>
      </c>
      <c r="BE16" s="7">
        <v>0</v>
      </c>
      <c r="BF16" s="7">
        <v>5395.5050910599975</v>
      </c>
      <c r="BG16" s="7">
        <v>100.51898437499999</v>
      </c>
      <c r="BH16" s="7">
        <v>0</v>
      </c>
      <c r="BI16" s="7">
        <v>347706.73</v>
      </c>
      <c r="BJ16" s="7">
        <v>204633.01</v>
      </c>
      <c r="BK16" s="7">
        <v>5424050.0599999996</v>
      </c>
    </row>
    <row r="18" spans="1:19" x14ac:dyDescent="0.2">
      <c r="A18">
        <v>51</v>
      </c>
      <c r="E18" s="8">
        <f>SUMIF(A16:A17,3,E16:E17)</f>
        <v>4183.47181</v>
      </c>
      <c r="F18" s="8">
        <f>SUMIF(A16:A17,3,F16:F17)</f>
        <v>378.84408000000002</v>
      </c>
      <c r="G18" s="8">
        <f>SUMIF(A16:A17,3,G16:G17)</f>
        <v>0</v>
      </c>
      <c r="H18" s="8">
        <f>SUMIF(A16:A17,3,H16:H17)</f>
        <v>22.727799999999998</v>
      </c>
      <c r="I18" s="8">
        <f>SUMIF(A16:A17,3,I16:I17)</f>
        <v>4585.0436899999995</v>
      </c>
      <c r="J18" s="8">
        <f>SUMIF(A16:A17,3,J16:J17)</f>
        <v>343.96300000000002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4038045.79</v>
      </c>
      <c r="G20" s="4" t="s">
        <v>509</v>
      </c>
      <c r="H20" s="4" t="s">
        <v>510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3643044.88</v>
      </c>
      <c r="G21" s="4" t="s">
        <v>511</v>
      </c>
      <c r="H21" s="4" t="s">
        <v>512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513</v>
      </c>
      <c r="H22" s="4" t="s">
        <v>514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3643044.88</v>
      </c>
      <c r="G23" s="4" t="s">
        <v>515</v>
      </c>
      <c r="H23" s="4" t="s">
        <v>516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3643044.88</v>
      </c>
      <c r="G24" s="4" t="s">
        <v>517</v>
      </c>
      <c r="H24" s="4" t="s">
        <v>518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519</v>
      </c>
      <c r="H25" s="4" t="s">
        <v>520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3643044.88</v>
      </c>
      <c r="G26" s="4" t="s">
        <v>521</v>
      </c>
      <c r="H26" s="4" t="s">
        <v>522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523</v>
      </c>
      <c r="H27" s="4" t="s">
        <v>524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525</v>
      </c>
      <c r="H28" s="4" t="s">
        <v>526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527</v>
      </c>
      <c r="H29" s="4" t="s">
        <v>528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48968.79</v>
      </c>
      <c r="G30" s="4" t="s">
        <v>529</v>
      </c>
      <c r="H30" s="4" t="s">
        <v>530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531</v>
      </c>
      <c r="H31" s="4" t="s">
        <v>532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8612.2099999999991</v>
      </c>
      <c r="G32" s="4" t="s">
        <v>533</v>
      </c>
      <c r="H32" s="4" t="s">
        <v>534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346032.12</v>
      </c>
      <c r="G33" s="4" t="s">
        <v>535</v>
      </c>
      <c r="H33" s="4" t="s">
        <v>536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537</v>
      </c>
      <c r="H34" s="4" t="s">
        <v>538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4195080.71</v>
      </c>
      <c r="G35" s="4" t="s">
        <v>539</v>
      </c>
      <c r="H35" s="4" t="s">
        <v>540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378844.08</v>
      </c>
      <c r="G36" s="4" t="s">
        <v>541</v>
      </c>
      <c r="H36" s="4" t="s">
        <v>542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22727.8</v>
      </c>
      <c r="G37" s="4" t="s">
        <v>543</v>
      </c>
      <c r="H37" s="4" t="s">
        <v>544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545</v>
      </c>
      <c r="H38" s="4" t="s">
        <v>546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547</v>
      </c>
      <c r="H39" s="4" t="s">
        <v>548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5395.5050910599975</v>
      </c>
      <c r="G40" s="4" t="s">
        <v>549</v>
      </c>
      <c r="H40" s="4" t="s">
        <v>550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100.51898437499999</v>
      </c>
      <c r="G41" s="4" t="s">
        <v>551</v>
      </c>
      <c r="H41" s="4" t="s">
        <v>552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553</v>
      </c>
      <c r="H42" s="4" t="s">
        <v>554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347706.73</v>
      </c>
      <c r="G43" s="4" t="s">
        <v>555</v>
      </c>
      <c r="H43" s="4" t="s">
        <v>556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204633.01</v>
      </c>
      <c r="G44" s="4" t="s">
        <v>557</v>
      </c>
      <c r="H44" s="4" t="s">
        <v>558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0</v>
      </c>
      <c r="F45" s="4">
        <v>4596652.59</v>
      </c>
      <c r="G45" s="4" t="s">
        <v>559</v>
      </c>
      <c r="H45" s="4" t="s">
        <v>560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6" spans="1:16" x14ac:dyDescent="0.2">
      <c r="A46" s="4">
        <v>50</v>
      </c>
      <c r="B46" s="4">
        <v>1</v>
      </c>
      <c r="C46" s="4">
        <v>0</v>
      </c>
      <c r="D46" s="4">
        <v>2</v>
      </c>
      <c r="E46" s="4">
        <v>0</v>
      </c>
      <c r="F46" s="4">
        <v>4596652.59</v>
      </c>
      <c r="G46" s="4" t="s">
        <v>561</v>
      </c>
      <c r="H46" s="4" t="s">
        <v>559</v>
      </c>
      <c r="I46" s="4"/>
      <c r="J46" s="4"/>
      <c r="K46" s="4">
        <v>212</v>
      </c>
      <c r="L46" s="4">
        <v>27</v>
      </c>
      <c r="M46" s="4">
        <v>0</v>
      </c>
      <c r="N46" s="4" t="s">
        <v>6</v>
      </c>
      <c r="O46" s="4">
        <v>2</v>
      </c>
      <c r="P46" s="4"/>
    </row>
    <row r="47" spans="1:16" x14ac:dyDescent="0.2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827397.47</v>
      </c>
      <c r="G47" s="4" t="s">
        <v>562</v>
      </c>
      <c r="H47" s="4" t="s">
        <v>563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 x14ac:dyDescent="0.2">
      <c r="A48" s="4">
        <v>50</v>
      </c>
      <c r="B48" s="4">
        <v>1</v>
      </c>
      <c r="C48" s="4">
        <v>0</v>
      </c>
      <c r="D48" s="4">
        <v>2</v>
      </c>
      <c r="E48" s="4">
        <v>224</v>
      </c>
      <c r="F48" s="4">
        <v>5424050.0599999996</v>
      </c>
      <c r="G48" s="4" t="s">
        <v>564</v>
      </c>
      <c r="H48" s="4" t="s">
        <v>565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50" spans="1:34" x14ac:dyDescent="0.2">
      <c r="A50">
        <v>-1</v>
      </c>
    </row>
    <row r="53" spans="1:34" x14ac:dyDescent="0.2">
      <c r="A53" s="3">
        <v>75</v>
      </c>
      <c r="B53" s="3" t="s">
        <v>1218</v>
      </c>
      <c r="C53" s="3">
        <v>2017</v>
      </c>
      <c r="D53" s="3">
        <v>4</v>
      </c>
      <c r="E53" s="3">
        <v>0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16612262</v>
      </c>
      <c r="O53" s="3">
        <v>1</v>
      </c>
    </row>
    <row r="54" spans="1:34" x14ac:dyDescent="0.2">
      <c r="A54" s="5">
        <v>3</v>
      </c>
      <c r="B54" s="5" t="s">
        <v>1219</v>
      </c>
      <c r="C54" s="5">
        <v>7.04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12.39</v>
      </c>
      <c r="L54" s="5">
        <v>1</v>
      </c>
      <c r="M54" s="5">
        <v>7.04</v>
      </c>
      <c r="N54" s="5">
        <v>1</v>
      </c>
      <c r="O54" s="5">
        <v>1</v>
      </c>
      <c r="P54" s="5">
        <v>1</v>
      </c>
      <c r="Q54" s="5">
        <v>12.39</v>
      </c>
      <c r="R54" s="5">
        <v>1</v>
      </c>
      <c r="S54" s="5" t="s">
        <v>6</v>
      </c>
      <c r="T54" s="5" t="s">
        <v>6</v>
      </c>
      <c r="U54" s="5" t="s">
        <v>6</v>
      </c>
      <c r="V54" s="5" t="s">
        <v>6</v>
      </c>
      <c r="W54" s="5" t="s">
        <v>6</v>
      </c>
      <c r="X54" s="5" t="s">
        <v>6</v>
      </c>
      <c r="Y54" s="5" t="s">
        <v>6</v>
      </c>
      <c r="Z54" s="5" t="s">
        <v>6</v>
      </c>
      <c r="AA54" s="5" t="s">
        <v>6</v>
      </c>
      <c r="AB54" s="5" t="s">
        <v>6</v>
      </c>
      <c r="AC54" s="5" t="s">
        <v>6</v>
      </c>
      <c r="AD54" s="5" t="s">
        <v>6</v>
      </c>
      <c r="AE54" s="5" t="s">
        <v>6</v>
      </c>
      <c r="AF54" s="5" t="s">
        <v>6</v>
      </c>
      <c r="AG54" s="5" t="s">
        <v>6</v>
      </c>
      <c r="AH54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92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16612262</v>
      </c>
      <c r="C1">
        <v>16612604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1221</v>
      </c>
      <c r="J1" t="s">
        <v>6</v>
      </c>
      <c r="K1" t="s">
        <v>1222</v>
      </c>
      <c r="L1">
        <v>1191</v>
      </c>
      <c r="N1">
        <v>1013</v>
      </c>
      <c r="O1" t="s">
        <v>1223</v>
      </c>
      <c r="P1" t="s">
        <v>1223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56.95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7.04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16612608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49.171231999999996</v>
      </c>
      <c r="CY1">
        <f>AD1</f>
        <v>56.95</v>
      </c>
      <c r="CZ1">
        <f>AH1</f>
        <v>8.09</v>
      </c>
      <c r="DA1">
        <f>AL1</f>
        <v>7.04</v>
      </c>
      <c r="DB1">
        <v>0</v>
      </c>
    </row>
    <row r="2" spans="1:106" x14ac:dyDescent="0.2">
      <c r="A2">
        <f>ROW(Source!A28)</f>
        <v>28</v>
      </c>
      <c r="B2">
        <v>16612262</v>
      </c>
      <c r="C2">
        <v>16612604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1224</v>
      </c>
      <c r="J2" t="s">
        <v>6</v>
      </c>
      <c r="K2" t="s">
        <v>1225</v>
      </c>
      <c r="L2">
        <v>1191</v>
      </c>
      <c r="N2">
        <v>1013</v>
      </c>
      <c r="O2" t="s">
        <v>1223</v>
      </c>
      <c r="P2" t="s">
        <v>1223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7.04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16612609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2.0185919999999999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16612262</v>
      </c>
      <c r="C3">
        <v>16612604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1226</v>
      </c>
      <c r="J3" t="s">
        <v>1227</v>
      </c>
      <c r="K3" t="s">
        <v>1228</v>
      </c>
      <c r="L3">
        <v>1368</v>
      </c>
      <c r="N3">
        <v>1011</v>
      </c>
      <c r="O3" t="s">
        <v>1229</v>
      </c>
      <c r="P3" t="s">
        <v>1229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220.07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7.04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16612610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2.0185919999999999</v>
      </c>
      <c r="CY3">
        <f>AB3</f>
        <v>220.07</v>
      </c>
      <c r="CZ3">
        <f>AF3</f>
        <v>31.26</v>
      </c>
      <c r="DA3">
        <f>AJ3</f>
        <v>7.04</v>
      </c>
      <c r="DB3">
        <v>0</v>
      </c>
    </row>
    <row r="4" spans="1:106" x14ac:dyDescent="0.2">
      <c r="A4">
        <f>ROW(Source!A29)</f>
        <v>29</v>
      </c>
      <c r="B4">
        <v>16612262</v>
      </c>
      <c r="C4">
        <v>16612611</v>
      </c>
      <c r="D4">
        <v>15430517</v>
      </c>
      <c r="E4">
        <v>1</v>
      </c>
      <c r="F4">
        <v>1</v>
      </c>
      <c r="G4">
        <v>1</v>
      </c>
      <c r="H4">
        <v>1</v>
      </c>
      <c r="I4" t="s">
        <v>1230</v>
      </c>
      <c r="J4" t="s">
        <v>6</v>
      </c>
      <c r="K4" t="s">
        <v>1231</v>
      </c>
      <c r="L4">
        <v>1191</v>
      </c>
      <c r="N4">
        <v>1013</v>
      </c>
      <c r="O4" t="s">
        <v>1223</v>
      </c>
      <c r="P4" t="s">
        <v>1223</v>
      </c>
      <c r="Q4">
        <v>1</v>
      </c>
      <c r="W4">
        <v>0</v>
      </c>
      <c r="X4">
        <v>735429535</v>
      </c>
      <c r="Y4">
        <v>9.1</v>
      </c>
      <c r="AA4">
        <v>0</v>
      </c>
      <c r="AB4">
        <v>0</v>
      </c>
      <c r="AC4">
        <v>0</v>
      </c>
      <c r="AD4">
        <v>54.91</v>
      </c>
      <c r="AE4">
        <v>0</v>
      </c>
      <c r="AF4">
        <v>0</v>
      </c>
      <c r="AG4">
        <v>0</v>
      </c>
      <c r="AH4">
        <v>7.8</v>
      </c>
      <c r="AI4">
        <v>1</v>
      </c>
      <c r="AJ4">
        <v>1</v>
      </c>
      <c r="AK4">
        <v>1</v>
      </c>
      <c r="AL4">
        <v>7.04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9.1</v>
      </c>
      <c r="AU4" t="s">
        <v>6</v>
      </c>
      <c r="AV4">
        <v>1</v>
      </c>
      <c r="AW4">
        <v>2</v>
      </c>
      <c r="AX4">
        <v>16612614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2.7227200000000003</v>
      </c>
      <c r="CY4">
        <f>AD4</f>
        <v>54.91</v>
      </c>
      <c r="CZ4">
        <f>AH4</f>
        <v>7.8</v>
      </c>
      <c r="DA4">
        <f>AL4</f>
        <v>7.04</v>
      </c>
      <c r="DB4">
        <v>0</v>
      </c>
    </row>
    <row r="5" spans="1:106" x14ac:dyDescent="0.2">
      <c r="A5">
        <f>ROW(Source!A29)</f>
        <v>29</v>
      </c>
      <c r="B5">
        <v>16612262</v>
      </c>
      <c r="C5">
        <v>16612611</v>
      </c>
      <c r="D5">
        <v>15247878</v>
      </c>
      <c r="E5">
        <v>1</v>
      </c>
      <c r="F5">
        <v>1</v>
      </c>
      <c r="G5">
        <v>1</v>
      </c>
      <c r="H5">
        <v>2</v>
      </c>
      <c r="I5" t="s">
        <v>1232</v>
      </c>
      <c r="J5" t="s">
        <v>1233</v>
      </c>
      <c r="K5" t="s">
        <v>1234</v>
      </c>
      <c r="L5">
        <v>1368</v>
      </c>
      <c r="N5">
        <v>1011</v>
      </c>
      <c r="O5" t="s">
        <v>1229</v>
      </c>
      <c r="P5" t="s">
        <v>1229</v>
      </c>
      <c r="Q5">
        <v>1</v>
      </c>
      <c r="W5">
        <v>0</v>
      </c>
      <c r="X5">
        <v>1047452784</v>
      </c>
      <c r="Y5">
        <v>0.12</v>
      </c>
      <c r="AA5">
        <v>0</v>
      </c>
      <c r="AB5">
        <v>11.97</v>
      </c>
      <c r="AC5">
        <v>0</v>
      </c>
      <c r="AD5">
        <v>0</v>
      </c>
      <c r="AE5">
        <v>0</v>
      </c>
      <c r="AF5">
        <v>1.7</v>
      </c>
      <c r="AG5">
        <v>0</v>
      </c>
      <c r="AH5">
        <v>0</v>
      </c>
      <c r="AI5">
        <v>1</v>
      </c>
      <c r="AJ5">
        <v>7.04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0.12</v>
      </c>
      <c r="AU5" t="s">
        <v>6</v>
      </c>
      <c r="AV5">
        <v>0</v>
      </c>
      <c r="AW5">
        <v>2</v>
      </c>
      <c r="AX5">
        <v>16612615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3.5903999999999998E-2</v>
      </c>
      <c r="CY5">
        <f>AB5</f>
        <v>11.97</v>
      </c>
      <c r="CZ5">
        <f>AF5</f>
        <v>1.7</v>
      </c>
      <c r="DA5">
        <f>AJ5</f>
        <v>7.04</v>
      </c>
      <c r="DB5">
        <v>0</v>
      </c>
    </row>
    <row r="6" spans="1:106" x14ac:dyDescent="0.2">
      <c r="A6">
        <f>ROW(Source!A30)</f>
        <v>30</v>
      </c>
      <c r="B6">
        <v>16612262</v>
      </c>
      <c r="C6">
        <v>16612617</v>
      </c>
      <c r="D6">
        <v>15433667</v>
      </c>
      <c r="E6">
        <v>1</v>
      </c>
      <c r="F6">
        <v>1</v>
      </c>
      <c r="G6">
        <v>1</v>
      </c>
      <c r="H6">
        <v>1</v>
      </c>
      <c r="I6" t="s">
        <v>1221</v>
      </c>
      <c r="J6" t="s">
        <v>6</v>
      </c>
      <c r="K6" t="s">
        <v>1222</v>
      </c>
      <c r="L6">
        <v>1191</v>
      </c>
      <c r="N6">
        <v>1013</v>
      </c>
      <c r="O6" t="s">
        <v>1223</v>
      </c>
      <c r="P6" t="s">
        <v>1223</v>
      </c>
      <c r="Q6">
        <v>1</v>
      </c>
      <c r="W6">
        <v>0</v>
      </c>
      <c r="X6">
        <v>371339561</v>
      </c>
      <c r="Y6">
        <v>103.91</v>
      </c>
      <c r="AA6">
        <v>0</v>
      </c>
      <c r="AB6">
        <v>0</v>
      </c>
      <c r="AC6">
        <v>0</v>
      </c>
      <c r="AD6">
        <v>56.95</v>
      </c>
      <c r="AE6">
        <v>0</v>
      </c>
      <c r="AF6">
        <v>0</v>
      </c>
      <c r="AG6">
        <v>0</v>
      </c>
      <c r="AH6">
        <v>8.09</v>
      </c>
      <c r="AI6">
        <v>1</v>
      </c>
      <c r="AJ6">
        <v>1</v>
      </c>
      <c r="AK6">
        <v>1</v>
      </c>
      <c r="AL6">
        <v>7.04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103.91</v>
      </c>
      <c r="AU6" t="s">
        <v>6</v>
      </c>
      <c r="AV6">
        <v>1</v>
      </c>
      <c r="AW6">
        <v>2</v>
      </c>
      <c r="AX6">
        <v>16612621</v>
      </c>
      <c r="AY6">
        <v>1</v>
      </c>
      <c r="AZ6">
        <v>0</v>
      </c>
      <c r="BA6">
        <v>7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Y6*Source!I30</f>
        <v>124.31792399999999</v>
      </c>
      <c r="CY6">
        <f>AD6</f>
        <v>56.95</v>
      </c>
      <c r="CZ6">
        <f>AH6</f>
        <v>8.09</v>
      </c>
      <c r="DA6">
        <f>AL6</f>
        <v>7.04</v>
      </c>
      <c r="DB6">
        <v>0</v>
      </c>
    </row>
    <row r="7" spans="1:106" x14ac:dyDescent="0.2">
      <c r="A7">
        <f>ROW(Source!A30)</f>
        <v>30</v>
      </c>
      <c r="B7">
        <v>16612262</v>
      </c>
      <c r="C7">
        <v>16612617</v>
      </c>
      <c r="D7">
        <v>15430395</v>
      </c>
      <c r="E7">
        <v>1</v>
      </c>
      <c r="F7">
        <v>1</v>
      </c>
      <c r="G7">
        <v>1</v>
      </c>
      <c r="H7">
        <v>1</v>
      </c>
      <c r="I7" t="s">
        <v>1224</v>
      </c>
      <c r="J7" t="s">
        <v>6</v>
      </c>
      <c r="K7" t="s">
        <v>1225</v>
      </c>
      <c r="L7">
        <v>1191</v>
      </c>
      <c r="N7">
        <v>1013</v>
      </c>
      <c r="O7" t="s">
        <v>1223</v>
      </c>
      <c r="P7" t="s">
        <v>1223</v>
      </c>
      <c r="Q7">
        <v>1</v>
      </c>
      <c r="W7">
        <v>0</v>
      </c>
      <c r="X7">
        <v>-1417349443</v>
      </c>
      <c r="Y7">
        <v>7.74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7.04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7.74</v>
      </c>
      <c r="AU7" t="s">
        <v>6</v>
      </c>
      <c r="AV7">
        <v>2</v>
      </c>
      <c r="AW7">
        <v>2</v>
      </c>
      <c r="AX7">
        <v>16612622</v>
      </c>
      <c r="AY7">
        <v>1</v>
      </c>
      <c r="AZ7">
        <v>0</v>
      </c>
      <c r="BA7">
        <v>8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9.2601359999999993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ROW(Source!A30)</f>
        <v>30</v>
      </c>
      <c r="B8">
        <v>16612262</v>
      </c>
      <c r="C8">
        <v>16612617</v>
      </c>
      <c r="D8">
        <v>15247974</v>
      </c>
      <c r="E8">
        <v>1</v>
      </c>
      <c r="F8">
        <v>1</v>
      </c>
      <c r="G8">
        <v>1</v>
      </c>
      <c r="H8">
        <v>2</v>
      </c>
      <c r="I8" t="s">
        <v>1226</v>
      </c>
      <c r="J8" t="s">
        <v>1227</v>
      </c>
      <c r="K8" t="s">
        <v>1228</v>
      </c>
      <c r="L8">
        <v>1368</v>
      </c>
      <c r="N8">
        <v>1011</v>
      </c>
      <c r="O8" t="s">
        <v>1229</v>
      </c>
      <c r="P8" t="s">
        <v>1229</v>
      </c>
      <c r="Q8">
        <v>1</v>
      </c>
      <c r="W8">
        <v>0</v>
      </c>
      <c r="X8">
        <v>1188625873</v>
      </c>
      <c r="Y8">
        <v>7.74</v>
      </c>
      <c r="AA8">
        <v>0</v>
      </c>
      <c r="AB8">
        <v>220.07</v>
      </c>
      <c r="AC8">
        <v>13.5</v>
      </c>
      <c r="AD8">
        <v>0</v>
      </c>
      <c r="AE8">
        <v>0</v>
      </c>
      <c r="AF8">
        <v>31.26</v>
      </c>
      <c r="AG8">
        <v>13.5</v>
      </c>
      <c r="AH8">
        <v>0</v>
      </c>
      <c r="AI8">
        <v>1</v>
      </c>
      <c r="AJ8">
        <v>7.04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7.74</v>
      </c>
      <c r="AU8" t="s">
        <v>6</v>
      </c>
      <c r="AV8">
        <v>0</v>
      </c>
      <c r="AW8">
        <v>2</v>
      </c>
      <c r="AX8">
        <v>16612623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9.2601359999999993</v>
      </c>
      <c r="CY8">
        <f>AB8</f>
        <v>220.07</v>
      </c>
      <c r="CZ8">
        <f>AF8</f>
        <v>31.26</v>
      </c>
      <c r="DA8">
        <f>AJ8</f>
        <v>7.04</v>
      </c>
      <c r="DB8">
        <v>0</v>
      </c>
    </row>
    <row r="9" spans="1:106" x14ac:dyDescent="0.2">
      <c r="A9">
        <f>ROW(Source!A31)</f>
        <v>31</v>
      </c>
      <c r="B9">
        <v>16612262</v>
      </c>
      <c r="C9">
        <v>16612624</v>
      </c>
      <c r="D9">
        <v>15432010</v>
      </c>
      <c r="E9">
        <v>1</v>
      </c>
      <c r="F9">
        <v>1</v>
      </c>
      <c r="G9">
        <v>1</v>
      </c>
      <c r="H9">
        <v>1</v>
      </c>
      <c r="I9" t="s">
        <v>1235</v>
      </c>
      <c r="J9" t="s">
        <v>6</v>
      </c>
      <c r="K9" t="s">
        <v>1236</v>
      </c>
      <c r="L9">
        <v>1191</v>
      </c>
      <c r="N9">
        <v>1013</v>
      </c>
      <c r="O9" t="s">
        <v>1223</v>
      </c>
      <c r="P9" t="s">
        <v>1223</v>
      </c>
      <c r="Q9">
        <v>1</v>
      </c>
      <c r="W9">
        <v>0</v>
      </c>
      <c r="X9">
        <v>-228054128</v>
      </c>
      <c r="Y9">
        <v>60.120000000000005</v>
      </c>
      <c r="AA9">
        <v>0</v>
      </c>
      <c r="AB9">
        <v>0</v>
      </c>
      <c r="AC9">
        <v>0</v>
      </c>
      <c r="AD9">
        <v>56.46</v>
      </c>
      <c r="AE9">
        <v>0</v>
      </c>
      <c r="AF9">
        <v>0</v>
      </c>
      <c r="AG9">
        <v>0</v>
      </c>
      <c r="AH9">
        <v>8.02</v>
      </c>
      <c r="AI9">
        <v>1</v>
      </c>
      <c r="AJ9">
        <v>1</v>
      </c>
      <c r="AK9">
        <v>1</v>
      </c>
      <c r="AL9">
        <v>7.04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75.150000000000006</v>
      </c>
      <c r="AU9" t="s">
        <v>43</v>
      </c>
      <c r="AV9">
        <v>1</v>
      </c>
      <c r="AW9">
        <v>2</v>
      </c>
      <c r="AX9">
        <v>16612632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Y9*Source!I31</f>
        <v>2.4048000000000003</v>
      </c>
      <c r="CY9">
        <f>AD9</f>
        <v>56.46</v>
      </c>
      <c r="CZ9">
        <f>AH9</f>
        <v>8.02</v>
      </c>
      <c r="DA9">
        <f>AL9</f>
        <v>7.04</v>
      </c>
      <c r="DB9">
        <v>0</v>
      </c>
    </row>
    <row r="10" spans="1:106" x14ac:dyDescent="0.2">
      <c r="A10">
        <f>ROW(Source!A31)</f>
        <v>31</v>
      </c>
      <c r="B10">
        <v>16612262</v>
      </c>
      <c r="C10">
        <v>16612624</v>
      </c>
      <c r="D10">
        <v>15430395</v>
      </c>
      <c r="E10">
        <v>1</v>
      </c>
      <c r="F10">
        <v>1</v>
      </c>
      <c r="G10">
        <v>1</v>
      </c>
      <c r="H10">
        <v>1</v>
      </c>
      <c r="I10" t="s">
        <v>1224</v>
      </c>
      <c r="J10" t="s">
        <v>6</v>
      </c>
      <c r="K10" t="s">
        <v>1225</v>
      </c>
      <c r="L10">
        <v>1191</v>
      </c>
      <c r="N10">
        <v>1013</v>
      </c>
      <c r="O10" t="s">
        <v>1223</v>
      </c>
      <c r="P10" t="s">
        <v>1223</v>
      </c>
      <c r="Q10">
        <v>1</v>
      </c>
      <c r="W10">
        <v>0</v>
      </c>
      <c r="X10">
        <v>-1417349443</v>
      </c>
      <c r="Y10">
        <v>4.2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7.04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4.2</v>
      </c>
      <c r="AU10" t="s">
        <v>6</v>
      </c>
      <c r="AV10">
        <v>2</v>
      </c>
      <c r="AW10">
        <v>2</v>
      </c>
      <c r="AX10">
        <v>16612633</v>
      </c>
      <c r="AY10">
        <v>1</v>
      </c>
      <c r="AZ10">
        <v>2048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0.16800000000000001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ROW(Source!A31)</f>
        <v>31</v>
      </c>
      <c r="B11">
        <v>16612262</v>
      </c>
      <c r="C11">
        <v>16612624</v>
      </c>
      <c r="D11">
        <v>15247974</v>
      </c>
      <c r="E11">
        <v>1</v>
      </c>
      <c r="F11">
        <v>1</v>
      </c>
      <c r="G11">
        <v>1</v>
      </c>
      <c r="H11">
        <v>2</v>
      </c>
      <c r="I11" t="s">
        <v>1226</v>
      </c>
      <c r="J11" t="s">
        <v>1227</v>
      </c>
      <c r="K11" t="s">
        <v>1228</v>
      </c>
      <c r="L11">
        <v>1368</v>
      </c>
      <c r="N11">
        <v>1011</v>
      </c>
      <c r="O11" t="s">
        <v>1229</v>
      </c>
      <c r="P11" t="s">
        <v>1229</v>
      </c>
      <c r="Q11">
        <v>1</v>
      </c>
      <c r="W11">
        <v>0</v>
      </c>
      <c r="X11">
        <v>1188625873</v>
      </c>
      <c r="Y11">
        <v>1.3840000000000001</v>
      </c>
      <c r="AA11">
        <v>0</v>
      </c>
      <c r="AB11">
        <v>220.07</v>
      </c>
      <c r="AC11">
        <v>13.5</v>
      </c>
      <c r="AD11">
        <v>0</v>
      </c>
      <c r="AE11">
        <v>0</v>
      </c>
      <c r="AF11">
        <v>31.26</v>
      </c>
      <c r="AG11">
        <v>13.5</v>
      </c>
      <c r="AH11">
        <v>0</v>
      </c>
      <c r="AI11">
        <v>1</v>
      </c>
      <c r="AJ11">
        <v>7.04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1.73</v>
      </c>
      <c r="AU11" t="s">
        <v>43</v>
      </c>
      <c r="AV11">
        <v>0</v>
      </c>
      <c r="AW11">
        <v>2</v>
      </c>
      <c r="AX11">
        <v>16612634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5.5360000000000006E-2</v>
      </c>
      <c r="CY11">
        <f>AB11</f>
        <v>220.07</v>
      </c>
      <c r="CZ11">
        <f>AF11</f>
        <v>31.26</v>
      </c>
      <c r="DA11">
        <f>AJ11</f>
        <v>7.04</v>
      </c>
      <c r="DB11">
        <v>0</v>
      </c>
    </row>
    <row r="12" spans="1:106" x14ac:dyDescent="0.2">
      <c r="A12">
        <f>ROW(Source!A31)</f>
        <v>31</v>
      </c>
      <c r="B12">
        <v>16612262</v>
      </c>
      <c r="C12">
        <v>16612624</v>
      </c>
      <c r="D12">
        <v>15249073</v>
      </c>
      <c r="E12">
        <v>1</v>
      </c>
      <c r="F12">
        <v>1</v>
      </c>
      <c r="G12">
        <v>1</v>
      </c>
      <c r="H12">
        <v>2</v>
      </c>
      <c r="I12" t="s">
        <v>1237</v>
      </c>
      <c r="J12" t="s">
        <v>1238</v>
      </c>
      <c r="K12" t="s">
        <v>1239</v>
      </c>
      <c r="L12">
        <v>1368</v>
      </c>
      <c r="N12">
        <v>1011</v>
      </c>
      <c r="O12" t="s">
        <v>1229</v>
      </c>
      <c r="P12" t="s">
        <v>1229</v>
      </c>
      <c r="Q12">
        <v>1</v>
      </c>
      <c r="W12">
        <v>0</v>
      </c>
      <c r="X12">
        <v>1372534845</v>
      </c>
      <c r="Y12">
        <v>1.9760000000000002</v>
      </c>
      <c r="AA12">
        <v>0</v>
      </c>
      <c r="AB12">
        <v>462.6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7.04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2.4700000000000002</v>
      </c>
      <c r="AU12" t="s">
        <v>43</v>
      </c>
      <c r="AV12">
        <v>0</v>
      </c>
      <c r="AW12">
        <v>2</v>
      </c>
      <c r="AX12">
        <v>16612635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7.9040000000000013E-2</v>
      </c>
      <c r="CY12">
        <f>AB12</f>
        <v>462.6</v>
      </c>
      <c r="CZ12">
        <f>AF12</f>
        <v>65.709999999999994</v>
      </c>
      <c r="DA12">
        <f>AJ12</f>
        <v>7.04</v>
      </c>
      <c r="DB12">
        <v>0</v>
      </c>
    </row>
    <row r="13" spans="1:106" x14ac:dyDescent="0.2">
      <c r="A13">
        <f>ROW(Source!A31)</f>
        <v>31</v>
      </c>
      <c r="B13">
        <v>16612262</v>
      </c>
      <c r="C13">
        <v>16612624</v>
      </c>
      <c r="D13">
        <v>15170039</v>
      </c>
      <c r="E13">
        <v>1</v>
      </c>
      <c r="F13">
        <v>1</v>
      </c>
      <c r="G13">
        <v>1</v>
      </c>
      <c r="H13">
        <v>3</v>
      </c>
      <c r="I13" t="s">
        <v>1240</v>
      </c>
      <c r="J13" t="s">
        <v>1241</v>
      </c>
      <c r="K13" t="s">
        <v>1242</v>
      </c>
      <c r="L13">
        <v>1348</v>
      </c>
      <c r="N13">
        <v>1009</v>
      </c>
      <c r="O13" t="s">
        <v>182</v>
      </c>
      <c r="P13" t="s">
        <v>182</v>
      </c>
      <c r="Q13">
        <v>1000</v>
      </c>
      <c r="W13">
        <v>0</v>
      </c>
      <c r="X13">
        <v>1174701286</v>
      </c>
      <c r="Y13">
        <v>0</v>
      </c>
      <c r="AA13">
        <v>84325.119999999995</v>
      </c>
      <c r="AB13">
        <v>0</v>
      </c>
      <c r="AC13">
        <v>0</v>
      </c>
      <c r="AD13">
        <v>0</v>
      </c>
      <c r="AE13">
        <v>11978</v>
      </c>
      <c r="AF13">
        <v>0</v>
      </c>
      <c r="AG13">
        <v>0</v>
      </c>
      <c r="AH13">
        <v>0</v>
      </c>
      <c r="AI13">
        <v>7.04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1.2E-2</v>
      </c>
      <c r="AU13" t="s">
        <v>42</v>
      </c>
      <c r="AV13">
        <v>0</v>
      </c>
      <c r="AW13">
        <v>2</v>
      </c>
      <c r="AX13">
        <v>16612636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0</v>
      </c>
      <c r="CY13">
        <f>AA13</f>
        <v>84325.119999999995</v>
      </c>
      <c r="CZ13">
        <f>AE13</f>
        <v>11978</v>
      </c>
      <c r="DA13">
        <f>AI13</f>
        <v>7.04</v>
      </c>
      <c r="DB13">
        <v>0</v>
      </c>
    </row>
    <row r="14" spans="1:106" x14ac:dyDescent="0.2">
      <c r="A14">
        <f>ROW(Source!A31)</f>
        <v>31</v>
      </c>
      <c r="B14">
        <v>16612262</v>
      </c>
      <c r="C14">
        <v>16612624</v>
      </c>
      <c r="D14">
        <v>15189796</v>
      </c>
      <c r="E14">
        <v>1</v>
      </c>
      <c r="F14">
        <v>1</v>
      </c>
      <c r="G14">
        <v>1</v>
      </c>
      <c r="H14">
        <v>3</v>
      </c>
      <c r="I14" t="s">
        <v>1243</v>
      </c>
      <c r="J14" t="s">
        <v>1244</v>
      </c>
      <c r="K14" t="s">
        <v>1245</v>
      </c>
      <c r="L14">
        <v>1348</v>
      </c>
      <c r="N14">
        <v>1009</v>
      </c>
      <c r="O14" t="s">
        <v>182</v>
      </c>
      <c r="P14" t="s">
        <v>182</v>
      </c>
      <c r="Q14">
        <v>1000</v>
      </c>
      <c r="W14">
        <v>0</v>
      </c>
      <c r="X14">
        <v>-1756095795</v>
      </c>
      <c r="Y14">
        <v>0</v>
      </c>
      <c r="AA14">
        <v>42162.559999999998</v>
      </c>
      <c r="AB14">
        <v>0</v>
      </c>
      <c r="AC14">
        <v>0</v>
      </c>
      <c r="AD14">
        <v>0</v>
      </c>
      <c r="AE14">
        <v>5989</v>
      </c>
      <c r="AF14">
        <v>0</v>
      </c>
      <c r="AG14">
        <v>0</v>
      </c>
      <c r="AH14">
        <v>0</v>
      </c>
      <c r="AI14">
        <v>7.04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3.5000000000000003E-2</v>
      </c>
      <c r="AU14" t="s">
        <v>42</v>
      </c>
      <c r="AV14">
        <v>0</v>
      </c>
      <c r="AW14">
        <v>2</v>
      </c>
      <c r="AX14">
        <v>16612637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0</v>
      </c>
      <c r="CY14">
        <f>AA14</f>
        <v>42162.559999999998</v>
      </c>
      <c r="CZ14">
        <f>AE14</f>
        <v>5989</v>
      </c>
      <c r="DA14">
        <f>AI14</f>
        <v>7.04</v>
      </c>
      <c r="DB14">
        <v>0</v>
      </c>
    </row>
    <row r="15" spans="1:106" x14ac:dyDescent="0.2">
      <c r="A15">
        <f>ROW(Source!A31)</f>
        <v>31</v>
      </c>
      <c r="B15">
        <v>16612262</v>
      </c>
      <c r="C15">
        <v>16612624</v>
      </c>
      <c r="D15">
        <v>15196771</v>
      </c>
      <c r="E15">
        <v>1</v>
      </c>
      <c r="F15">
        <v>1</v>
      </c>
      <c r="G15">
        <v>1</v>
      </c>
      <c r="H15">
        <v>3</v>
      </c>
      <c r="I15" t="s">
        <v>1246</v>
      </c>
      <c r="J15" t="s">
        <v>1247</v>
      </c>
      <c r="K15" t="s">
        <v>1248</v>
      </c>
      <c r="L15">
        <v>1301</v>
      </c>
      <c r="N15">
        <v>1003</v>
      </c>
      <c r="O15" t="s">
        <v>135</v>
      </c>
      <c r="P15" t="s">
        <v>135</v>
      </c>
      <c r="Q15">
        <v>1</v>
      </c>
      <c r="W15">
        <v>0</v>
      </c>
      <c r="X15">
        <v>117883946</v>
      </c>
      <c r="Y15">
        <v>0</v>
      </c>
      <c r="AA15">
        <v>22.53</v>
      </c>
      <c r="AB15">
        <v>0</v>
      </c>
      <c r="AC15">
        <v>0</v>
      </c>
      <c r="AD15">
        <v>0</v>
      </c>
      <c r="AE15">
        <v>3.2</v>
      </c>
      <c r="AF15">
        <v>0</v>
      </c>
      <c r="AG15">
        <v>0</v>
      </c>
      <c r="AH15">
        <v>0</v>
      </c>
      <c r="AI15">
        <v>7.04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400</v>
      </c>
      <c r="AU15" t="s">
        <v>42</v>
      </c>
      <c r="AV15">
        <v>0</v>
      </c>
      <c r="AW15">
        <v>2</v>
      </c>
      <c r="AX15">
        <v>16612639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0</v>
      </c>
      <c r="CY15">
        <f>AA15</f>
        <v>22.53</v>
      </c>
      <c r="CZ15">
        <f>AE15</f>
        <v>3.2</v>
      </c>
      <c r="DA15">
        <f>AI15</f>
        <v>7.04</v>
      </c>
      <c r="DB15">
        <v>0</v>
      </c>
    </row>
    <row r="16" spans="1:106" x14ac:dyDescent="0.2">
      <c r="A16">
        <f>ROW(Source!A32)</f>
        <v>32</v>
      </c>
      <c r="B16">
        <v>16612262</v>
      </c>
      <c r="C16">
        <v>16612640</v>
      </c>
      <c r="D16">
        <v>15430517</v>
      </c>
      <c r="E16">
        <v>1</v>
      </c>
      <c r="F16">
        <v>1</v>
      </c>
      <c r="G16">
        <v>1</v>
      </c>
      <c r="H16">
        <v>1</v>
      </c>
      <c r="I16" t="s">
        <v>1230</v>
      </c>
      <c r="J16" t="s">
        <v>6</v>
      </c>
      <c r="K16" t="s">
        <v>1231</v>
      </c>
      <c r="L16">
        <v>1191</v>
      </c>
      <c r="N16">
        <v>1013</v>
      </c>
      <c r="O16" t="s">
        <v>1223</v>
      </c>
      <c r="P16" t="s">
        <v>1223</v>
      </c>
      <c r="Q16">
        <v>1</v>
      </c>
      <c r="W16">
        <v>0</v>
      </c>
      <c r="X16">
        <v>735429535</v>
      </c>
      <c r="Y16">
        <v>7.67</v>
      </c>
      <c r="AA16">
        <v>0</v>
      </c>
      <c r="AB16">
        <v>0</v>
      </c>
      <c r="AC16">
        <v>0</v>
      </c>
      <c r="AD16">
        <v>54.91</v>
      </c>
      <c r="AE16">
        <v>0</v>
      </c>
      <c r="AF16">
        <v>0</v>
      </c>
      <c r="AG16">
        <v>0</v>
      </c>
      <c r="AH16">
        <v>7.8</v>
      </c>
      <c r="AI16">
        <v>1</v>
      </c>
      <c r="AJ16">
        <v>1</v>
      </c>
      <c r="AK16">
        <v>1</v>
      </c>
      <c r="AL16">
        <v>7.04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7.67</v>
      </c>
      <c r="AU16" t="s">
        <v>6</v>
      </c>
      <c r="AV16">
        <v>1</v>
      </c>
      <c r="AW16">
        <v>2</v>
      </c>
      <c r="AX16">
        <v>16612642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0.91272999999999993</v>
      </c>
      <c r="CY16">
        <f>AD16</f>
        <v>54.91</v>
      </c>
      <c r="CZ16">
        <f>AH16</f>
        <v>7.8</v>
      </c>
      <c r="DA16">
        <f>AL16</f>
        <v>7.04</v>
      </c>
      <c r="DB16">
        <v>0</v>
      </c>
    </row>
    <row r="17" spans="1:106" x14ac:dyDescent="0.2">
      <c r="A17">
        <f>ROW(Source!A33)</f>
        <v>33</v>
      </c>
      <c r="B17">
        <v>16612262</v>
      </c>
      <c r="C17">
        <v>16612644</v>
      </c>
      <c r="D17">
        <v>15430517</v>
      </c>
      <c r="E17">
        <v>1</v>
      </c>
      <c r="F17">
        <v>1</v>
      </c>
      <c r="G17">
        <v>1</v>
      </c>
      <c r="H17">
        <v>1</v>
      </c>
      <c r="I17" t="s">
        <v>1230</v>
      </c>
      <c r="J17" t="s">
        <v>6</v>
      </c>
      <c r="K17" t="s">
        <v>1231</v>
      </c>
      <c r="L17">
        <v>1191</v>
      </c>
      <c r="N17">
        <v>1013</v>
      </c>
      <c r="O17" t="s">
        <v>1223</v>
      </c>
      <c r="P17" t="s">
        <v>1223</v>
      </c>
      <c r="Q17">
        <v>1</v>
      </c>
      <c r="W17">
        <v>0</v>
      </c>
      <c r="X17">
        <v>735429535</v>
      </c>
      <c r="Y17">
        <v>11.39</v>
      </c>
      <c r="AA17">
        <v>0</v>
      </c>
      <c r="AB17">
        <v>0</v>
      </c>
      <c r="AC17">
        <v>0</v>
      </c>
      <c r="AD17">
        <v>54.91</v>
      </c>
      <c r="AE17">
        <v>0</v>
      </c>
      <c r="AF17">
        <v>0</v>
      </c>
      <c r="AG17">
        <v>0</v>
      </c>
      <c r="AH17">
        <v>7.8</v>
      </c>
      <c r="AI17">
        <v>1</v>
      </c>
      <c r="AJ17">
        <v>1</v>
      </c>
      <c r="AK17">
        <v>1</v>
      </c>
      <c r="AL17">
        <v>7.04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11.39</v>
      </c>
      <c r="AU17" t="s">
        <v>6</v>
      </c>
      <c r="AV17">
        <v>1</v>
      </c>
      <c r="AW17">
        <v>2</v>
      </c>
      <c r="AX17">
        <v>16612648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Y17*Source!I33</f>
        <v>42.871960000000001</v>
      </c>
      <c r="CY17">
        <f>AD17</f>
        <v>54.91</v>
      </c>
      <c r="CZ17">
        <f>AH17</f>
        <v>7.8</v>
      </c>
      <c r="DA17">
        <f>AL17</f>
        <v>7.04</v>
      </c>
      <c r="DB17">
        <v>0</v>
      </c>
    </row>
    <row r="18" spans="1:106" x14ac:dyDescent="0.2">
      <c r="A18">
        <f>ROW(Source!A33)</f>
        <v>33</v>
      </c>
      <c r="B18">
        <v>16612262</v>
      </c>
      <c r="C18">
        <v>16612644</v>
      </c>
      <c r="D18">
        <v>15430395</v>
      </c>
      <c r="E18">
        <v>1</v>
      </c>
      <c r="F18">
        <v>1</v>
      </c>
      <c r="G18">
        <v>1</v>
      </c>
      <c r="H18">
        <v>1</v>
      </c>
      <c r="I18" t="s">
        <v>1224</v>
      </c>
      <c r="J18" t="s">
        <v>6</v>
      </c>
      <c r="K18" t="s">
        <v>1225</v>
      </c>
      <c r="L18">
        <v>1191</v>
      </c>
      <c r="N18">
        <v>1013</v>
      </c>
      <c r="O18" t="s">
        <v>1223</v>
      </c>
      <c r="P18" t="s">
        <v>1223</v>
      </c>
      <c r="Q18">
        <v>1</v>
      </c>
      <c r="W18">
        <v>0</v>
      </c>
      <c r="X18">
        <v>-1417349443</v>
      </c>
      <c r="Y18">
        <v>0.13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7.04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0.13</v>
      </c>
      <c r="AU18" t="s">
        <v>6</v>
      </c>
      <c r="AV18">
        <v>2</v>
      </c>
      <c r="AW18">
        <v>2</v>
      </c>
      <c r="AX18">
        <v>16612649</v>
      </c>
      <c r="AY18">
        <v>1</v>
      </c>
      <c r="AZ18">
        <v>0</v>
      </c>
      <c r="BA18">
        <v>21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0.48931999999999998</v>
      </c>
      <c r="CY18">
        <f>AD18</f>
        <v>0</v>
      </c>
      <c r="CZ18">
        <f>AH18</f>
        <v>0</v>
      </c>
      <c r="DA18">
        <f>AL18</f>
        <v>1</v>
      </c>
      <c r="DB18">
        <v>0</v>
      </c>
    </row>
    <row r="19" spans="1:106" x14ac:dyDescent="0.2">
      <c r="A19">
        <f>ROW(Source!A33)</f>
        <v>33</v>
      </c>
      <c r="B19">
        <v>16612262</v>
      </c>
      <c r="C19">
        <v>16612644</v>
      </c>
      <c r="D19">
        <v>15247974</v>
      </c>
      <c r="E19">
        <v>1</v>
      </c>
      <c r="F19">
        <v>1</v>
      </c>
      <c r="G19">
        <v>1</v>
      </c>
      <c r="H19">
        <v>2</v>
      </c>
      <c r="I19" t="s">
        <v>1226</v>
      </c>
      <c r="J19" t="s">
        <v>1227</v>
      </c>
      <c r="K19" t="s">
        <v>1228</v>
      </c>
      <c r="L19">
        <v>1368</v>
      </c>
      <c r="N19">
        <v>1011</v>
      </c>
      <c r="O19" t="s">
        <v>1229</v>
      </c>
      <c r="P19" t="s">
        <v>1229</v>
      </c>
      <c r="Q19">
        <v>1</v>
      </c>
      <c r="W19">
        <v>0</v>
      </c>
      <c r="X19">
        <v>1188625873</v>
      </c>
      <c r="Y19">
        <v>0.13</v>
      </c>
      <c r="AA19">
        <v>0</v>
      </c>
      <c r="AB19">
        <v>220.07</v>
      </c>
      <c r="AC19">
        <v>13.5</v>
      </c>
      <c r="AD19">
        <v>0</v>
      </c>
      <c r="AE19">
        <v>0</v>
      </c>
      <c r="AF19">
        <v>31.26</v>
      </c>
      <c r="AG19">
        <v>13.5</v>
      </c>
      <c r="AH19">
        <v>0</v>
      </c>
      <c r="AI19">
        <v>1</v>
      </c>
      <c r="AJ19">
        <v>7.04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0.13</v>
      </c>
      <c r="AU19" t="s">
        <v>6</v>
      </c>
      <c r="AV19">
        <v>0</v>
      </c>
      <c r="AW19">
        <v>2</v>
      </c>
      <c r="AX19">
        <v>16612650</v>
      </c>
      <c r="AY19">
        <v>1</v>
      </c>
      <c r="AZ19">
        <v>0</v>
      </c>
      <c r="BA19">
        <v>22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0.48931999999999998</v>
      </c>
      <c r="CY19">
        <f>AB19</f>
        <v>220.07</v>
      </c>
      <c r="CZ19">
        <f>AF19</f>
        <v>31.26</v>
      </c>
      <c r="DA19">
        <f>AJ19</f>
        <v>7.04</v>
      </c>
      <c r="DB19">
        <v>0</v>
      </c>
    </row>
    <row r="20" spans="1:106" x14ac:dyDescent="0.2">
      <c r="A20">
        <f>ROW(Source!A34)</f>
        <v>34</v>
      </c>
      <c r="B20">
        <v>16612262</v>
      </c>
      <c r="C20">
        <v>16612652</v>
      </c>
      <c r="D20">
        <v>15430767</v>
      </c>
      <c r="E20">
        <v>1</v>
      </c>
      <c r="F20">
        <v>1</v>
      </c>
      <c r="G20">
        <v>1</v>
      </c>
      <c r="H20">
        <v>1</v>
      </c>
      <c r="I20" t="s">
        <v>1249</v>
      </c>
      <c r="J20" t="s">
        <v>6</v>
      </c>
      <c r="K20" t="s">
        <v>1250</v>
      </c>
      <c r="L20">
        <v>1191</v>
      </c>
      <c r="N20">
        <v>1013</v>
      </c>
      <c r="O20" t="s">
        <v>1223</v>
      </c>
      <c r="P20" t="s">
        <v>1223</v>
      </c>
      <c r="Q20">
        <v>1</v>
      </c>
      <c r="W20">
        <v>0</v>
      </c>
      <c r="X20">
        <v>-400197608</v>
      </c>
      <c r="Y20">
        <v>69.87</v>
      </c>
      <c r="AA20">
        <v>0</v>
      </c>
      <c r="AB20">
        <v>0</v>
      </c>
      <c r="AC20">
        <v>0</v>
      </c>
      <c r="AD20">
        <v>60.05</v>
      </c>
      <c r="AE20">
        <v>0</v>
      </c>
      <c r="AF20">
        <v>0</v>
      </c>
      <c r="AG20">
        <v>0</v>
      </c>
      <c r="AH20">
        <v>8.5299999999999994</v>
      </c>
      <c r="AI20">
        <v>1</v>
      </c>
      <c r="AJ20">
        <v>1</v>
      </c>
      <c r="AK20">
        <v>1</v>
      </c>
      <c r="AL20">
        <v>7.04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69.87</v>
      </c>
      <c r="AU20" t="s">
        <v>6</v>
      </c>
      <c r="AV20">
        <v>1</v>
      </c>
      <c r="AW20">
        <v>2</v>
      </c>
      <c r="AX20">
        <v>16612656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34.725390000000004</v>
      </c>
      <c r="CY20">
        <f>AD20</f>
        <v>60.05</v>
      </c>
      <c r="CZ20">
        <f>AH20</f>
        <v>8.5299999999999994</v>
      </c>
      <c r="DA20">
        <f>AL20</f>
        <v>7.04</v>
      </c>
      <c r="DB20">
        <v>0</v>
      </c>
    </row>
    <row r="21" spans="1:106" x14ac:dyDescent="0.2">
      <c r="A21">
        <f>ROW(Source!A34)</f>
        <v>34</v>
      </c>
      <c r="B21">
        <v>16612262</v>
      </c>
      <c r="C21">
        <v>16612652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1224</v>
      </c>
      <c r="J21" t="s">
        <v>6</v>
      </c>
      <c r="K21" t="s">
        <v>1225</v>
      </c>
      <c r="L21">
        <v>1191</v>
      </c>
      <c r="N21">
        <v>1013</v>
      </c>
      <c r="O21" t="s">
        <v>1223</v>
      </c>
      <c r="P21" t="s">
        <v>1223</v>
      </c>
      <c r="Q21">
        <v>1</v>
      </c>
      <c r="W21">
        <v>0</v>
      </c>
      <c r="X21">
        <v>-1417349443</v>
      </c>
      <c r="Y21">
        <v>1.44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7.04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1.44</v>
      </c>
      <c r="AU21" t="s">
        <v>6</v>
      </c>
      <c r="AV21">
        <v>2</v>
      </c>
      <c r="AW21">
        <v>2</v>
      </c>
      <c r="AX21">
        <v>16612657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0.71567999999999998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ROW(Source!A34)</f>
        <v>34</v>
      </c>
      <c r="B22">
        <v>16612262</v>
      </c>
      <c r="C22">
        <v>16612652</v>
      </c>
      <c r="D22">
        <v>15247974</v>
      </c>
      <c r="E22">
        <v>1</v>
      </c>
      <c r="F22">
        <v>1</v>
      </c>
      <c r="G22">
        <v>1</v>
      </c>
      <c r="H22">
        <v>2</v>
      </c>
      <c r="I22" t="s">
        <v>1226</v>
      </c>
      <c r="J22" t="s">
        <v>1227</v>
      </c>
      <c r="K22" t="s">
        <v>1228</v>
      </c>
      <c r="L22">
        <v>1368</v>
      </c>
      <c r="N22">
        <v>1011</v>
      </c>
      <c r="O22" t="s">
        <v>1229</v>
      </c>
      <c r="P22" t="s">
        <v>1229</v>
      </c>
      <c r="Q22">
        <v>1</v>
      </c>
      <c r="W22">
        <v>0</v>
      </c>
      <c r="X22">
        <v>1188625873</v>
      </c>
      <c r="Y22">
        <v>1.44</v>
      </c>
      <c r="AA22">
        <v>0</v>
      </c>
      <c r="AB22">
        <v>220.07</v>
      </c>
      <c r="AC22">
        <v>13.5</v>
      </c>
      <c r="AD22">
        <v>0</v>
      </c>
      <c r="AE22">
        <v>0</v>
      </c>
      <c r="AF22">
        <v>31.26</v>
      </c>
      <c r="AG22">
        <v>13.5</v>
      </c>
      <c r="AH22">
        <v>0</v>
      </c>
      <c r="AI22">
        <v>1</v>
      </c>
      <c r="AJ22">
        <v>7.04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1.44</v>
      </c>
      <c r="AU22" t="s">
        <v>6</v>
      </c>
      <c r="AV22">
        <v>0</v>
      </c>
      <c r="AW22">
        <v>2</v>
      </c>
      <c r="AX22">
        <v>16612658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0.71567999999999998</v>
      </c>
      <c r="CY22">
        <f>AB22</f>
        <v>220.07</v>
      </c>
      <c r="CZ22">
        <f>AF22</f>
        <v>31.26</v>
      </c>
      <c r="DA22">
        <f>AJ22</f>
        <v>7.04</v>
      </c>
      <c r="DB22">
        <v>0</v>
      </c>
    </row>
    <row r="23" spans="1:106" x14ac:dyDescent="0.2">
      <c r="A23">
        <f>ROW(Source!A35)</f>
        <v>35</v>
      </c>
      <c r="B23">
        <v>16612262</v>
      </c>
      <c r="C23">
        <v>16612660</v>
      </c>
      <c r="D23">
        <v>15430767</v>
      </c>
      <c r="E23">
        <v>1</v>
      </c>
      <c r="F23">
        <v>1</v>
      </c>
      <c r="G23">
        <v>1</v>
      </c>
      <c r="H23">
        <v>1</v>
      </c>
      <c r="I23" t="s">
        <v>1249</v>
      </c>
      <c r="J23" t="s">
        <v>6</v>
      </c>
      <c r="K23" t="s">
        <v>1250</v>
      </c>
      <c r="L23">
        <v>1191</v>
      </c>
      <c r="N23">
        <v>1013</v>
      </c>
      <c r="O23" t="s">
        <v>1223</v>
      </c>
      <c r="P23" t="s">
        <v>1223</v>
      </c>
      <c r="Q23">
        <v>1</v>
      </c>
      <c r="W23">
        <v>0</v>
      </c>
      <c r="X23">
        <v>-400197608</v>
      </c>
      <c r="Y23">
        <v>111.2</v>
      </c>
      <c r="AA23">
        <v>0</v>
      </c>
      <c r="AB23">
        <v>0</v>
      </c>
      <c r="AC23">
        <v>0</v>
      </c>
      <c r="AD23">
        <v>60.05</v>
      </c>
      <c r="AE23">
        <v>0</v>
      </c>
      <c r="AF23">
        <v>0</v>
      </c>
      <c r="AG23">
        <v>0</v>
      </c>
      <c r="AH23">
        <v>8.5299999999999994</v>
      </c>
      <c r="AI23">
        <v>1</v>
      </c>
      <c r="AJ23">
        <v>1</v>
      </c>
      <c r="AK23">
        <v>1</v>
      </c>
      <c r="AL23">
        <v>7.04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111.2</v>
      </c>
      <c r="AU23" t="s">
        <v>6</v>
      </c>
      <c r="AV23">
        <v>1</v>
      </c>
      <c r="AW23">
        <v>2</v>
      </c>
      <c r="AX23">
        <v>16612666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55.266400000000004</v>
      </c>
      <c r="CY23">
        <f>AD23</f>
        <v>60.05</v>
      </c>
      <c r="CZ23">
        <f>AH23</f>
        <v>8.5299999999999994</v>
      </c>
      <c r="DA23">
        <f>AL23</f>
        <v>7.04</v>
      </c>
      <c r="DB23">
        <v>0</v>
      </c>
    </row>
    <row r="24" spans="1:106" x14ac:dyDescent="0.2">
      <c r="A24">
        <f>ROW(Source!A35)</f>
        <v>35</v>
      </c>
      <c r="B24">
        <v>16612262</v>
      </c>
      <c r="C24">
        <v>16612660</v>
      </c>
      <c r="D24">
        <v>15430395</v>
      </c>
      <c r="E24">
        <v>1</v>
      </c>
      <c r="F24">
        <v>1</v>
      </c>
      <c r="G24">
        <v>1</v>
      </c>
      <c r="H24">
        <v>1</v>
      </c>
      <c r="I24" t="s">
        <v>1224</v>
      </c>
      <c r="J24" t="s">
        <v>6</v>
      </c>
      <c r="K24" t="s">
        <v>1225</v>
      </c>
      <c r="L24">
        <v>1191</v>
      </c>
      <c r="N24">
        <v>1013</v>
      </c>
      <c r="O24" t="s">
        <v>1223</v>
      </c>
      <c r="P24" t="s">
        <v>1223</v>
      </c>
      <c r="Q24">
        <v>1</v>
      </c>
      <c r="W24">
        <v>0</v>
      </c>
      <c r="X24">
        <v>-1417349443</v>
      </c>
      <c r="Y24">
        <v>1.8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7.04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1.8</v>
      </c>
      <c r="AU24" t="s">
        <v>6</v>
      </c>
      <c r="AV24">
        <v>2</v>
      </c>
      <c r="AW24">
        <v>2</v>
      </c>
      <c r="AX24">
        <v>16612667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0.89460000000000006</v>
      </c>
      <c r="CY24">
        <f>AD24</f>
        <v>0</v>
      </c>
      <c r="CZ24">
        <f>AH24</f>
        <v>0</v>
      </c>
      <c r="DA24">
        <f>AL24</f>
        <v>1</v>
      </c>
      <c r="DB24">
        <v>0</v>
      </c>
    </row>
    <row r="25" spans="1:106" x14ac:dyDescent="0.2">
      <c r="A25">
        <f>ROW(Source!A35)</f>
        <v>35</v>
      </c>
      <c r="B25">
        <v>16612262</v>
      </c>
      <c r="C25">
        <v>16612660</v>
      </c>
      <c r="D25">
        <v>15247974</v>
      </c>
      <c r="E25">
        <v>1</v>
      </c>
      <c r="F25">
        <v>1</v>
      </c>
      <c r="G25">
        <v>1</v>
      </c>
      <c r="H25">
        <v>2</v>
      </c>
      <c r="I25" t="s">
        <v>1226</v>
      </c>
      <c r="J25" t="s">
        <v>1227</v>
      </c>
      <c r="K25" t="s">
        <v>1228</v>
      </c>
      <c r="L25">
        <v>1368</v>
      </c>
      <c r="N25">
        <v>1011</v>
      </c>
      <c r="O25" t="s">
        <v>1229</v>
      </c>
      <c r="P25" t="s">
        <v>1229</v>
      </c>
      <c r="Q25">
        <v>1</v>
      </c>
      <c r="W25">
        <v>0</v>
      </c>
      <c r="X25">
        <v>1188625873</v>
      </c>
      <c r="Y25">
        <v>1.8</v>
      </c>
      <c r="AA25">
        <v>0</v>
      </c>
      <c r="AB25">
        <v>220.07</v>
      </c>
      <c r="AC25">
        <v>13.5</v>
      </c>
      <c r="AD25">
        <v>0</v>
      </c>
      <c r="AE25">
        <v>0</v>
      </c>
      <c r="AF25">
        <v>31.26</v>
      </c>
      <c r="AG25">
        <v>13.5</v>
      </c>
      <c r="AH25">
        <v>0</v>
      </c>
      <c r="AI25">
        <v>1</v>
      </c>
      <c r="AJ25">
        <v>7.04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1.8</v>
      </c>
      <c r="AU25" t="s">
        <v>6</v>
      </c>
      <c r="AV25">
        <v>0</v>
      </c>
      <c r="AW25">
        <v>2</v>
      </c>
      <c r="AX25">
        <v>16612668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0.89460000000000006</v>
      </c>
      <c r="CY25">
        <f>AB25</f>
        <v>220.07</v>
      </c>
      <c r="CZ25">
        <f>AF25</f>
        <v>31.26</v>
      </c>
      <c r="DA25">
        <f>AJ25</f>
        <v>7.04</v>
      </c>
      <c r="DB25">
        <v>0</v>
      </c>
    </row>
    <row r="26" spans="1:106" x14ac:dyDescent="0.2">
      <c r="A26">
        <f>ROW(Source!A35)</f>
        <v>35</v>
      </c>
      <c r="B26">
        <v>16612262</v>
      </c>
      <c r="C26">
        <v>16612660</v>
      </c>
      <c r="D26">
        <v>15249402</v>
      </c>
      <c r="E26">
        <v>1</v>
      </c>
      <c r="F26">
        <v>1</v>
      </c>
      <c r="G26">
        <v>1</v>
      </c>
      <c r="H26">
        <v>2</v>
      </c>
      <c r="I26" t="s">
        <v>1251</v>
      </c>
      <c r="J26" t="s">
        <v>1252</v>
      </c>
      <c r="K26" t="s">
        <v>1253</v>
      </c>
      <c r="L26">
        <v>1368</v>
      </c>
      <c r="N26">
        <v>1011</v>
      </c>
      <c r="O26" t="s">
        <v>1229</v>
      </c>
      <c r="P26" t="s">
        <v>1229</v>
      </c>
      <c r="Q26">
        <v>1</v>
      </c>
      <c r="W26">
        <v>0</v>
      </c>
      <c r="X26">
        <v>-2111251057</v>
      </c>
      <c r="Y26">
        <v>19.2</v>
      </c>
      <c r="AA26">
        <v>0</v>
      </c>
      <c r="AB26">
        <v>228.8</v>
      </c>
      <c r="AC26">
        <v>0</v>
      </c>
      <c r="AD26">
        <v>0</v>
      </c>
      <c r="AE26">
        <v>0</v>
      </c>
      <c r="AF26">
        <v>32.5</v>
      </c>
      <c r="AG26">
        <v>0</v>
      </c>
      <c r="AH26">
        <v>0</v>
      </c>
      <c r="AI26">
        <v>1</v>
      </c>
      <c r="AJ26">
        <v>7.04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19.2</v>
      </c>
      <c r="AU26" t="s">
        <v>6</v>
      </c>
      <c r="AV26">
        <v>0</v>
      </c>
      <c r="AW26">
        <v>2</v>
      </c>
      <c r="AX26">
        <v>16612669</v>
      </c>
      <c r="AY26">
        <v>1</v>
      </c>
      <c r="AZ26">
        <v>0</v>
      </c>
      <c r="BA26">
        <v>31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9.5423999999999989</v>
      </c>
      <c r="CY26">
        <f>AB26</f>
        <v>228.8</v>
      </c>
      <c r="CZ26">
        <f>AF26</f>
        <v>32.5</v>
      </c>
      <c r="DA26">
        <f>AJ26</f>
        <v>7.04</v>
      </c>
      <c r="DB26">
        <v>0</v>
      </c>
    </row>
    <row r="27" spans="1:106" x14ac:dyDescent="0.2">
      <c r="A27">
        <f>ROW(Source!A35)</f>
        <v>35</v>
      </c>
      <c r="B27">
        <v>16612262</v>
      </c>
      <c r="C27">
        <v>16612660</v>
      </c>
      <c r="D27">
        <v>15249998</v>
      </c>
      <c r="E27">
        <v>1</v>
      </c>
      <c r="F27">
        <v>1</v>
      </c>
      <c r="G27">
        <v>1</v>
      </c>
      <c r="H27">
        <v>2</v>
      </c>
      <c r="I27" t="s">
        <v>1254</v>
      </c>
      <c r="J27" t="s">
        <v>1255</v>
      </c>
      <c r="K27" t="s">
        <v>1256</v>
      </c>
      <c r="L27">
        <v>1368</v>
      </c>
      <c r="N27">
        <v>1011</v>
      </c>
      <c r="O27" t="s">
        <v>1229</v>
      </c>
      <c r="P27" t="s">
        <v>1229</v>
      </c>
      <c r="Q27">
        <v>1</v>
      </c>
      <c r="W27">
        <v>0</v>
      </c>
      <c r="X27">
        <v>1518765163</v>
      </c>
      <c r="Y27">
        <v>38.4</v>
      </c>
      <c r="AA27">
        <v>0</v>
      </c>
      <c r="AB27">
        <v>10.77</v>
      </c>
      <c r="AC27">
        <v>0</v>
      </c>
      <c r="AD27">
        <v>0</v>
      </c>
      <c r="AE27">
        <v>0</v>
      </c>
      <c r="AF27">
        <v>1.53</v>
      </c>
      <c r="AG27">
        <v>0</v>
      </c>
      <c r="AH27">
        <v>0</v>
      </c>
      <c r="AI27">
        <v>1</v>
      </c>
      <c r="AJ27">
        <v>7.04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38.4</v>
      </c>
      <c r="AU27" t="s">
        <v>6</v>
      </c>
      <c r="AV27">
        <v>0</v>
      </c>
      <c r="AW27">
        <v>2</v>
      </c>
      <c r="AX27">
        <v>16612670</v>
      </c>
      <c r="AY27">
        <v>1</v>
      </c>
      <c r="AZ27">
        <v>0</v>
      </c>
      <c r="BA27">
        <v>32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19.084799999999998</v>
      </c>
      <c r="CY27">
        <f>AB27</f>
        <v>10.77</v>
      </c>
      <c r="CZ27">
        <f>AF27</f>
        <v>1.53</v>
      </c>
      <c r="DA27">
        <f>AJ27</f>
        <v>7.04</v>
      </c>
      <c r="DB27">
        <v>0</v>
      </c>
    </row>
    <row r="28" spans="1:106" x14ac:dyDescent="0.2">
      <c r="A28">
        <f>ROW(Source!A36)</f>
        <v>36</v>
      </c>
      <c r="B28">
        <v>16612262</v>
      </c>
      <c r="C28">
        <v>16612672</v>
      </c>
      <c r="D28">
        <v>15430517</v>
      </c>
      <c r="E28">
        <v>1</v>
      </c>
      <c r="F28">
        <v>1</v>
      </c>
      <c r="G28">
        <v>1</v>
      </c>
      <c r="H28">
        <v>1</v>
      </c>
      <c r="I28" t="s">
        <v>1230</v>
      </c>
      <c r="J28" t="s">
        <v>6</v>
      </c>
      <c r="K28" t="s">
        <v>1231</v>
      </c>
      <c r="L28">
        <v>1191</v>
      </c>
      <c r="N28">
        <v>1013</v>
      </c>
      <c r="O28" t="s">
        <v>1223</v>
      </c>
      <c r="P28" t="s">
        <v>1223</v>
      </c>
      <c r="Q28">
        <v>1</v>
      </c>
      <c r="W28">
        <v>0</v>
      </c>
      <c r="X28">
        <v>735429535</v>
      </c>
      <c r="Y28">
        <v>14.28</v>
      </c>
      <c r="AA28">
        <v>0</v>
      </c>
      <c r="AB28">
        <v>0</v>
      </c>
      <c r="AC28">
        <v>0</v>
      </c>
      <c r="AD28">
        <v>54.91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7.04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14.28</v>
      </c>
      <c r="AU28" t="s">
        <v>6</v>
      </c>
      <c r="AV28">
        <v>1</v>
      </c>
      <c r="AW28">
        <v>2</v>
      </c>
      <c r="AX28">
        <v>16612674</v>
      </c>
      <c r="AY28">
        <v>1</v>
      </c>
      <c r="AZ28">
        <v>0</v>
      </c>
      <c r="BA28">
        <v>34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Y28*Source!I36</f>
        <v>12.436451999999999</v>
      </c>
      <c r="CY28">
        <f>AD28</f>
        <v>54.91</v>
      </c>
      <c r="CZ28">
        <f>AH28</f>
        <v>7.8</v>
      </c>
      <c r="DA28">
        <f>AL28</f>
        <v>7.04</v>
      </c>
      <c r="DB28">
        <v>0</v>
      </c>
    </row>
    <row r="29" spans="1:106" x14ac:dyDescent="0.2">
      <c r="A29">
        <f>ROW(Source!A37)</f>
        <v>37</v>
      </c>
      <c r="B29">
        <v>16612262</v>
      </c>
      <c r="C29">
        <v>16612676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1230</v>
      </c>
      <c r="J29" t="s">
        <v>6</v>
      </c>
      <c r="K29" t="s">
        <v>1231</v>
      </c>
      <c r="L29">
        <v>1191</v>
      </c>
      <c r="N29">
        <v>1013</v>
      </c>
      <c r="O29" t="s">
        <v>1223</v>
      </c>
      <c r="P29" t="s">
        <v>1223</v>
      </c>
      <c r="Q29">
        <v>1</v>
      </c>
      <c r="W29">
        <v>0</v>
      </c>
      <c r="X29">
        <v>735429535</v>
      </c>
      <c r="Y29">
        <v>3.77</v>
      </c>
      <c r="AA29">
        <v>0</v>
      </c>
      <c r="AB29">
        <v>0</v>
      </c>
      <c r="AC29">
        <v>0</v>
      </c>
      <c r="AD29">
        <v>54.91</v>
      </c>
      <c r="AE29">
        <v>0</v>
      </c>
      <c r="AF29">
        <v>0</v>
      </c>
      <c r="AG29">
        <v>0</v>
      </c>
      <c r="AH29">
        <v>7.8</v>
      </c>
      <c r="AI29">
        <v>1</v>
      </c>
      <c r="AJ29">
        <v>1</v>
      </c>
      <c r="AK29">
        <v>1</v>
      </c>
      <c r="AL29">
        <v>7.04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3.77</v>
      </c>
      <c r="AU29" t="s">
        <v>6</v>
      </c>
      <c r="AV29">
        <v>1</v>
      </c>
      <c r="AW29">
        <v>2</v>
      </c>
      <c r="AX29">
        <v>16612678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12.695098</v>
      </c>
      <c r="CY29">
        <f>AD29</f>
        <v>54.91</v>
      </c>
      <c r="CZ29">
        <f>AH29</f>
        <v>7.8</v>
      </c>
      <c r="DA29">
        <f>AL29</f>
        <v>7.04</v>
      </c>
      <c r="DB29">
        <v>0</v>
      </c>
    </row>
    <row r="30" spans="1:106" x14ac:dyDescent="0.2">
      <c r="A30">
        <f>ROW(Source!A38)</f>
        <v>38</v>
      </c>
      <c r="B30">
        <v>16612262</v>
      </c>
      <c r="C30">
        <v>16612680</v>
      </c>
      <c r="D30">
        <v>15431465</v>
      </c>
      <c r="E30">
        <v>1</v>
      </c>
      <c r="F30">
        <v>1</v>
      </c>
      <c r="G30">
        <v>1</v>
      </c>
      <c r="H30">
        <v>1</v>
      </c>
      <c r="I30" t="s">
        <v>1257</v>
      </c>
      <c r="J30" t="s">
        <v>6</v>
      </c>
      <c r="K30" t="s">
        <v>1258</v>
      </c>
      <c r="L30">
        <v>1191</v>
      </c>
      <c r="N30">
        <v>1013</v>
      </c>
      <c r="O30" t="s">
        <v>1223</v>
      </c>
      <c r="P30" t="s">
        <v>1223</v>
      </c>
      <c r="Q30">
        <v>1</v>
      </c>
      <c r="W30">
        <v>0</v>
      </c>
      <c r="X30">
        <v>152375061</v>
      </c>
      <c r="Y30">
        <v>74.3</v>
      </c>
      <c r="AA30">
        <v>0</v>
      </c>
      <c r="AB30">
        <v>0</v>
      </c>
      <c r="AC30">
        <v>0</v>
      </c>
      <c r="AD30">
        <v>55.4</v>
      </c>
      <c r="AE30">
        <v>0</v>
      </c>
      <c r="AF30">
        <v>0</v>
      </c>
      <c r="AG30">
        <v>0</v>
      </c>
      <c r="AH30">
        <v>7.87</v>
      </c>
      <c r="AI30">
        <v>1</v>
      </c>
      <c r="AJ30">
        <v>1</v>
      </c>
      <c r="AK30">
        <v>1</v>
      </c>
      <c r="AL30">
        <v>7.04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74.3</v>
      </c>
      <c r="AU30" t="s">
        <v>6</v>
      </c>
      <c r="AV30">
        <v>1</v>
      </c>
      <c r="AW30">
        <v>2</v>
      </c>
      <c r="AX30">
        <v>16612686</v>
      </c>
      <c r="AY30">
        <v>1</v>
      </c>
      <c r="AZ30">
        <v>0</v>
      </c>
      <c r="BA30">
        <v>38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86.700670000000002</v>
      </c>
      <c r="CY30">
        <f>AD30</f>
        <v>55.4</v>
      </c>
      <c r="CZ30">
        <f>AH30</f>
        <v>7.87</v>
      </c>
      <c r="DA30">
        <f>AL30</f>
        <v>7.04</v>
      </c>
      <c r="DB30">
        <v>0</v>
      </c>
    </row>
    <row r="31" spans="1:106" x14ac:dyDescent="0.2">
      <c r="A31">
        <f>ROW(Source!A38)</f>
        <v>38</v>
      </c>
      <c r="B31">
        <v>16612262</v>
      </c>
      <c r="C31">
        <v>16612680</v>
      </c>
      <c r="D31">
        <v>15430395</v>
      </c>
      <c r="E31">
        <v>1</v>
      </c>
      <c r="F31">
        <v>1</v>
      </c>
      <c r="G31">
        <v>1</v>
      </c>
      <c r="H31">
        <v>1</v>
      </c>
      <c r="I31" t="s">
        <v>1224</v>
      </c>
      <c r="J31" t="s">
        <v>6</v>
      </c>
      <c r="K31" t="s">
        <v>1225</v>
      </c>
      <c r="L31">
        <v>1191</v>
      </c>
      <c r="N31">
        <v>1013</v>
      </c>
      <c r="O31" t="s">
        <v>1223</v>
      </c>
      <c r="P31" t="s">
        <v>1223</v>
      </c>
      <c r="Q31">
        <v>1</v>
      </c>
      <c r="W31">
        <v>0</v>
      </c>
      <c r="X31">
        <v>-1417349443</v>
      </c>
      <c r="Y31">
        <v>0.35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7.04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0.35</v>
      </c>
      <c r="AU31" t="s">
        <v>6</v>
      </c>
      <c r="AV31">
        <v>2</v>
      </c>
      <c r="AW31">
        <v>2</v>
      </c>
      <c r="AX31">
        <v>16612687</v>
      </c>
      <c r="AY31">
        <v>1</v>
      </c>
      <c r="AZ31">
        <v>0</v>
      </c>
      <c r="BA31">
        <v>39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0.40841499999999997</v>
      </c>
      <c r="CY31">
        <f>AD31</f>
        <v>0</v>
      </c>
      <c r="CZ31">
        <f>AH31</f>
        <v>0</v>
      </c>
      <c r="DA31">
        <f>AL31</f>
        <v>1</v>
      </c>
      <c r="DB31">
        <v>0</v>
      </c>
    </row>
    <row r="32" spans="1:106" x14ac:dyDescent="0.2">
      <c r="A32">
        <f>ROW(Source!A38)</f>
        <v>38</v>
      </c>
      <c r="B32">
        <v>16612262</v>
      </c>
      <c r="C32">
        <v>16612680</v>
      </c>
      <c r="D32">
        <v>15247974</v>
      </c>
      <c r="E32">
        <v>1</v>
      </c>
      <c r="F32">
        <v>1</v>
      </c>
      <c r="G32">
        <v>1</v>
      </c>
      <c r="H32">
        <v>2</v>
      </c>
      <c r="I32" t="s">
        <v>1226</v>
      </c>
      <c r="J32" t="s">
        <v>1227</v>
      </c>
      <c r="K32" t="s">
        <v>1228</v>
      </c>
      <c r="L32">
        <v>1368</v>
      </c>
      <c r="N32">
        <v>1011</v>
      </c>
      <c r="O32" t="s">
        <v>1229</v>
      </c>
      <c r="P32" t="s">
        <v>1229</v>
      </c>
      <c r="Q32">
        <v>1</v>
      </c>
      <c r="W32">
        <v>0</v>
      </c>
      <c r="X32">
        <v>1188625873</v>
      </c>
      <c r="Y32">
        <v>0.35</v>
      </c>
      <c r="AA32">
        <v>0</v>
      </c>
      <c r="AB32">
        <v>220.07</v>
      </c>
      <c r="AC32">
        <v>13.5</v>
      </c>
      <c r="AD32">
        <v>0</v>
      </c>
      <c r="AE32">
        <v>0</v>
      </c>
      <c r="AF32">
        <v>31.26</v>
      </c>
      <c r="AG32">
        <v>13.5</v>
      </c>
      <c r="AH32">
        <v>0</v>
      </c>
      <c r="AI32">
        <v>1</v>
      </c>
      <c r="AJ32">
        <v>7.04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0.35</v>
      </c>
      <c r="AU32" t="s">
        <v>6</v>
      </c>
      <c r="AV32">
        <v>0</v>
      </c>
      <c r="AW32">
        <v>2</v>
      </c>
      <c r="AX32">
        <v>16612688</v>
      </c>
      <c r="AY32">
        <v>1</v>
      </c>
      <c r="AZ32">
        <v>0</v>
      </c>
      <c r="BA32">
        <v>40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Y32*Source!I38</f>
        <v>0.40841499999999997</v>
      </c>
      <c r="CY32">
        <f>AB32</f>
        <v>220.07</v>
      </c>
      <c r="CZ32">
        <f>AF32</f>
        <v>31.26</v>
      </c>
      <c r="DA32">
        <f>AJ32</f>
        <v>7.04</v>
      </c>
      <c r="DB32">
        <v>0</v>
      </c>
    </row>
    <row r="33" spans="1:106" x14ac:dyDescent="0.2">
      <c r="A33">
        <f>ROW(Source!A38)</f>
        <v>38</v>
      </c>
      <c r="B33">
        <v>16612262</v>
      </c>
      <c r="C33">
        <v>16612680</v>
      </c>
      <c r="D33">
        <v>15249402</v>
      </c>
      <c r="E33">
        <v>1</v>
      </c>
      <c r="F33">
        <v>1</v>
      </c>
      <c r="G33">
        <v>1</v>
      </c>
      <c r="H33">
        <v>2</v>
      </c>
      <c r="I33" t="s">
        <v>1251</v>
      </c>
      <c r="J33" t="s">
        <v>1252</v>
      </c>
      <c r="K33" t="s">
        <v>1253</v>
      </c>
      <c r="L33">
        <v>1368</v>
      </c>
      <c r="N33">
        <v>1011</v>
      </c>
      <c r="O33" t="s">
        <v>1229</v>
      </c>
      <c r="P33" t="s">
        <v>1229</v>
      </c>
      <c r="Q33">
        <v>1</v>
      </c>
      <c r="W33">
        <v>0</v>
      </c>
      <c r="X33">
        <v>-2111251057</v>
      </c>
      <c r="Y33">
        <v>1.64</v>
      </c>
      <c r="AA33">
        <v>0</v>
      </c>
      <c r="AB33">
        <v>228.8</v>
      </c>
      <c r="AC33">
        <v>0</v>
      </c>
      <c r="AD33">
        <v>0</v>
      </c>
      <c r="AE33">
        <v>0</v>
      </c>
      <c r="AF33">
        <v>32.5</v>
      </c>
      <c r="AG33">
        <v>0</v>
      </c>
      <c r="AH33">
        <v>0</v>
      </c>
      <c r="AI33">
        <v>1</v>
      </c>
      <c r="AJ33">
        <v>7.04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1.64</v>
      </c>
      <c r="AU33" t="s">
        <v>6</v>
      </c>
      <c r="AV33">
        <v>0</v>
      </c>
      <c r="AW33">
        <v>2</v>
      </c>
      <c r="AX33">
        <v>16612689</v>
      </c>
      <c r="AY33">
        <v>1</v>
      </c>
      <c r="AZ33">
        <v>0</v>
      </c>
      <c r="BA33">
        <v>41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Y33*Source!I38</f>
        <v>1.913716</v>
      </c>
      <c r="CY33">
        <f>AB33</f>
        <v>228.8</v>
      </c>
      <c r="CZ33">
        <f>AF33</f>
        <v>32.5</v>
      </c>
      <c r="DA33">
        <f>AJ33</f>
        <v>7.04</v>
      </c>
      <c r="DB33">
        <v>0</v>
      </c>
    </row>
    <row r="34" spans="1:106" x14ac:dyDescent="0.2">
      <c r="A34">
        <f>ROW(Source!A38)</f>
        <v>38</v>
      </c>
      <c r="B34">
        <v>16612262</v>
      </c>
      <c r="C34">
        <v>16612680</v>
      </c>
      <c r="D34">
        <v>15249998</v>
      </c>
      <c r="E34">
        <v>1</v>
      </c>
      <c r="F34">
        <v>1</v>
      </c>
      <c r="G34">
        <v>1</v>
      </c>
      <c r="H34">
        <v>2</v>
      </c>
      <c r="I34" t="s">
        <v>1254</v>
      </c>
      <c r="J34" t="s">
        <v>1255</v>
      </c>
      <c r="K34" t="s">
        <v>1256</v>
      </c>
      <c r="L34">
        <v>1368</v>
      </c>
      <c r="N34">
        <v>1011</v>
      </c>
      <c r="O34" t="s">
        <v>1229</v>
      </c>
      <c r="P34" t="s">
        <v>1229</v>
      </c>
      <c r="Q34">
        <v>1</v>
      </c>
      <c r="W34">
        <v>0</v>
      </c>
      <c r="X34">
        <v>1518765163</v>
      </c>
      <c r="Y34">
        <v>3.28</v>
      </c>
      <c r="AA34">
        <v>0</v>
      </c>
      <c r="AB34">
        <v>10.77</v>
      </c>
      <c r="AC34">
        <v>0</v>
      </c>
      <c r="AD34">
        <v>0</v>
      </c>
      <c r="AE34">
        <v>0</v>
      </c>
      <c r="AF34">
        <v>1.53</v>
      </c>
      <c r="AG34">
        <v>0</v>
      </c>
      <c r="AH34">
        <v>0</v>
      </c>
      <c r="AI34">
        <v>1</v>
      </c>
      <c r="AJ34">
        <v>7.04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3.28</v>
      </c>
      <c r="AU34" t="s">
        <v>6</v>
      </c>
      <c r="AV34">
        <v>0</v>
      </c>
      <c r="AW34">
        <v>2</v>
      </c>
      <c r="AX34">
        <v>16612690</v>
      </c>
      <c r="AY34">
        <v>1</v>
      </c>
      <c r="AZ34">
        <v>0</v>
      </c>
      <c r="BA34">
        <v>42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Y34*Source!I38</f>
        <v>3.8274319999999999</v>
      </c>
      <c r="CY34">
        <f>AB34</f>
        <v>10.77</v>
      </c>
      <c r="CZ34">
        <f>AF34</f>
        <v>1.53</v>
      </c>
      <c r="DA34">
        <f>AJ34</f>
        <v>7.04</v>
      </c>
      <c r="DB34">
        <v>0</v>
      </c>
    </row>
    <row r="35" spans="1:106" x14ac:dyDescent="0.2">
      <c r="A35">
        <f>ROW(Source!A39)</f>
        <v>39</v>
      </c>
      <c r="B35">
        <v>16612262</v>
      </c>
      <c r="C35">
        <v>16615145</v>
      </c>
      <c r="D35">
        <v>15430517</v>
      </c>
      <c r="E35">
        <v>1</v>
      </c>
      <c r="F35">
        <v>1</v>
      </c>
      <c r="G35">
        <v>1</v>
      </c>
      <c r="H35">
        <v>1</v>
      </c>
      <c r="I35" t="s">
        <v>1230</v>
      </c>
      <c r="J35" t="s">
        <v>6</v>
      </c>
      <c r="K35" t="s">
        <v>1231</v>
      </c>
      <c r="L35">
        <v>1191</v>
      </c>
      <c r="N35">
        <v>1013</v>
      </c>
      <c r="O35" t="s">
        <v>1223</v>
      </c>
      <c r="P35" t="s">
        <v>1223</v>
      </c>
      <c r="Q35">
        <v>1</v>
      </c>
      <c r="W35">
        <v>0</v>
      </c>
      <c r="X35">
        <v>735429535</v>
      </c>
      <c r="Y35">
        <v>10.4</v>
      </c>
      <c r="AA35">
        <v>0</v>
      </c>
      <c r="AB35">
        <v>0</v>
      </c>
      <c r="AC35">
        <v>0</v>
      </c>
      <c r="AD35">
        <v>54.91</v>
      </c>
      <c r="AE35">
        <v>0</v>
      </c>
      <c r="AF35">
        <v>0</v>
      </c>
      <c r="AG35">
        <v>0</v>
      </c>
      <c r="AH35">
        <v>7.8</v>
      </c>
      <c r="AI35">
        <v>1</v>
      </c>
      <c r="AJ35">
        <v>1</v>
      </c>
      <c r="AK35">
        <v>1</v>
      </c>
      <c r="AL35">
        <v>7.04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10.4</v>
      </c>
      <c r="AU35" t="s">
        <v>6</v>
      </c>
      <c r="AV35">
        <v>1</v>
      </c>
      <c r="AW35">
        <v>2</v>
      </c>
      <c r="AX35">
        <v>16615146</v>
      </c>
      <c r="AY35">
        <v>1</v>
      </c>
      <c r="AZ35">
        <v>0</v>
      </c>
      <c r="BA35">
        <v>43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78.239199999999997</v>
      </c>
      <c r="CY35">
        <f>AD35</f>
        <v>54.91</v>
      </c>
      <c r="CZ35">
        <f>AH35</f>
        <v>7.8</v>
      </c>
      <c r="DA35">
        <f>AL35</f>
        <v>7.04</v>
      </c>
      <c r="DB35">
        <v>0</v>
      </c>
    </row>
    <row r="36" spans="1:106" x14ac:dyDescent="0.2">
      <c r="A36">
        <f>ROW(Source!A40)</f>
        <v>40</v>
      </c>
      <c r="B36">
        <v>16612262</v>
      </c>
      <c r="C36">
        <v>16612691</v>
      </c>
      <c r="D36">
        <v>15430517</v>
      </c>
      <c r="E36">
        <v>1</v>
      </c>
      <c r="F36">
        <v>1</v>
      </c>
      <c r="G36">
        <v>1</v>
      </c>
      <c r="H36">
        <v>1</v>
      </c>
      <c r="I36" t="s">
        <v>1230</v>
      </c>
      <c r="J36" t="s">
        <v>6</v>
      </c>
      <c r="K36" t="s">
        <v>1231</v>
      </c>
      <c r="L36">
        <v>1191</v>
      </c>
      <c r="N36">
        <v>1013</v>
      </c>
      <c r="O36" t="s">
        <v>1223</v>
      </c>
      <c r="P36" t="s">
        <v>1223</v>
      </c>
      <c r="Q36">
        <v>1</v>
      </c>
      <c r="W36">
        <v>0</v>
      </c>
      <c r="X36">
        <v>735429535</v>
      </c>
      <c r="Y36">
        <v>22.82</v>
      </c>
      <c r="AA36">
        <v>0</v>
      </c>
      <c r="AB36">
        <v>0</v>
      </c>
      <c r="AC36">
        <v>0</v>
      </c>
      <c r="AD36">
        <v>54.91</v>
      </c>
      <c r="AE36">
        <v>0</v>
      </c>
      <c r="AF36">
        <v>0</v>
      </c>
      <c r="AG36">
        <v>0</v>
      </c>
      <c r="AH36">
        <v>7.8</v>
      </c>
      <c r="AI36">
        <v>1</v>
      </c>
      <c r="AJ36">
        <v>1</v>
      </c>
      <c r="AK36">
        <v>1</v>
      </c>
      <c r="AL36">
        <v>7.04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22.82</v>
      </c>
      <c r="AU36" t="s">
        <v>6</v>
      </c>
      <c r="AV36">
        <v>1</v>
      </c>
      <c r="AW36">
        <v>2</v>
      </c>
      <c r="AX36">
        <v>16612693</v>
      </c>
      <c r="AY36">
        <v>1</v>
      </c>
      <c r="AZ36">
        <v>0</v>
      </c>
      <c r="BA36">
        <v>45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Y36*Source!I40</f>
        <v>46.306343999999996</v>
      </c>
      <c r="CY36">
        <f>AD36</f>
        <v>54.91</v>
      </c>
      <c r="CZ36">
        <f>AH36</f>
        <v>7.8</v>
      </c>
      <c r="DA36">
        <f>AL36</f>
        <v>7.04</v>
      </c>
      <c r="DB36">
        <v>0</v>
      </c>
    </row>
    <row r="37" spans="1:106" x14ac:dyDescent="0.2">
      <c r="A37">
        <f>ROW(Source!A41)</f>
        <v>41</v>
      </c>
      <c r="B37">
        <v>16612262</v>
      </c>
      <c r="C37">
        <v>16612694</v>
      </c>
      <c r="D37">
        <v>15436014</v>
      </c>
      <c r="E37">
        <v>1</v>
      </c>
      <c r="F37">
        <v>1</v>
      </c>
      <c r="G37">
        <v>1</v>
      </c>
      <c r="H37">
        <v>1</v>
      </c>
      <c r="I37" t="s">
        <v>1259</v>
      </c>
      <c r="J37" t="s">
        <v>6</v>
      </c>
      <c r="K37" t="s">
        <v>1260</v>
      </c>
      <c r="L37">
        <v>1191</v>
      </c>
      <c r="N37">
        <v>1013</v>
      </c>
      <c r="O37" t="s">
        <v>1223</v>
      </c>
      <c r="P37" t="s">
        <v>1223</v>
      </c>
      <c r="Q37">
        <v>1</v>
      </c>
      <c r="W37">
        <v>0</v>
      </c>
      <c r="X37">
        <v>-784637506</v>
      </c>
      <c r="Y37">
        <v>143.64649999999997</v>
      </c>
      <c r="AA37">
        <v>0</v>
      </c>
      <c r="AB37">
        <v>0</v>
      </c>
      <c r="AC37">
        <v>0</v>
      </c>
      <c r="AD37">
        <v>61.53</v>
      </c>
      <c r="AE37">
        <v>0</v>
      </c>
      <c r="AF37">
        <v>0</v>
      </c>
      <c r="AG37">
        <v>0</v>
      </c>
      <c r="AH37">
        <v>8.74</v>
      </c>
      <c r="AI37">
        <v>1</v>
      </c>
      <c r="AJ37">
        <v>1</v>
      </c>
      <c r="AK37">
        <v>1</v>
      </c>
      <c r="AL37">
        <v>7.04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124.91</v>
      </c>
      <c r="AU37" t="s">
        <v>92</v>
      </c>
      <c r="AV37">
        <v>1</v>
      </c>
      <c r="AW37">
        <v>2</v>
      </c>
      <c r="AX37">
        <v>16612706</v>
      </c>
      <c r="AY37">
        <v>1</v>
      </c>
      <c r="AZ37">
        <v>0</v>
      </c>
      <c r="BA37">
        <v>46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Y37*Source!I41</f>
        <v>9.337022499999998</v>
      </c>
      <c r="CY37">
        <f>AD37</f>
        <v>61.53</v>
      </c>
      <c r="CZ37">
        <f>AH37</f>
        <v>8.74</v>
      </c>
      <c r="DA37">
        <f>AL37</f>
        <v>7.04</v>
      </c>
      <c r="DB37">
        <v>0</v>
      </c>
    </row>
    <row r="38" spans="1:106" x14ac:dyDescent="0.2">
      <c r="A38">
        <f>ROW(Source!A41)</f>
        <v>41</v>
      </c>
      <c r="B38">
        <v>16612262</v>
      </c>
      <c r="C38">
        <v>16612694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1224</v>
      </c>
      <c r="J38" t="s">
        <v>6</v>
      </c>
      <c r="K38" t="s">
        <v>1225</v>
      </c>
      <c r="L38">
        <v>1191</v>
      </c>
      <c r="N38">
        <v>1013</v>
      </c>
      <c r="O38" t="s">
        <v>1223</v>
      </c>
      <c r="P38" t="s">
        <v>1223</v>
      </c>
      <c r="Q38">
        <v>1</v>
      </c>
      <c r="W38">
        <v>0</v>
      </c>
      <c r="X38">
        <v>-1417349443</v>
      </c>
      <c r="Y38">
        <v>4.09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7.04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4.09</v>
      </c>
      <c r="AU38" t="s">
        <v>6</v>
      </c>
      <c r="AV38">
        <v>2</v>
      </c>
      <c r="AW38">
        <v>2</v>
      </c>
      <c r="AX38">
        <v>16612707</v>
      </c>
      <c r="AY38">
        <v>1</v>
      </c>
      <c r="AZ38">
        <v>2048</v>
      </c>
      <c r="BA38">
        <v>47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Y38*Source!I41</f>
        <v>0.26584999999999998</v>
      </c>
      <c r="CY38">
        <f>AD38</f>
        <v>0</v>
      </c>
      <c r="CZ38">
        <f>AH38</f>
        <v>0</v>
      </c>
      <c r="DA38">
        <f>AL38</f>
        <v>1</v>
      </c>
      <c r="DB38">
        <v>0</v>
      </c>
    </row>
    <row r="39" spans="1:106" x14ac:dyDescent="0.2">
      <c r="A39">
        <f>ROW(Source!A41)</f>
        <v>41</v>
      </c>
      <c r="B39">
        <v>16612262</v>
      </c>
      <c r="C39">
        <v>16612694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1226</v>
      </c>
      <c r="J39" t="s">
        <v>1227</v>
      </c>
      <c r="K39" t="s">
        <v>1228</v>
      </c>
      <c r="L39">
        <v>1368</v>
      </c>
      <c r="N39">
        <v>1011</v>
      </c>
      <c r="O39" t="s">
        <v>1229</v>
      </c>
      <c r="P39" t="s">
        <v>1229</v>
      </c>
      <c r="Q39">
        <v>1</v>
      </c>
      <c r="W39">
        <v>0</v>
      </c>
      <c r="X39">
        <v>1188625873</v>
      </c>
      <c r="Y39">
        <v>0.65</v>
      </c>
      <c r="AA39">
        <v>0</v>
      </c>
      <c r="AB39">
        <v>220.07</v>
      </c>
      <c r="AC39">
        <v>13.5</v>
      </c>
      <c r="AD39">
        <v>0</v>
      </c>
      <c r="AE39">
        <v>0</v>
      </c>
      <c r="AF39">
        <v>31.26</v>
      </c>
      <c r="AG39">
        <v>13.5</v>
      </c>
      <c r="AH39">
        <v>0</v>
      </c>
      <c r="AI39">
        <v>1</v>
      </c>
      <c r="AJ39">
        <v>7.04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0.52</v>
      </c>
      <c r="AU39" t="s">
        <v>91</v>
      </c>
      <c r="AV39">
        <v>0</v>
      </c>
      <c r="AW39">
        <v>2</v>
      </c>
      <c r="AX39">
        <v>16612708</v>
      </c>
      <c r="AY39">
        <v>1</v>
      </c>
      <c r="AZ39">
        <v>0</v>
      </c>
      <c r="BA39">
        <v>48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Y39*Source!I41</f>
        <v>4.2250000000000003E-2</v>
      </c>
      <c r="CY39">
        <f>AB39</f>
        <v>220.07</v>
      </c>
      <c r="CZ39">
        <f>AF39</f>
        <v>31.26</v>
      </c>
      <c r="DA39">
        <f>AJ39</f>
        <v>7.04</v>
      </c>
      <c r="DB39">
        <v>0</v>
      </c>
    </row>
    <row r="40" spans="1:106" x14ac:dyDescent="0.2">
      <c r="A40">
        <f>ROW(Source!A41)</f>
        <v>41</v>
      </c>
      <c r="B40">
        <v>16612262</v>
      </c>
      <c r="C40">
        <v>16612694</v>
      </c>
      <c r="D40">
        <v>15249073</v>
      </c>
      <c r="E40">
        <v>1</v>
      </c>
      <c r="F40">
        <v>1</v>
      </c>
      <c r="G40">
        <v>1</v>
      </c>
      <c r="H40">
        <v>2</v>
      </c>
      <c r="I40" t="s">
        <v>1237</v>
      </c>
      <c r="J40" t="s">
        <v>1238</v>
      </c>
      <c r="K40" t="s">
        <v>1239</v>
      </c>
      <c r="L40">
        <v>1368</v>
      </c>
      <c r="N40">
        <v>1011</v>
      </c>
      <c r="O40" t="s">
        <v>1229</v>
      </c>
      <c r="P40" t="s">
        <v>1229</v>
      </c>
      <c r="Q40">
        <v>1</v>
      </c>
      <c r="W40">
        <v>0</v>
      </c>
      <c r="X40">
        <v>1372534845</v>
      </c>
      <c r="Y40">
        <v>4.4624999999999995</v>
      </c>
      <c r="AA40">
        <v>0</v>
      </c>
      <c r="AB40">
        <v>462.6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7.04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3.57</v>
      </c>
      <c r="AU40" t="s">
        <v>91</v>
      </c>
      <c r="AV40">
        <v>0</v>
      </c>
      <c r="AW40">
        <v>2</v>
      </c>
      <c r="AX40">
        <v>16612709</v>
      </c>
      <c r="AY40">
        <v>1</v>
      </c>
      <c r="AZ40">
        <v>0</v>
      </c>
      <c r="BA40">
        <v>49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Y40*Source!I41</f>
        <v>0.2900625</v>
      </c>
      <c r="CY40">
        <f>AB40</f>
        <v>462.6</v>
      </c>
      <c r="CZ40">
        <f>AF40</f>
        <v>65.709999999999994</v>
      </c>
      <c r="DA40">
        <f>AJ40</f>
        <v>7.04</v>
      </c>
      <c r="DB40">
        <v>0</v>
      </c>
    </row>
    <row r="41" spans="1:106" x14ac:dyDescent="0.2">
      <c r="A41">
        <f>ROW(Source!A41)</f>
        <v>41</v>
      </c>
      <c r="B41">
        <v>16612262</v>
      </c>
      <c r="C41">
        <v>16612694</v>
      </c>
      <c r="D41">
        <v>15167551</v>
      </c>
      <c r="E41">
        <v>1</v>
      </c>
      <c r="F41">
        <v>1</v>
      </c>
      <c r="G41">
        <v>1</v>
      </c>
      <c r="H41">
        <v>3</v>
      </c>
      <c r="I41" t="s">
        <v>1261</v>
      </c>
      <c r="J41" t="s">
        <v>1262</v>
      </c>
      <c r="K41" t="s">
        <v>1263</v>
      </c>
      <c r="L41">
        <v>1301</v>
      </c>
      <c r="N41">
        <v>1003</v>
      </c>
      <c r="O41" t="s">
        <v>135</v>
      </c>
      <c r="P41" t="s">
        <v>135</v>
      </c>
      <c r="Q41">
        <v>1</v>
      </c>
      <c r="W41">
        <v>0</v>
      </c>
      <c r="X41">
        <v>751777312</v>
      </c>
      <c r="Y41">
        <v>218</v>
      </c>
      <c r="AA41">
        <v>44.92</v>
      </c>
      <c r="AB41">
        <v>0</v>
      </c>
      <c r="AC41">
        <v>0</v>
      </c>
      <c r="AD41">
        <v>0</v>
      </c>
      <c r="AE41">
        <v>6.38</v>
      </c>
      <c r="AF41">
        <v>0</v>
      </c>
      <c r="AG41">
        <v>0</v>
      </c>
      <c r="AH41">
        <v>0</v>
      </c>
      <c r="AI41">
        <v>7.04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218</v>
      </c>
      <c r="AU41" t="s">
        <v>6</v>
      </c>
      <c r="AV41">
        <v>0</v>
      </c>
      <c r="AW41">
        <v>2</v>
      </c>
      <c r="AX41">
        <v>16612710</v>
      </c>
      <c r="AY41">
        <v>1</v>
      </c>
      <c r="AZ41">
        <v>0</v>
      </c>
      <c r="BA41">
        <v>50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Y41*Source!I41</f>
        <v>14.17</v>
      </c>
      <c r="CY41">
        <f t="shared" ref="CY41:CY47" si="0">AA41</f>
        <v>44.92</v>
      </c>
      <c r="CZ41">
        <f t="shared" ref="CZ41:CZ47" si="1">AE41</f>
        <v>6.38</v>
      </c>
      <c r="DA41">
        <f t="shared" ref="DA41:DA47" si="2">AI41</f>
        <v>7.04</v>
      </c>
      <c r="DB41">
        <v>0</v>
      </c>
    </row>
    <row r="42" spans="1:106" x14ac:dyDescent="0.2">
      <c r="A42">
        <f>ROW(Source!A41)</f>
        <v>41</v>
      </c>
      <c r="B42">
        <v>16612262</v>
      </c>
      <c r="C42">
        <v>16612694</v>
      </c>
      <c r="D42">
        <v>15167552</v>
      </c>
      <c r="E42">
        <v>1</v>
      </c>
      <c r="F42">
        <v>1</v>
      </c>
      <c r="G42">
        <v>1</v>
      </c>
      <c r="H42">
        <v>3</v>
      </c>
      <c r="I42" t="s">
        <v>1264</v>
      </c>
      <c r="J42" t="s">
        <v>1265</v>
      </c>
      <c r="K42" t="s">
        <v>1266</v>
      </c>
      <c r="L42">
        <v>1301</v>
      </c>
      <c r="N42">
        <v>1003</v>
      </c>
      <c r="O42" t="s">
        <v>135</v>
      </c>
      <c r="P42" t="s">
        <v>135</v>
      </c>
      <c r="Q42">
        <v>1</v>
      </c>
      <c r="W42">
        <v>0</v>
      </c>
      <c r="X42">
        <v>1744203244</v>
      </c>
      <c r="Y42">
        <v>40</v>
      </c>
      <c r="AA42">
        <v>55.97</v>
      </c>
      <c r="AB42">
        <v>0</v>
      </c>
      <c r="AC42">
        <v>0</v>
      </c>
      <c r="AD42">
        <v>0</v>
      </c>
      <c r="AE42">
        <v>7.95</v>
      </c>
      <c r="AF42">
        <v>0</v>
      </c>
      <c r="AG42">
        <v>0</v>
      </c>
      <c r="AH42">
        <v>0</v>
      </c>
      <c r="AI42">
        <v>7.04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40</v>
      </c>
      <c r="AU42" t="s">
        <v>6</v>
      </c>
      <c r="AV42">
        <v>0</v>
      </c>
      <c r="AW42">
        <v>2</v>
      </c>
      <c r="AX42">
        <v>16612711</v>
      </c>
      <c r="AY42">
        <v>1</v>
      </c>
      <c r="AZ42">
        <v>0</v>
      </c>
      <c r="BA42">
        <v>51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Y42*Source!I41</f>
        <v>2.6</v>
      </c>
      <c r="CY42">
        <f t="shared" si="0"/>
        <v>55.97</v>
      </c>
      <c r="CZ42">
        <f t="shared" si="1"/>
        <v>7.95</v>
      </c>
      <c r="DA42">
        <f t="shared" si="2"/>
        <v>7.04</v>
      </c>
      <c r="DB42">
        <v>0</v>
      </c>
    </row>
    <row r="43" spans="1:106" x14ac:dyDescent="0.2">
      <c r="A43">
        <f>ROW(Source!A41)</f>
        <v>41</v>
      </c>
      <c r="B43">
        <v>16612262</v>
      </c>
      <c r="C43">
        <v>16612694</v>
      </c>
      <c r="D43">
        <v>15167640</v>
      </c>
      <c r="E43">
        <v>1</v>
      </c>
      <c r="F43">
        <v>1</v>
      </c>
      <c r="G43">
        <v>1</v>
      </c>
      <c r="H43">
        <v>3</v>
      </c>
      <c r="I43" t="s">
        <v>1267</v>
      </c>
      <c r="J43" t="s">
        <v>1268</v>
      </c>
      <c r="K43" t="s">
        <v>1269</v>
      </c>
      <c r="L43">
        <v>1302</v>
      </c>
      <c r="N43">
        <v>1003</v>
      </c>
      <c r="O43" t="s">
        <v>171</v>
      </c>
      <c r="P43" t="s">
        <v>171</v>
      </c>
      <c r="Q43">
        <v>10</v>
      </c>
      <c r="W43">
        <v>0</v>
      </c>
      <c r="X43">
        <v>-405326455</v>
      </c>
      <c r="Y43">
        <v>15.1</v>
      </c>
      <c r="AA43">
        <v>451.26</v>
      </c>
      <c r="AB43">
        <v>0</v>
      </c>
      <c r="AC43">
        <v>0</v>
      </c>
      <c r="AD43">
        <v>0</v>
      </c>
      <c r="AE43">
        <v>64.099999999999994</v>
      </c>
      <c r="AF43">
        <v>0</v>
      </c>
      <c r="AG43">
        <v>0</v>
      </c>
      <c r="AH43">
        <v>0</v>
      </c>
      <c r="AI43">
        <v>7.04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15.1</v>
      </c>
      <c r="AU43" t="s">
        <v>6</v>
      </c>
      <c r="AV43">
        <v>0</v>
      </c>
      <c r="AW43">
        <v>2</v>
      </c>
      <c r="AX43">
        <v>16612712</v>
      </c>
      <c r="AY43">
        <v>1</v>
      </c>
      <c r="AZ43">
        <v>0</v>
      </c>
      <c r="BA43">
        <v>52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Y43*Source!I41</f>
        <v>0.98150000000000004</v>
      </c>
      <c r="CY43">
        <f t="shared" si="0"/>
        <v>451.26</v>
      </c>
      <c r="CZ43">
        <f t="shared" si="1"/>
        <v>64.099999999999994</v>
      </c>
      <c r="DA43">
        <f t="shared" si="2"/>
        <v>7.04</v>
      </c>
      <c r="DB43">
        <v>0</v>
      </c>
    </row>
    <row r="44" spans="1:106" x14ac:dyDescent="0.2">
      <c r="A44">
        <f>ROW(Source!A41)</f>
        <v>41</v>
      </c>
      <c r="B44">
        <v>16612262</v>
      </c>
      <c r="C44">
        <v>16612694</v>
      </c>
      <c r="D44">
        <v>15170065</v>
      </c>
      <c r="E44">
        <v>1</v>
      </c>
      <c r="F44">
        <v>1</v>
      </c>
      <c r="G44">
        <v>1</v>
      </c>
      <c r="H44">
        <v>3</v>
      </c>
      <c r="I44" t="s">
        <v>1270</v>
      </c>
      <c r="J44" t="s">
        <v>1271</v>
      </c>
      <c r="K44" t="s">
        <v>1272</v>
      </c>
      <c r="L44">
        <v>1358</v>
      </c>
      <c r="N44">
        <v>1010</v>
      </c>
      <c r="O44" t="s">
        <v>697</v>
      </c>
      <c r="P44" t="s">
        <v>697</v>
      </c>
      <c r="Q44">
        <v>10</v>
      </c>
      <c r="W44">
        <v>0</v>
      </c>
      <c r="X44">
        <v>-858120743</v>
      </c>
      <c r="Y44">
        <v>31.1</v>
      </c>
      <c r="AA44">
        <v>49.49</v>
      </c>
      <c r="AB44">
        <v>0</v>
      </c>
      <c r="AC44">
        <v>0</v>
      </c>
      <c r="AD44">
        <v>0</v>
      </c>
      <c r="AE44">
        <v>7.03</v>
      </c>
      <c r="AF44">
        <v>0</v>
      </c>
      <c r="AG44">
        <v>0</v>
      </c>
      <c r="AH44">
        <v>0</v>
      </c>
      <c r="AI44">
        <v>7.04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31.1</v>
      </c>
      <c r="AU44" t="s">
        <v>6</v>
      </c>
      <c r="AV44">
        <v>0</v>
      </c>
      <c r="AW44">
        <v>2</v>
      </c>
      <c r="AX44">
        <v>16612713</v>
      </c>
      <c r="AY44">
        <v>1</v>
      </c>
      <c r="AZ44">
        <v>0</v>
      </c>
      <c r="BA44">
        <v>53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Y44*Source!I41</f>
        <v>2.0215000000000001</v>
      </c>
      <c r="CY44">
        <f t="shared" si="0"/>
        <v>49.49</v>
      </c>
      <c r="CZ44">
        <f t="shared" si="1"/>
        <v>7.03</v>
      </c>
      <c r="DA44">
        <f t="shared" si="2"/>
        <v>7.04</v>
      </c>
      <c r="DB44">
        <v>0</v>
      </c>
    </row>
    <row r="45" spans="1:106" x14ac:dyDescent="0.2">
      <c r="A45">
        <f>ROW(Source!A41)</f>
        <v>41</v>
      </c>
      <c r="B45">
        <v>16612262</v>
      </c>
      <c r="C45">
        <v>16612694</v>
      </c>
      <c r="D45">
        <v>15197438</v>
      </c>
      <c r="E45">
        <v>1</v>
      </c>
      <c r="F45">
        <v>1</v>
      </c>
      <c r="G45">
        <v>1</v>
      </c>
      <c r="H45">
        <v>3</v>
      </c>
      <c r="I45" t="s">
        <v>95</v>
      </c>
      <c r="J45" t="s">
        <v>98</v>
      </c>
      <c r="K45" t="s">
        <v>96</v>
      </c>
      <c r="L45">
        <v>1327</v>
      </c>
      <c r="N45">
        <v>1005</v>
      </c>
      <c r="O45" t="s">
        <v>97</v>
      </c>
      <c r="P45" t="s">
        <v>97</v>
      </c>
      <c r="Q45">
        <v>1</v>
      </c>
      <c r="W45">
        <v>0</v>
      </c>
      <c r="X45">
        <v>-887076693</v>
      </c>
      <c r="Y45">
        <v>100</v>
      </c>
      <c r="AA45">
        <v>10055.58</v>
      </c>
      <c r="AB45">
        <v>0</v>
      </c>
      <c r="AC45">
        <v>0</v>
      </c>
      <c r="AD45">
        <v>0</v>
      </c>
      <c r="AE45">
        <v>1428.35</v>
      </c>
      <c r="AF45">
        <v>0</v>
      </c>
      <c r="AG45">
        <v>0</v>
      </c>
      <c r="AH45">
        <v>0</v>
      </c>
      <c r="AI45">
        <v>7.04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</v>
      </c>
      <c r="AT45">
        <v>100</v>
      </c>
      <c r="AU45" t="s">
        <v>6</v>
      </c>
      <c r="AV45">
        <v>0</v>
      </c>
      <c r="AW45">
        <v>1</v>
      </c>
      <c r="AX45">
        <v>-1</v>
      </c>
      <c r="AY45">
        <v>0</v>
      </c>
      <c r="AZ45">
        <v>0</v>
      </c>
      <c r="BA45" t="s">
        <v>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Y45*Source!I41</f>
        <v>6.5</v>
      </c>
      <c r="CY45">
        <f t="shared" si="0"/>
        <v>10055.58</v>
      </c>
      <c r="CZ45">
        <f t="shared" si="1"/>
        <v>1428.35</v>
      </c>
      <c r="DA45">
        <f t="shared" si="2"/>
        <v>7.04</v>
      </c>
      <c r="DB45">
        <v>0</v>
      </c>
    </row>
    <row r="46" spans="1:106" x14ac:dyDescent="0.2">
      <c r="A46">
        <f>ROW(Source!A41)</f>
        <v>41</v>
      </c>
      <c r="B46">
        <v>16612262</v>
      </c>
      <c r="C46">
        <v>16612694</v>
      </c>
      <c r="D46">
        <v>15197780</v>
      </c>
      <c r="E46">
        <v>1</v>
      </c>
      <c r="F46">
        <v>1</v>
      </c>
      <c r="G46">
        <v>1</v>
      </c>
      <c r="H46">
        <v>3</v>
      </c>
      <c r="I46" t="s">
        <v>1273</v>
      </c>
      <c r="J46" t="s">
        <v>1274</v>
      </c>
      <c r="K46" t="s">
        <v>1275</v>
      </c>
      <c r="L46">
        <v>1355</v>
      </c>
      <c r="N46">
        <v>1010</v>
      </c>
      <c r="O46" t="s">
        <v>322</v>
      </c>
      <c r="P46" t="s">
        <v>322</v>
      </c>
      <c r="Q46">
        <v>100</v>
      </c>
      <c r="W46">
        <v>0</v>
      </c>
      <c r="X46">
        <v>1709713925</v>
      </c>
      <c r="Y46">
        <v>8</v>
      </c>
      <c r="AA46">
        <v>352</v>
      </c>
      <c r="AB46">
        <v>0</v>
      </c>
      <c r="AC46">
        <v>0</v>
      </c>
      <c r="AD46">
        <v>0</v>
      </c>
      <c r="AE46">
        <v>50</v>
      </c>
      <c r="AF46">
        <v>0</v>
      </c>
      <c r="AG46">
        <v>0</v>
      </c>
      <c r="AH46">
        <v>0</v>
      </c>
      <c r="AI46">
        <v>7.04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8</v>
      </c>
      <c r="AU46" t="s">
        <v>6</v>
      </c>
      <c r="AV46">
        <v>0</v>
      </c>
      <c r="AW46">
        <v>2</v>
      </c>
      <c r="AX46">
        <v>16612715</v>
      </c>
      <c r="AY46">
        <v>1</v>
      </c>
      <c r="AZ46">
        <v>0</v>
      </c>
      <c r="BA46">
        <v>55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Y46*Source!I41</f>
        <v>0.52</v>
      </c>
      <c r="CY46">
        <f t="shared" si="0"/>
        <v>352</v>
      </c>
      <c r="CZ46">
        <f t="shared" si="1"/>
        <v>50</v>
      </c>
      <c r="DA46">
        <f t="shared" si="2"/>
        <v>7.04</v>
      </c>
      <c r="DB46">
        <v>0</v>
      </c>
    </row>
    <row r="47" spans="1:106" x14ac:dyDescent="0.2">
      <c r="A47">
        <f>ROW(Source!A41)</f>
        <v>41</v>
      </c>
      <c r="B47">
        <v>16612262</v>
      </c>
      <c r="C47">
        <v>16612694</v>
      </c>
      <c r="D47">
        <v>15204239</v>
      </c>
      <c r="E47">
        <v>1</v>
      </c>
      <c r="F47">
        <v>1</v>
      </c>
      <c r="G47">
        <v>1</v>
      </c>
      <c r="H47">
        <v>3</v>
      </c>
      <c r="I47" t="s">
        <v>1276</v>
      </c>
      <c r="J47" t="s">
        <v>1277</v>
      </c>
      <c r="K47" t="s">
        <v>1278</v>
      </c>
      <c r="L47">
        <v>1354</v>
      </c>
      <c r="N47">
        <v>1010</v>
      </c>
      <c r="O47" t="s">
        <v>110</v>
      </c>
      <c r="P47" t="s">
        <v>110</v>
      </c>
      <c r="Q47">
        <v>1</v>
      </c>
      <c r="W47">
        <v>0</v>
      </c>
      <c r="X47">
        <v>-1018551266</v>
      </c>
      <c r="Y47">
        <v>70.3</v>
      </c>
      <c r="AA47">
        <v>471.68</v>
      </c>
      <c r="AB47">
        <v>0</v>
      </c>
      <c r="AC47">
        <v>0</v>
      </c>
      <c r="AD47">
        <v>0</v>
      </c>
      <c r="AE47">
        <v>67</v>
      </c>
      <c r="AF47">
        <v>0</v>
      </c>
      <c r="AG47">
        <v>0</v>
      </c>
      <c r="AH47">
        <v>0</v>
      </c>
      <c r="AI47">
        <v>7.04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70.3</v>
      </c>
      <c r="AU47" t="s">
        <v>6</v>
      </c>
      <c r="AV47">
        <v>0</v>
      </c>
      <c r="AW47">
        <v>2</v>
      </c>
      <c r="AX47">
        <v>16612716</v>
      </c>
      <c r="AY47">
        <v>1</v>
      </c>
      <c r="AZ47">
        <v>0</v>
      </c>
      <c r="BA47">
        <v>56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Y47*Source!I41</f>
        <v>4.5694999999999997</v>
      </c>
      <c r="CY47">
        <f t="shared" si="0"/>
        <v>471.68</v>
      </c>
      <c r="CZ47">
        <f t="shared" si="1"/>
        <v>67</v>
      </c>
      <c r="DA47">
        <f t="shared" si="2"/>
        <v>7.04</v>
      </c>
      <c r="DB47">
        <v>0</v>
      </c>
    </row>
    <row r="48" spans="1:106" x14ac:dyDescent="0.2">
      <c r="A48">
        <f>ROW(Source!A43)</f>
        <v>43</v>
      </c>
      <c r="B48">
        <v>16612262</v>
      </c>
      <c r="C48">
        <v>16612718</v>
      </c>
      <c r="D48">
        <v>15436014</v>
      </c>
      <c r="E48">
        <v>1</v>
      </c>
      <c r="F48">
        <v>1</v>
      </c>
      <c r="G48">
        <v>1</v>
      </c>
      <c r="H48">
        <v>1</v>
      </c>
      <c r="I48" t="s">
        <v>1259</v>
      </c>
      <c r="J48" t="s">
        <v>6</v>
      </c>
      <c r="K48" t="s">
        <v>1260</v>
      </c>
      <c r="L48">
        <v>1191</v>
      </c>
      <c r="N48">
        <v>1013</v>
      </c>
      <c r="O48" t="s">
        <v>1223</v>
      </c>
      <c r="P48" t="s">
        <v>1223</v>
      </c>
      <c r="Q48">
        <v>1</v>
      </c>
      <c r="W48">
        <v>0</v>
      </c>
      <c r="X48">
        <v>-784637506</v>
      </c>
      <c r="Y48">
        <v>220.04</v>
      </c>
      <c r="AA48">
        <v>0</v>
      </c>
      <c r="AB48">
        <v>0</v>
      </c>
      <c r="AC48">
        <v>0</v>
      </c>
      <c r="AD48">
        <v>61.53</v>
      </c>
      <c r="AE48">
        <v>0</v>
      </c>
      <c r="AF48">
        <v>0</v>
      </c>
      <c r="AG48">
        <v>0</v>
      </c>
      <c r="AH48">
        <v>8.74</v>
      </c>
      <c r="AI48">
        <v>1</v>
      </c>
      <c r="AJ48">
        <v>1</v>
      </c>
      <c r="AK48">
        <v>1</v>
      </c>
      <c r="AL48">
        <v>7.04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220.04</v>
      </c>
      <c r="AU48" t="s">
        <v>6</v>
      </c>
      <c r="AV48">
        <v>1</v>
      </c>
      <c r="AW48">
        <v>2</v>
      </c>
      <c r="AX48">
        <v>16612731</v>
      </c>
      <c r="AY48">
        <v>1</v>
      </c>
      <c r="AZ48">
        <v>0</v>
      </c>
      <c r="BA48">
        <v>57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92.768863999999994</v>
      </c>
      <c r="CY48">
        <f>AD48</f>
        <v>61.53</v>
      </c>
      <c r="CZ48">
        <f>AH48</f>
        <v>8.74</v>
      </c>
      <c r="DA48">
        <f>AL48</f>
        <v>7.04</v>
      </c>
      <c r="DB48">
        <v>0</v>
      </c>
    </row>
    <row r="49" spans="1:106" x14ac:dyDescent="0.2">
      <c r="A49">
        <f>ROW(Source!A43)</f>
        <v>43</v>
      </c>
      <c r="B49">
        <v>16612262</v>
      </c>
      <c r="C49">
        <v>16612718</v>
      </c>
      <c r="D49">
        <v>15430395</v>
      </c>
      <c r="E49">
        <v>1</v>
      </c>
      <c r="F49">
        <v>1</v>
      </c>
      <c r="G49">
        <v>1</v>
      </c>
      <c r="H49">
        <v>1</v>
      </c>
      <c r="I49" t="s">
        <v>1224</v>
      </c>
      <c r="J49" t="s">
        <v>6</v>
      </c>
      <c r="K49" t="s">
        <v>1225</v>
      </c>
      <c r="L49">
        <v>1191</v>
      </c>
      <c r="N49">
        <v>1013</v>
      </c>
      <c r="O49" t="s">
        <v>1223</v>
      </c>
      <c r="P49" t="s">
        <v>1223</v>
      </c>
      <c r="Q49">
        <v>1</v>
      </c>
      <c r="W49">
        <v>0</v>
      </c>
      <c r="X49">
        <v>-1417349443</v>
      </c>
      <c r="Y49">
        <v>5.23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7.04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5.23</v>
      </c>
      <c r="AU49" t="s">
        <v>6</v>
      </c>
      <c r="AV49">
        <v>2</v>
      </c>
      <c r="AW49">
        <v>2</v>
      </c>
      <c r="AX49">
        <v>16612732</v>
      </c>
      <c r="AY49">
        <v>1</v>
      </c>
      <c r="AZ49">
        <v>0</v>
      </c>
      <c r="BA49">
        <v>58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Y49*Source!I43</f>
        <v>2.204968</v>
      </c>
      <c r="CY49">
        <f>AD49</f>
        <v>0</v>
      </c>
      <c r="CZ49">
        <f>AH49</f>
        <v>0</v>
      </c>
      <c r="DA49">
        <f>AL49</f>
        <v>1</v>
      </c>
      <c r="DB49">
        <v>0</v>
      </c>
    </row>
    <row r="50" spans="1:106" x14ac:dyDescent="0.2">
      <c r="A50">
        <f>ROW(Source!A43)</f>
        <v>43</v>
      </c>
      <c r="B50">
        <v>16612262</v>
      </c>
      <c r="C50">
        <v>16612718</v>
      </c>
      <c r="D50">
        <v>15247974</v>
      </c>
      <c r="E50">
        <v>1</v>
      </c>
      <c r="F50">
        <v>1</v>
      </c>
      <c r="G50">
        <v>1</v>
      </c>
      <c r="H50">
        <v>2</v>
      </c>
      <c r="I50" t="s">
        <v>1226</v>
      </c>
      <c r="J50" t="s">
        <v>1227</v>
      </c>
      <c r="K50" t="s">
        <v>1228</v>
      </c>
      <c r="L50">
        <v>1368</v>
      </c>
      <c r="N50">
        <v>1011</v>
      </c>
      <c r="O50" t="s">
        <v>1229</v>
      </c>
      <c r="P50" t="s">
        <v>1229</v>
      </c>
      <c r="Q50">
        <v>1</v>
      </c>
      <c r="W50">
        <v>0</v>
      </c>
      <c r="X50">
        <v>1188625873</v>
      </c>
      <c r="Y50">
        <v>1.66</v>
      </c>
      <c r="AA50">
        <v>0</v>
      </c>
      <c r="AB50">
        <v>220.07</v>
      </c>
      <c r="AC50">
        <v>13.5</v>
      </c>
      <c r="AD50">
        <v>0</v>
      </c>
      <c r="AE50">
        <v>0</v>
      </c>
      <c r="AF50">
        <v>31.26</v>
      </c>
      <c r="AG50">
        <v>13.5</v>
      </c>
      <c r="AH50">
        <v>0</v>
      </c>
      <c r="AI50">
        <v>1</v>
      </c>
      <c r="AJ50">
        <v>7.04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1.66</v>
      </c>
      <c r="AU50" t="s">
        <v>6</v>
      </c>
      <c r="AV50">
        <v>0</v>
      </c>
      <c r="AW50">
        <v>2</v>
      </c>
      <c r="AX50">
        <v>16612733</v>
      </c>
      <c r="AY50">
        <v>1</v>
      </c>
      <c r="AZ50">
        <v>0</v>
      </c>
      <c r="BA50">
        <v>59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0.69985599999999992</v>
      </c>
      <c r="CY50">
        <f>AB50</f>
        <v>220.07</v>
      </c>
      <c r="CZ50">
        <f>AF50</f>
        <v>31.26</v>
      </c>
      <c r="DA50">
        <f>AJ50</f>
        <v>7.04</v>
      </c>
      <c r="DB50">
        <v>0</v>
      </c>
    </row>
    <row r="51" spans="1:106" x14ac:dyDescent="0.2">
      <c r="A51">
        <f>ROW(Source!A43)</f>
        <v>43</v>
      </c>
      <c r="B51">
        <v>16612262</v>
      </c>
      <c r="C51">
        <v>16612718</v>
      </c>
      <c r="D51">
        <v>15249073</v>
      </c>
      <c r="E51">
        <v>1</v>
      </c>
      <c r="F51">
        <v>1</v>
      </c>
      <c r="G51">
        <v>1</v>
      </c>
      <c r="H51">
        <v>2</v>
      </c>
      <c r="I51" t="s">
        <v>1237</v>
      </c>
      <c r="J51" t="s">
        <v>1238</v>
      </c>
      <c r="K51" t="s">
        <v>1239</v>
      </c>
      <c r="L51">
        <v>1368</v>
      </c>
      <c r="N51">
        <v>1011</v>
      </c>
      <c r="O51" t="s">
        <v>1229</v>
      </c>
      <c r="P51" t="s">
        <v>1229</v>
      </c>
      <c r="Q51">
        <v>1</v>
      </c>
      <c r="W51">
        <v>0</v>
      </c>
      <c r="X51">
        <v>1372534845</v>
      </c>
      <c r="Y51">
        <v>3.57</v>
      </c>
      <c r="AA51">
        <v>0</v>
      </c>
      <c r="AB51">
        <v>462.6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7.04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3.57</v>
      </c>
      <c r="AU51" t="s">
        <v>6</v>
      </c>
      <c r="AV51">
        <v>0</v>
      </c>
      <c r="AW51">
        <v>2</v>
      </c>
      <c r="AX51">
        <v>16612734</v>
      </c>
      <c r="AY51">
        <v>1</v>
      </c>
      <c r="AZ51">
        <v>0</v>
      </c>
      <c r="BA51">
        <v>60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1.5051119999999998</v>
      </c>
      <c r="CY51">
        <f>AB51</f>
        <v>462.6</v>
      </c>
      <c r="CZ51">
        <f>AF51</f>
        <v>65.709999999999994</v>
      </c>
      <c r="DA51">
        <f>AJ51</f>
        <v>7.04</v>
      </c>
      <c r="DB51">
        <v>0</v>
      </c>
    </row>
    <row r="52" spans="1:106" x14ac:dyDescent="0.2">
      <c r="A52">
        <f>ROW(Source!A43)</f>
        <v>43</v>
      </c>
      <c r="B52">
        <v>16612262</v>
      </c>
      <c r="C52">
        <v>16612718</v>
      </c>
      <c r="D52">
        <v>15167551</v>
      </c>
      <c r="E52">
        <v>1</v>
      </c>
      <c r="F52">
        <v>1</v>
      </c>
      <c r="G52">
        <v>1</v>
      </c>
      <c r="H52">
        <v>3</v>
      </c>
      <c r="I52" t="s">
        <v>1261</v>
      </c>
      <c r="J52" t="s">
        <v>1262</v>
      </c>
      <c r="K52" t="s">
        <v>1263</v>
      </c>
      <c r="L52">
        <v>1301</v>
      </c>
      <c r="N52">
        <v>1003</v>
      </c>
      <c r="O52" t="s">
        <v>135</v>
      </c>
      <c r="P52" t="s">
        <v>135</v>
      </c>
      <c r="Q52">
        <v>1</v>
      </c>
      <c r="W52">
        <v>0</v>
      </c>
      <c r="X52">
        <v>751777312</v>
      </c>
      <c r="Y52">
        <v>402</v>
      </c>
      <c r="AA52">
        <v>44.92</v>
      </c>
      <c r="AB52">
        <v>0</v>
      </c>
      <c r="AC52">
        <v>0</v>
      </c>
      <c r="AD52">
        <v>0</v>
      </c>
      <c r="AE52">
        <v>6.38</v>
      </c>
      <c r="AF52">
        <v>0</v>
      </c>
      <c r="AG52">
        <v>0</v>
      </c>
      <c r="AH52">
        <v>0</v>
      </c>
      <c r="AI52">
        <v>7.04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402</v>
      </c>
      <c r="AU52" t="s">
        <v>6</v>
      </c>
      <c r="AV52">
        <v>0</v>
      </c>
      <c r="AW52">
        <v>2</v>
      </c>
      <c r="AX52">
        <v>16612735</v>
      </c>
      <c r="AY52">
        <v>1</v>
      </c>
      <c r="AZ52">
        <v>0</v>
      </c>
      <c r="BA52">
        <v>61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169.48319999999998</v>
      </c>
      <c r="CY52">
        <f t="shared" ref="CY52:CY59" si="3">AA52</f>
        <v>44.92</v>
      </c>
      <c r="CZ52">
        <f t="shared" ref="CZ52:CZ59" si="4">AE52</f>
        <v>6.38</v>
      </c>
      <c r="DA52">
        <f t="shared" ref="DA52:DA59" si="5">AI52</f>
        <v>7.04</v>
      </c>
      <c r="DB52">
        <v>0</v>
      </c>
    </row>
    <row r="53" spans="1:106" x14ac:dyDescent="0.2">
      <c r="A53">
        <f>ROW(Source!A43)</f>
        <v>43</v>
      </c>
      <c r="B53">
        <v>16612262</v>
      </c>
      <c r="C53">
        <v>16612718</v>
      </c>
      <c r="D53">
        <v>15167552</v>
      </c>
      <c r="E53">
        <v>1</v>
      </c>
      <c r="F53">
        <v>1</v>
      </c>
      <c r="G53">
        <v>1</v>
      </c>
      <c r="H53">
        <v>3</v>
      </c>
      <c r="I53" t="s">
        <v>1264</v>
      </c>
      <c r="J53" t="s">
        <v>1265</v>
      </c>
      <c r="K53" t="s">
        <v>1266</v>
      </c>
      <c r="L53">
        <v>1301</v>
      </c>
      <c r="N53">
        <v>1003</v>
      </c>
      <c r="O53" t="s">
        <v>135</v>
      </c>
      <c r="P53" t="s">
        <v>135</v>
      </c>
      <c r="Q53">
        <v>1</v>
      </c>
      <c r="W53">
        <v>0</v>
      </c>
      <c r="X53">
        <v>1744203244</v>
      </c>
      <c r="Y53">
        <v>43</v>
      </c>
      <c r="AA53">
        <v>55.97</v>
      </c>
      <c r="AB53">
        <v>0</v>
      </c>
      <c r="AC53">
        <v>0</v>
      </c>
      <c r="AD53">
        <v>0</v>
      </c>
      <c r="AE53">
        <v>7.95</v>
      </c>
      <c r="AF53">
        <v>0</v>
      </c>
      <c r="AG53">
        <v>0</v>
      </c>
      <c r="AH53">
        <v>0</v>
      </c>
      <c r="AI53">
        <v>7.04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43</v>
      </c>
      <c r="AU53" t="s">
        <v>6</v>
      </c>
      <c r="AV53">
        <v>0</v>
      </c>
      <c r="AW53">
        <v>2</v>
      </c>
      <c r="AX53">
        <v>16612736</v>
      </c>
      <c r="AY53">
        <v>1</v>
      </c>
      <c r="AZ53">
        <v>0</v>
      </c>
      <c r="BA53">
        <v>62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18.128799999999998</v>
      </c>
      <c r="CY53">
        <f t="shared" si="3"/>
        <v>55.97</v>
      </c>
      <c r="CZ53">
        <f t="shared" si="4"/>
        <v>7.95</v>
      </c>
      <c r="DA53">
        <f t="shared" si="5"/>
        <v>7.04</v>
      </c>
      <c r="DB53">
        <v>0</v>
      </c>
    </row>
    <row r="54" spans="1:106" x14ac:dyDescent="0.2">
      <c r="A54">
        <f>ROW(Source!A43)</f>
        <v>43</v>
      </c>
      <c r="B54">
        <v>16612262</v>
      </c>
      <c r="C54">
        <v>16612718</v>
      </c>
      <c r="D54">
        <v>15167640</v>
      </c>
      <c r="E54">
        <v>1</v>
      </c>
      <c r="F54">
        <v>1</v>
      </c>
      <c r="G54">
        <v>1</v>
      </c>
      <c r="H54">
        <v>3</v>
      </c>
      <c r="I54" t="s">
        <v>1267</v>
      </c>
      <c r="J54" t="s">
        <v>1268</v>
      </c>
      <c r="K54" t="s">
        <v>1269</v>
      </c>
      <c r="L54">
        <v>1302</v>
      </c>
      <c r="N54">
        <v>1003</v>
      </c>
      <c r="O54" t="s">
        <v>171</v>
      </c>
      <c r="P54" t="s">
        <v>171</v>
      </c>
      <c r="Q54">
        <v>10</v>
      </c>
      <c r="W54">
        <v>0</v>
      </c>
      <c r="X54">
        <v>-405326455</v>
      </c>
      <c r="Y54">
        <v>29.3</v>
      </c>
      <c r="AA54">
        <v>451.26</v>
      </c>
      <c r="AB54">
        <v>0</v>
      </c>
      <c r="AC54">
        <v>0</v>
      </c>
      <c r="AD54">
        <v>0</v>
      </c>
      <c r="AE54">
        <v>64.099999999999994</v>
      </c>
      <c r="AF54">
        <v>0</v>
      </c>
      <c r="AG54">
        <v>0</v>
      </c>
      <c r="AH54">
        <v>0</v>
      </c>
      <c r="AI54">
        <v>7.04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29.3</v>
      </c>
      <c r="AU54" t="s">
        <v>6</v>
      </c>
      <c r="AV54">
        <v>0</v>
      </c>
      <c r="AW54">
        <v>2</v>
      </c>
      <c r="AX54">
        <v>16612737</v>
      </c>
      <c r="AY54">
        <v>1</v>
      </c>
      <c r="AZ54">
        <v>0</v>
      </c>
      <c r="BA54">
        <v>63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12.352879999999999</v>
      </c>
      <c r="CY54">
        <f t="shared" si="3"/>
        <v>451.26</v>
      </c>
      <c r="CZ54">
        <f t="shared" si="4"/>
        <v>64.099999999999994</v>
      </c>
      <c r="DA54">
        <f t="shared" si="5"/>
        <v>7.04</v>
      </c>
      <c r="DB54">
        <v>0</v>
      </c>
    </row>
    <row r="55" spans="1:106" x14ac:dyDescent="0.2">
      <c r="A55">
        <f>ROW(Source!A43)</f>
        <v>43</v>
      </c>
      <c r="B55">
        <v>16612262</v>
      </c>
      <c r="C55">
        <v>16612718</v>
      </c>
      <c r="D55">
        <v>15170065</v>
      </c>
      <c r="E55">
        <v>1</v>
      </c>
      <c r="F55">
        <v>1</v>
      </c>
      <c r="G55">
        <v>1</v>
      </c>
      <c r="H55">
        <v>3</v>
      </c>
      <c r="I55" t="s">
        <v>1270</v>
      </c>
      <c r="J55" t="s">
        <v>1271</v>
      </c>
      <c r="K55" t="s">
        <v>1272</v>
      </c>
      <c r="L55">
        <v>1358</v>
      </c>
      <c r="N55">
        <v>1010</v>
      </c>
      <c r="O55" t="s">
        <v>697</v>
      </c>
      <c r="P55" t="s">
        <v>697</v>
      </c>
      <c r="Q55">
        <v>10</v>
      </c>
      <c r="W55">
        <v>0</v>
      </c>
      <c r="X55">
        <v>-858120743</v>
      </c>
      <c r="Y55">
        <v>65.2</v>
      </c>
      <c r="AA55">
        <v>49.49</v>
      </c>
      <c r="AB55">
        <v>0</v>
      </c>
      <c r="AC55">
        <v>0</v>
      </c>
      <c r="AD55">
        <v>0</v>
      </c>
      <c r="AE55">
        <v>7.03</v>
      </c>
      <c r="AF55">
        <v>0</v>
      </c>
      <c r="AG55">
        <v>0</v>
      </c>
      <c r="AH55">
        <v>0</v>
      </c>
      <c r="AI55">
        <v>7.04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65.2</v>
      </c>
      <c r="AU55" t="s">
        <v>6</v>
      </c>
      <c r="AV55">
        <v>0</v>
      </c>
      <c r="AW55">
        <v>2</v>
      </c>
      <c r="AX55">
        <v>16612738</v>
      </c>
      <c r="AY55">
        <v>1</v>
      </c>
      <c r="AZ55">
        <v>0</v>
      </c>
      <c r="BA55">
        <v>64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27.488319999999998</v>
      </c>
      <c r="CY55">
        <f t="shared" si="3"/>
        <v>49.49</v>
      </c>
      <c r="CZ55">
        <f t="shared" si="4"/>
        <v>7.03</v>
      </c>
      <c r="DA55">
        <f t="shared" si="5"/>
        <v>7.04</v>
      </c>
      <c r="DB55">
        <v>0</v>
      </c>
    </row>
    <row r="56" spans="1:106" x14ac:dyDescent="0.2">
      <c r="A56">
        <f>ROW(Source!A43)</f>
        <v>43</v>
      </c>
      <c r="B56">
        <v>16612262</v>
      </c>
      <c r="C56">
        <v>16612718</v>
      </c>
      <c r="D56">
        <v>15196075</v>
      </c>
      <c r="E56">
        <v>1</v>
      </c>
      <c r="F56">
        <v>1</v>
      </c>
      <c r="G56">
        <v>1</v>
      </c>
      <c r="H56">
        <v>3</v>
      </c>
      <c r="I56" t="s">
        <v>108</v>
      </c>
      <c r="J56" t="s">
        <v>111</v>
      </c>
      <c r="K56" t="s">
        <v>109</v>
      </c>
      <c r="L56">
        <v>1354</v>
      </c>
      <c r="N56">
        <v>1010</v>
      </c>
      <c r="O56" t="s">
        <v>110</v>
      </c>
      <c r="P56" t="s">
        <v>110</v>
      </c>
      <c r="Q56">
        <v>1</v>
      </c>
      <c r="W56">
        <v>0</v>
      </c>
      <c r="X56">
        <v>870170025</v>
      </c>
      <c r="Y56">
        <v>9.4876660000000008</v>
      </c>
      <c r="AA56">
        <v>19889.48</v>
      </c>
      <c r="AB56">
        <v>0</v>
      </c>
      <c r="AC56">
        <v>0</v>
      </c>
      <c r="AD56">
        <v>0</v>
      </c>
      <c r="AE56">
        <v>2825.21</v>
      </c>
      <c r="AF56">
        <v>0</v>
      </c>
      <c r="AG56">
        <v>0</v>
      </c>
      <c r="AH56">
        <v>0</v>
      </c>
      <c r="AI56">
        <v>7.04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9.4876660000000008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3.9999999856000001</v>
      </c>
      <c r="CY56">
        <f t="shared" si="3"/>
        <v>19889.48</v>
      </c>
      <c r="CZ56">
        <f t="shared" si="4"/>
        <v>2825.21</v>
      </c>
      <c r="DA56">
        <f t="shared" si="5"/>
        <v>7.04</v>
      </c>
      <c r="DB56">
        <v>0</v>
      </c>
    </row>
    <row r="57" spans="1:106" x14ac:dyDescent="0.2">
      <c r="A57">
        <f>ROW(Source!A43)</f>
        <v>43</v>
      </c>
      <c r="B57">
        <v>16612262</v>
      </c>
      <c r="C57">
        <v>16612718</v>
      </c>
      <c r="D57">
        <v>15197422</v>
      </c>
      <c r="E57">
        <v>1</v>
      </c>
      <c r="F57">
        <v>1</v>
      </c>
      <c r="G57">
        <v>1</v>
      </c>
      <c r="H57">
        <v>3</v>
      </c>
      <c r="I57" t="s">
        <v>104</v>
      </c>
      <c r="J57" t="s">
        <v>106</v>
      </c>
      <c r="K57" t="s">
        <v>105</v>
      </c>
      <c r="L57">
        <v>1327</v>
      </c>
      <c r="N57">
        <v>1005</v>
      </c>
      <c r="O57" t="s">
        <v>97</v>
      </c>
      <c r="P57" t="s">
        <v>97</v>
      </c>
      <c r="Q57">
        <v>1</v>
      </c>
      <c r="W57">
        <v>0</v>
      </c>
      <c r="X57">
        <v>-1036501337</v>
      </c>
      <c r="Y57">
        <v>85.388993999999997</v>
      </c>
      <c r="AA57">
        <v>7073.72</v>
      </c>
      <c r="AB57">
        <v>0</v>
      </c>
      <c r="AC57">
        <v>0</v>
      </c>
      <c r="AD57">
        <v>0</v>
      </c>
      <c r="AE57">
        <v>1004.79</v>
      </c>
      <c r="AF57">
        <v>0</v>
      </c>
      <c r="AG57">
        <v>0</v>
      </c>
      <c r="AH57">
        <v>0</v>
      </c>
      <c r="AI57">
        <v>7.04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85.388993999999997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Y57*Source!I43</f>
        <v>35.999999870399996</v>
      </c>
      <c r="CY57">
        <f t="shared" si="3"/>
        <v>7073.72</v>
      </c>
      <c r="CZ57">
        <f t="shared" si="4"/>
        <v>1004.79</v>
      </c>
      <c r="DA57">
        <f t="shared" si="5"/>
        <v>7.04</v>
      </c>
      <c r="DB57">
        <v>0</v>
      </c>
    </row>
    <row r="58" spans="1:106" x14ac:dyDescent="0.2">
      <c r="A58">
        <f>ROW(Source!A43)</f>
        <v>43</v>
      </c>
      <c r="B58">
        <v>16612262</v>
      </c>
      <c r="C58">
        <v>16612718</v>
      </c>
      <c r="D58">
        <v>15197780</v>
      </c>
      <c r="E58">
        <v>1</v>
      </c>
      <c r="F58">
        <v>1</v>
      </c>
      <c r="G58">
        <v>1</v>
      </c>
      <c r="H58">
        <v>3</v>
      </c>
      <c r="I58" t="s">
        <v>1273</v>
      </c>
      <c r="J58" t="s">
        <v>1274</v>
      </c>
      <c r="K58" t="s">
        <v>1275</v>
      </c>
      <c r="L58">
        <v>1355</v>
      </c>
      <c r="N58">
        <v>1010</v>
      </c>
      <c r="O58" t="s">
        <v>322</v>
      </c>
      <c r="P58" t="s">
        <v>322</v>
      </c>
      <c r="Q58">
        <v>100</v>
      </c>
      <c r="W58">
        <v>0</v>
      </c>
      <c r="X58">
        <v>1709713925</v>
      </c>
      <c r="Y58">
        <v>8</v>
      </c>
      <c r="AA58">
        <v>352</v>
      </c>
      <c r="AB58">
        <v>0</v>
      </c>
      <c r="AC58">
        <v>0</v>
      </c>
      <c r="AD58">
        <v>0</v>
      </c>
      <c r="AE58">
        <v>50</v>
      </c>
      <c r="AF58">
        <v>0</v>
      </c>
      <c r="AG58">
        <v>0</v>
      </c>
      <c r="AH58">
        <v>0</v>
      </c>
      <c r="AI58">
        <v>7.04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8</v>
      </c>
      <c r="AU58" t="s">
        <v>6</v>
      </c>
      <c r="AV58">
        <v>0</v>
      </c>
      <c r="AW58">
        <v>2</v>
      </c>
      <c r="AX58">
        <v>16612740</v>
      </c>
      <c r="AY58">
        <v>1</v>
      </c>
      <c r="AZ58">
        <v>0</v>
      </c>
      <c r="BA58">
        <v>66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Y58*Source!I43</f>
        <v>3.3727999999999998</v>
      </c>
      <c r="CY58">
        <f t="shared" si="3"/>
        <v>352</v>
      </c>
      <c r="CZ58">
        <f t="shared" si="4"/>
        <v>50</v>
      </c>
      <c r="DA58">
        <f t="shared" si="5"/>
        <v>7.04</v>
      </c>
      <c r="DB58">
        <v>0</v>
      </c>
    </row>
    <row r="59" spans="1:106" x14ac:dyDescent="0.2">
      <c r="A59">
        <f>ROW(Source!A43)</f>
        <v>43</v>
      </c>
      <c r="B59">
        <v>16612262</v>
      </c>
      <c r="C59">
        <v>16612718</v>
      </c>
      <c r="D59">
        <v>15204239</v>
      </c>
      <c r="E59">
        <v>1</v>
      </c>
      <c r="F59">
        <v>1</v>
      </c>
      <c r="G59">
        <v>1</v>
      </c>
      <c r="H59">
        <v>3</v>
      </c>
      <c r="I59" t="s">
        <v>1276</v>
      </c>
      <c r="J59" t="s">
        <v>1277</v>
      </c>
      <c r="K59" t="s">
        <v>1278</v>
      </c>
      <c r="L59">
        <v>1354</v>
      </c>
      <c r="N59">
        <v>1010</v>
      </c>
      <c r="O59" t="s">
        <v>110</v>
      </c>
      <c r="P59" t="s">
        <v>110</v>
      </c>
      <c r="Q59">
        <v>1</v>
      </c>
      <c r="W59">
        <v>0</v>
      </c>
      <c r="X59">
        <v>-1018551266</v>
      </c>
      <c r="Y59">
        <v>123.5</v>
      </c>
      <c r="AA59">
        <v>471.68</v>
      </c>
      <c r="AB59">
        <v>0</v>
      </c>
      <c r="AC59">
        <v>0</v>
      </c>
      <c r="AD59">
        <v>0</v>
      </c>
      <c r="AE59">
        <v>67</v>
      </c>
      <c r="AF59">
        <v>0</v>
      </c>
      <c r="AG59">
        <v>0</v>
      </c>
      <c r="AH59">
        <v>0</v>
      </c>
      <c r="AI59">
        <v>7.04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123.5</v>
      </c>
      <c r="AU59" t="s">
        <v>6</v>
      </c>
      <c r="AV59">
        <v>0</v>
      </c>
      <c r="AW59">
        <v>2</v>
      </c>
      <c r="AX59">
        <v>16612741</v>
      </c>
      <c r="AY59">
        <v>1</v>
      </c>
      <c r="AZ59">
        <v>0</v>
      </c>
      <c r="BA59">
        <v>67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Y59*Source!I43</f>
        <v>52.067599999999999</v>
      </c>
      <c r="CY59">
        <f t="shared" si="3"/>
        <v>471.68</v>
      </c>
      <c r="CZ59">
        <f t="shared" si="4"/>
        <v>67</v>
      </c>
      <c r="DA59">
        <f t="shared" si="5"/>
        <v>7.04</v>
      </c>
      <c r="DB59">
        <v>0</v>
      </c>
    </row>
    <row r="60" spans="1:106" x14ac:dyDescent="0.2">
      <c r="A60">
        <f>ROW(Source!A46)</f>
        <v>46</v>
      </c>
      <c r="B60">
        <v>16612262</v>
      </c>
      <c r="C60">
        <v>16612744</v>
      </c>
      <c r="D60">
        <v>15436014</v>
      </c>
      <c r="E60">
        <v>1</v>
      </c>
      <c r="F60">
        <v>1</v>
      </c>
      <c r="G60">
        <v>1</v>
      </c>
      <c r="H60">
        <v>1</v>
      </c>
      <c r="I60" t="s">
        <v>1259</v>
      </c>
      <c r="J60" t="s">
        <v>6</v>
      </c>
      <c r="K60" t="s">
        <v>1260</v>
      </c>
      <c r="L60">
        <v>1191</v>
      </c>
      <c r="N60">
        <v>1013</v>
      </c>
      <c r="O60" t="s">
        <v>1223</v>
      </c>
      <c r="P60" t="s">
        <v>1223</v>
      </c>
      <c r="Q60">
        <v>1</v>
      </c>
      <c r="W60">
        <v>0</v>
      </c>
      <c r="X60">
        <v>-784637506</v>
      </c>
      <c r="Y60">
        <v>158.0445</v>
      </c>
      <c r="AA60">
        <v>0</v>
      </c>
      <c r="AB60">
        <v>0</v>
      </c>
      <c r="AC60">
        <v>0</v>
      </c>
      <c r="AD60">
        <v>61.53</v>
      </c>
      <c r="AE60">
        <v>0</v>
      </c>
      <c r="AF60">
        <v>0</v>
      </c>
      <c r="AG60">
        <v>0</v>
      </c>
      <c r="AH60">
        <v>8.74</v>
      </c>
      <c r="AI60">
        <v>1</v>
      </c>
      <c r="AJ60">
        <v>1</v>
      </c>
      <c r="AK60">
        <v>1</v>
      </c>
      <c r="AL60">
        <v>7.04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137.43</v>
      </c>
      <c r="AU60" t="s">
        <v>92</v>
      </c>
      <c r="AV60">
        <v>1</v>
      </c>
      <c r="AW60">
        <v>2</v>
      </c>
      <c r="AX60">
        <v>16612756</v>
      </c>
      <c r="AY60">
        <v>1</v>
      </c>
      <c r="AZ60">
        <v>0</v>
      </c>
      <c r="BA60">
        <v>68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14.1607872</v>
      </c>
      <c r="CY60">
        <f>AD60</f>
        <v>61.53</v>
      </c>
      <c r="CZ60">
        <f>AH60</f>
        <v>8.74</v>
      </c>
      <c r="DA60">
        <f>AL60</f>
        <v>7.04</v>
      </c>
      <c r="DB60">
        <v>0</v>
      </c>
    </row>
    <row r="61" spans="1:106" x14ac:dyDescent="0.2">
      <c r="A61">
        <f>ROW(Source!A46)</f>
        <v>46</v>
      </c>
      <c r="B61">
        <v>16612262</v>
      </c>
      <c r="C61">
        <v>16612744</v>
      </c>
      <c r="D61">
        <v>15430395</v>
      </c>
      <c r="E61">
        <v>1</v>
      </c>
      <c r="F61">
        <v>1</v>
      </c>
      <c r="G61">
        <v>1</v>
      </c>
      <c r="H61">
        <v>1</v>
      </c>
      <c r="I61" t="s">
        <v>1224</v>
      </c>
      <c r="J61" t="s">
        <v>6</v>
      </c>
      <c r="K61" t="s">
        <v>1225</v>
      </c>
      <c r="L61">
        <v>1191</v>
      </c>
      <c r="N61">
        <v>1013</v>
      </c>
      <c r="O61" t="s">
        <v>1223</v>
      </c>
      <c r="P61" t="s">
        <v>1223</v>
      </c>
      <c r="Q61">
        <v>1</v>
      </c>
      <c r="W61">
        <v>0</v>
      </c>
      <c r="X61">
        <v>-1417349443</v>
      </c>
      <c r="Y61">
        <v>4.2300000000000004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7.04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4.2300000000000004</v>
      </c>
      <c r="AU61" t="s">
        <v>6</v>
      </c>
      <c r="AV61">
        <v>2</v>
      </c>
      <c r="AW61">
        <v>2</v>
      </c>
      <c r="AX61">
        <v>16612757</v>
      </c>
      <c r="AY61">
        <v>1</v>
      </c>
      <c r="AZ61">
        <v>2048</v>
      </c>
      <c r="BA61">
        <v>69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0.37900800000000001</v>
      </c>
      <c r="CY61">
        <f>AD61</f>
        <v>0</v>
      </c>
      <c r="CZ61">
        <f>AH61</f>
        <v>0</v>
      </c>
      <c r="DA61">
        <f>AL61</f>
        <v>1</v>
      </c>
      <c r="DB61">
        <v>0</v>
      </c>
    </row>
    <row r="62" spans="1:106" x14ac:dyDescent="0.2">
      <c r="A62">
        <f>ROW(Source!A46)</f>
        <v>46</v>
      </c>
      <c r="B62">
        <v>16612262</v>
      </c>
      <c r="C62">
        <v>16612744</v>
      </c>
      <c r="D62">
        <v>15247974</v>
      </c>
      <c r="E62">
        <v>1</v>
      </c>
      <c r="F62">
        <v>1</v>
      </c>
      <c r="G62">
        <v>1</v>
      </c>
      <c r="H62">
        <v>2</v>
      </c>
      <c r="I62" t="s">
        <v>1226</v>
      </c>
      <c r="J62" t="s">
        <v>1227</v>
      </c>
      <c r="K62" t="s">
        <v>1228</v>
      </c>
      <c r="L62">
        <v>1368</v>
      </c>
      <c r="N62">
        <v>1011</v>
      </c>
      <c r="O62" t="s">
        <v>1229</v>
      </c>
      <c r="P62" t="s">
        <v>1229</v>
      </c>
      <c r="Q62">
        <v>1</v>
      </c>
      <c r="W62">
        <v>0</v>
      </c>
      <c r="X62">
        <v>1188625873</v>
      </c>
      <c r="Y62">
        <v>0.82500000000000007</v>
      </c>
      <c r="AA62">
        <v>0</v>
      </c>
      <c r="AB62">
        <v>220.07</v>
      </c>
      <c r="AC62">
        <v>13.5</v>
      </c>
      <c r="AD62">
        <v>0</v>
      </c>
      <c r="AE62">
        <v>0</v>
      </c>
      <c r="AF62">
        <v>31.26</v>
      </c>
      <c r="AG62">
        <v>13.5</v>
      </c>
      <c r="AH62">
        <v>0</v>
      </c>
      <c r="AI62">
        <v>1</v>
      </c>
      <c r="AJ62">
        <v>7.04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0.66</v>
      </c>
      <c r="AU62" t="s">
        <v>91</v>
      </c>
      <c r="AV62">
        <v>0</v>
      </c>
      <c r="AW62">
        <v>2</v>
      </c>
      <c r="AX62">
        <v>16612758</v>
      </c>
      <c r="AY62">
        <v>1</v>
      </c>
      <c r="AZ62">
        <v>0</v>
      </c>
      <c r="BA62">
        <v>70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7.392E-2</v>
      </c>
      <c r="CY62">
        <f>AB62</f>
        <v>220.07</v>
      </c>
      <c r="CZ62">
        <f>AF62</f>
        <v>31.26</v>
      </c>
      <c r="DA62">
        <f>AJ62</f>
        <v>7.04</v>
      </c>
      <c r="DB62">
        <v>0</v>
      </c>
    </row>
    <row r="63" spans="1:106" x14ac:dyDescent="0.2">
      <c r="A63">
        <f>ROW(Source!A46)</f>
        <v>46</v>
      </c>
      <c r="B63">
        <v>16612262</v>
      </c>
      <c r="C63">
        <v>16612744</v>
      </c>
      <c r="D63">
        <v>15249073</v>
      </c>
      <c r="E63">
        <v>1</v>
      </c>
      <c r="F63">
        <v>1</v>
      </c>
      <c r="G63">
        <v>1</v>
      </c>
      <c r="H63">
        <v>2</v>
      </c>
      <c r="I63" t="s">
        <v>1237</v>
      </c>
      <c r="J63" t="s">
        <v>1238</v>
      </c>
      <c r="K63" t="s">
        <v>1239</v>
      </c>
      <c r="L63">
        <v>1368</v>
      </c>
      <c r="N63">
        <v>1011</v>
      </c>
      <c r="O63" t="s">
        <v>1229</v>
      </c>
      <c r="P63" t="s">
        <v>1229</v>
      </c>
      <c r="Q63">
        <v>1</v>
      </c>
      <c r="W63">
        <v>0</v>
      </c>
      <c r="X63">
        <v>1372534845</v>
      </c>
      <c r="Y63">
        <v>4.4624999999999995</v>
      </c>
      <c r="AA63">
        <v>0</v>
      </c>
      <c r="AB63">
        <v>462.6</v>
      </c>
      <c r="AC63">
        <v>11.6</v>
      </c>
      <c r="AD63">
        <v>0</v>
      </c>
      <c r="AE63">
        <v>0</v>
      </c>
      <c r="AF63">
        <v>65.709999999999994</v>
      </c>
      <c r="AG63">
        <v>11.6</v>
      </c>
      <c r="AH63">
        <v>0</v>
      </c>
      <c r="AI63">
        <v>1</v>
      </c>
      <c r="AJ63">
        <v>7.04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3.57</v>
      </c>
      <c r="AU63" t="s">
        <v>91</v>
      </c>
      <c r="AV63">
        <v>0</v>
      </c>
      <c r="AW63">
        <v>2</v>
      </c>
      <c r="AX63">
        <v>16612759</v>
      </c>
      <c r="AY63">
        <v>1</v>
      </c>
      <c r="AZ63">
        <v>0</v>
      </c>
      <c r="BA63">
        <v>71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0.39983999999999997</v>
      </c>
      <c r="CY63">
        <f>AB63</f>
        <v>462.6</v>
      </c>
      <c r="CZ63">
        <f>AF63</f>
        <v>65.709999999999994</v>
      </c>
      <c r="DA63">
        <f>AJ63</f>
        <v>7.04</v>
      </c>
      <c r="DB63">
        <v>0</v>
      </c>
    </row>
    <row r="64" spans="1:106" x14ac:dyDescent="0.2">
      <c r="A64">
        <f>ROW(Source!A46)</f>
        <v>46</v>
      </c>
      <c r="B64">
        <v>16612262</v>
      </c>
      <c r="C64">
        <v>16612744</v>
      </c>
      <c r="D64">
        <v>15167551</v>
      </c>
      <c r="E64">
        <v>1</v>
      </c>
      <c r="F64">
        <v>1</v>
      </c>
      <c r="G64">
        <v>1</v>
      </c>
      <c r="H64">
        <v>3</v>
      </c>
      <c r="I64" t="s">
        <v>1261</v>
      </c>
      <c r="J64" t="s">
        <v>1262</v>
      </c>
      <c r="K64" t="s">
        <v>1263</v>
      </c>
      <c r="L64">
        <v>1301</v>
      </c>
      <c r="N64">
        <v>1003</v>
      </c>
      <c r="O64" t="s">
        <v>135</v>
      </c>
      <c r="P64" t="s">
        <v>135</v>
      </c>
      <c r="Q64">
        <v>1</v>
      </c>
      <c r="W64">
        <v>0</v>
      </c>
      <c r="X64">
        <v>751777312</v>
      </c>
      <c r="Y64">
        <v>230</v>
      </c>
      <c r="AA64">
        <v>44.92</v>
      </c>
      <c r="AB64">
        <v>0</v>
      </c>
      <c r="AC64">
        <v>0</v>
      </c>
      <c r="AD64">
        <v>0</v>
      </c>
      <c r="AE64">
        <v>6.38</v>
      </c>
      <c r="AF64">
        <v>0</v>
      </c>
      <c r="AG64">
        <v>0</v>
      </c>
      <c r="AH64">
        <v>0</v>
      </c>
      <c r="AI64">
        <v>7.04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230</v>
      </c>
      <c r="AU64" t="s">
        <v>6</v>
      </c>
      <c r="AV64">
        <v>0</v>
      </c>
      <c r="AW64">
        <v>2</v>
      </c>
      <c r="AX64">
        <v>16612760</v>
      </c>
      <c r="AY64">
        <v>1</v>
      </c>
      <c r="AZ64">
        <v>0</v>
      </c>
      <c r="BA64">
        <v>72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20.608000000000001</v>
      </c>
      <c r="CY64">
        <f t="shared" ref="CY64:CY70" si="6">AA64</f>
        <v>44.92</v>
      </c>
      <c r="CZ64">
        <f t="shared" ref="CZ64:CZ70" si="7">AE64</f>
        <v>6.38</v>
      </c>
      <c r="DA64">
        <f t="shared" ref="DA64:DA70" si="8">AI64</f>
        <v>7.04</v>
      </c>
      <c r="DB64">
        <v>0</v>
      </c>
    </row>
    <row r="65" spans="1:106" x14ac:dyDescent="0.2">
      <c r="A65">
        <f>ROW(Source!A46)</f>
        <v>46</v>
      </c>
      <c r="B65">
        <v>16612262</v>
      </c>
      <c r="C65">
        <v>16612744</v>
      </c>
      <c r="D65">
        <v>15167552</v>
      </c>
      <c r="E65">
        <v>1</v>
      </c>
      <c r="F65">
        <v>1</v>
      </c>
      <c r="G65">
        <v>1</v>
      </c>
      <c r="H65">
        <v>3</v>
      </c>
      <c r="I65" t="s">
        <v>1264</v>
      </c>
      <c r="J65" t="s">
        <v>1265</v>
      </c>
      <c r="K65" t="s">
        <v>1266</v>
      </c>
      <c r="L65">
        <v>1301</v>
      </c>
      <c r="N65">
        <v>1003</v>
      </c>
      <c r="O65" t="s">
        <v>135</v>
      </c>
      <c r="P65" t="s">
        <v>135</v>
      </c>
      <c r="Q65">
        <v>1</v>
      </c>
      <c r="W65">
        <v>0</v>
      </c>
      <c r="X65">
        <v>1744203244</v>
      </c>
      <c r="Y65">
        <v>50</v>
      </c>
      <c r="AA65">
        <v>55.97</v>
      </c>
      <c r="AB65">
        <v>0</v>
      </c>
      <c r="AC65">
        <v>0</v>
      </c>
      <c r="AD65">
        <v>0</v>
      </c>
      <c r="AE65">
        <v>7.95</v>
      </c>
      <c r="AF65">
        <v>0</v>
      </c>
      <c r="AG65">
        <v>0</v>
      </c>
      <c r="AH65">
        <v>0</v>
      </c>
      <c r="AI65">
        <v>7.04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50</v>
      </c>
      <c r="AU65" t="s">
        <v>6</v>
      </c>
      <c r="AV65">
        <v>0</v>
      </c>
      <c r="AW65">
        <v>2</v>
      </c>
      <c r="AX65">
        <v>16612761</v>
      </c>
      <c r="AY65">
        <v>1</v>
      </c>
      <c r="AZ65">
        <v>0</v>
      </c>
      <c r="BA65">
        <v>73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4.4799999999999995</v>
      </c>
      <c r="CY65">
        <f t="shared" si="6"/>
        <v>55.97</v>
      </c>
      <c r="CZ65">
        <f t="shared" si="7"/>
        <v>7.95</v>
      </c>
      <c r="DA65">
        <f t="shared" si="8"/>
        <v>7.04</v>
      </c>
      <c r="DB65">
        <v>0</v>
      </c>
    </row>
    <row r="66" spans="1:106" x14ac:dyDescent="0.2">
      <c r="A66">
        <f>ROW(Source!A46)</f>
        <v>46</v>
      </c>
      <c r="B66">
        <v>16612262</v>
      </c>
      <c r="C66">
        <v>16612744</v>
      </c>
      <c r="D66">
        <v>15167640</v>
      </c>
      <c r="E66">
        <v>1</v>
      </c>
      <c r="F66">
        <v>1</v>
      </c>
      <c r="G66">
        <v>1</v>
      </c>
      <c r="H66">
        <v>3</v>
      </c>
      <c r="I66" t="s">
        <v>1267</v>
      </c>
      <c r="J66" t="s">
        <v>1268</v>
      </c>
      <c r="K66" t="s">
        <v>1269</v>
      </c>
      <c r="L66">
        <v>1302</v>
      </c>
      <c r="N66">
        <v>1003</v>
      </c>
      <c r="O66" t="s">
        <v>171</v>
      </c>
      <c r="P66" t="s">
        <v>171</v>
      </c>
      <c r="Q66">
        <v>10</v>
      </c>
      <c r="W66">
        <v>0</v>
      </c>
      <c r="X66">
        <v>-405326455</v>
      </c>
      <c r="Y66">
        <v>15</v>
      </c>
      <c r="AA66">
        <v>451.26</v>
      </c>
      <c r="AB66">
        <v>0</v>
      </c>
      <c r="AC66">
        <v>0</v>
      </c>
      <c r="AD66">
        <v>0</v>
      </c>
      <c r="AE66">
        <v>64.099999999999994</v>
      </c>
      <c r="AF66">
        <v>0</v>
      </c>
      <c r="AG66">
        <v>0</v>
      </c>
      <c r="AH66">
        <v>0</v>
      </c>
      <c r="AI66">
        <v>7.04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15</v>
      </c>
      <c r="AU66" t="s">
        <v>6</v>
      </c>
      <c r="AV66">
        <v>0</v>
      </c>
      <c r="AW66">
        <v>2</v>
      </c>
      <c r="AX66">
        <v>16612762</v>
      </c>
      <c r="AY66">
        <v>1</v>
      </c>
      <c r="AZ66">
        <v>0</v>
      </c>
      <c r="BA66">
        <v>74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1.3440000000000001</v>
      </c>
      <c r="CY66">
        <f t="shared" si="6"/>
        <v>451.26</v>
      </c>
      <c r="CZ66">
        <f t="shared" si="7"/>
        <v>64.099999999999994</v>
      </c>
      <c r="DA66">
        <f t="shared" si="8"/>
        <v>7.04</v>
      </c>
      <c r="DB66">
        <v>0</v>
      </c>
    </row>
    <row r="67" spans="1:106" x14ac:dyDescent="0.2">
      <c r="A67">
        <f>ROW(Source!A46)</f>
        <v>46</v>
      </c>
      <c r="B67">
        <v>16612262</v>
      </c>
      <c r="C67">
        <v>16612744</v>
      </c>
      <c r="D67">
        <v>15170065</v>
      </c>
      <c r="E67">
        <v>1</v>
      </c>
      <c r="F67">
        <v>1</v>
      </c>
      <c r="G67">
        <v>1</v>
      </c>
      <c r="H67">
        <v>3</v>
      </c>
      <c r="I67" t="s">
        <v>1270</v>
      </c>
      <c r="J67" t="s">
        <v>1271</v>
      </c>
      <c r="K67" t="s">
        <v>1272</v>
      </c>
      <c r="L67">
        <v>1358</v>
      </c>
      <c r="N67">
        <v>1010</v>
      </c>
      <c r="O67" t="s">
        <v>697</v>
      </c>
      <c r="P67" t="s">
        <v>697</v>
      </c>
      <c r="Q67">
        <v>10</v>
      </c>
      <c r="W67">
        <v>0</v>
      </c>
      <c r="X67">
        <v>-858120743</v>
      </c>
      <c r="Y67">
        <v>30</v>
      </c>
      <c r="AA67">
        <v>49.49</v>
      </c>
      <c r="AB67">
        <v>0</v>
      </c>
      <c r="AC67">
        <v>0</v>
      </c>
      <c r="AD67">
        <v>0</v>
      </c>
      <c r="AE67">
        <v>7.03</v>
      </c>
      <c r="AF67">
        <v>0</v>
      </c>
      <c r="AG67">
        <v>0</v>
      </c>
      <c r="AH67">
        <v>0</v>
      </c>
      <c r="AI67">
        <v>7.04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30</v>
      </c>
      <c r="AU67" t="s">
        <v>6</v>
      </c>
      <c r="AV67">
        <v>0</v>
      </c>
      <c r="AW67">
        <v>2</v>
      </c>
      <c r="AX67">
        <v>16612763</v>
      </c>
      <c r="AY67">
        <v>1</v>
      </c>
      <c r="AZ67">
        <v>0</v>
      </c>
      <c r="BA67">
        <v>75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2.6880000000000002</v>
      </c>
      <c r="CY67">
        <f t="shared" si="6"/>
        <v>49.49</v>
      </c>
      <c r="CZ67">
        <f t="shared" si="7"/>
        <v>7.03</v>
      </c>
      <c r="DA67">
        <f t="shared" si="8"/>
        <v>7.04</v>
      </c>
      <c r="DB67">
        <v>0</v>
      </c>
    </row>
    <row r="68" spans="1:106" x14ac:dyDescent="0.2">
      <c r="A68">
        <f>ROW(Source!A46)</f>
        <v>46</v>
      </c>
      <c r="B68">
        <v>16612262</v>
      </c>
      <c r="C68">
        <v>16612744</v>
      </c>
      <c r="D68">
        <v>15197487</v>
      </c>
      <c r="E68">
        <v>1</v>
      </c>
      <c r="F68">
        <v>1</v>
      </c>
      <c r="G68">
        <v>1</v>
      </c>
      <c r="H68">
        <v>3</v>
      </c>
      <c r="I68" t="s">
        <v>117</v>
      </c>
      <c r="J68" t="s">
        <v>119</v>
      </c>
      <c r="K68" t="s">
        <v>118</v>
      </c>
      <c r="L68">
        <v>1327</v>
      </c>
      <c r="N68">
        <v>1005</v>
      </c>
      <c r="O68" t="s">
        <v>97</v>
      </c>
      <c r="P68" t="s">
        <v>97</v>
      </c>
      <c r="Q68">
        <v>1</v>
      </c>
      <c r="W68">
        <v>0</v>
      </c>
      <c r="X68">
        <v>-2113639014</v>
      </c>
      <c r="Y68">
        <v>100</v>
      </c>
      <c r="AA68">
        <v>11616.99</v>
      </c>
      <c r="AB68">
        <v>0</v>
      </c>
      <c r="AC68">
        <v>0</v>
      </c>
      <c r="AD68">
        <v>0</v>
      </c>
      <c r="AE68">
        <v>1650.14</v>
      </c>
      <c r="AF68">
        <v>0</v>
      </c>
      <c r="AG68">
        <v>0</v>
      </c>
      <c r="AH68">
        <v>0</v>
      </c>
      <c r="AI68">
        <v>7.04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</v>
      </c>
      <c r="AT68">
        <v>100</v>
      </c>
      <c r="AU68" t="s">
        <v>6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8.9599999999999991</v>
      </c>
      <c r="CY68">
        <f t="shared" si="6"/>
        <v>11616.99</v>
      </c>
      <c r="CZ68">
        <f t="shared" si="7"/>
        <v>1650.14</v>
      </c>
      <c r="DA68">
        <f t="shared" si="8"/>
        <v>7.04</v>
      </c>
      <c r="DB68">
        <v>0</v>
      </c>
    </row>
    <row r="69" spans="1:106" x14ac:dyDescent="0.2">
      <c r="A69">
        <f>ROW(Source!A46)</f>
        <v>46</v>
      </c>
      <c r="B69">
        <v>16612262</v>
      </c>
      <c r="C69">
        <v>16612744</v>
      </c>
      <c r="D69">
        <v>15197780</v>
      </c>
      <c r="E69">
        <v>1</v>
      </c>
      <c r="F69">
        <v>1</v>
      </c>
      <c r="G69">
        <v>1</v>
      </c>
      <c r="H69">
        <v>3</v>
      </c>
      <c r="I69" t="s">
        <v>1273</v>
      </c>
      <c r="J69" t="s">
        <v>1274</v>
      </c>
      <c r="K69" t="s">
        <v>1275</v>
      </c>
      <c r="L69">
        <v>1355</v>
      </c>
      <c r="N69">
        <v>1010</v>
      </c>
      <c r="O69" t="s">
        <v>322</v>
      </c>
      <c r="P69" t="s">
        <v>322</v>
      </c>
      <c r="Q69">
        <v>100</v>
      </c>
      <c r="W69">
        <v>0</v>
      </c>
      <c r="X69">
        <v>1709713925</v>
      </c>
      <c r="Y69">
        <v>8</v>
      </c>
      <c r="AA69">
        <v>352</v>
      </c>
      <c r="AB69">
        <v>0</v>
      </c>
      <c r="AC69">
        <v>0</v>
      </c>
      <c r="AD69">
        <v>0</v>
      </c>
      <c r="AE69">
        <v>50</v>
      </c>
      <c r="AF69">
        <v>0</v>
      </c>
      <c r="AG69">
        <v>0</v>
      </c>
      <c r="AH69">
        <v>0</v>
      </c>
      <c r="AI69">
        <v>7.04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8</v>
      </c>
      <c r="AU69" t="s">
        <v>6</v>
      </c>
      <c r="AV69">
        <v>0</v>
      </c>
      <c r="AW69">
        <v>2</v>
      </c>
      <c r="AX69">
        <v>16612765</v>
      </c>
      <c r="AY69">
        <v>1</v>
      </c>
      <c r="AZ69">
        <v>0</v>
      </c>
      <c r="BA69">
        <v>77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0.71679999999999999</v>
      </c>
      <c r="CY69">
        <f t="shared" si="6"/>
        <v>352</v>
      </c>
      <c r="CZ69">
        <f t="shared" si="7"/>
        <v>50</v>
      </c>
      <c r="DA69">
        <f t="shared" si="8"/>
        <v>7.04</v>
      </c>
      <c r="DB69">
        <v>0</v>
      </c>
    </row>
    <row r="70" spans="1:106" x14ac:dyDescent="0.2">
      <c r="A70">
        <f>ROW(Source!A46)</f>
        <v>46</v>
      </c>
      <c r="B70">
        <v>16612262</v>
      </c>
      <c r="C70">
        <v>16612744</v>
      </c>
      <c r="D70">
        <v>15204239</v>
      </c>
      <c r="E70">
        <v>1</v>
      </c>
      <c r="F70">
        <v>1</v>
      </c>
      <c r="G70">
        <v>1</v>
      </c>
      <c r="H70">
        <v>3</v>
      </c>
      <c r="I70" t="s">
        <v>1276</v>
      </c>
      <c r="J70" t="s">
        <v>1277</v>
      </c>
      <c r="K70" t="s">
        <v>1278</v>
      </c>
      <c r="L70">
        <v>1354</v>
      </c>
      <c r="N70">
        <v>1010</v>
      </c>
      <c r="O70" t="s">
        <v>110</v>
      </c>
      <c r="P70" t="s">
        <v>110</v>
      </c>
      <c r="Q70">
        <v>1</v>
      </c>
      <c r="W70">
        <v>0</v>
      </c>
      <c r="X70">
        <v>-1018551266</v>
      </c>
      <c r="Y70">
        <v>66</v>
      </c>
      <c r="AA70">
        <v>471.68</v>
      </c>
      <c r="AB70">
        <v>0</v>
      </c>
      <c r="AC70">
        <v>0</v>
      </c>
      <c r="AD70">
        <v>0</v>
      </c>
      <c r="AE70">
        <v>67</v>
      </c>
      <c r="AF70">
        <v>0</v>
      </c>
      <c r="AG70">
        <v>0</v>
      </c>
      <c r="AH70">
        <v>0</v>
      </c>
      <c r="AI70">
        <v>7.04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66</v>
      </c>
      <c r="AU70" t="s">
        <v>6</v>
      </c>
      <c r="AV70">
        <v>0</v>
      </c>
      <c r="AW70">
        <v>2</v>
      </c>
      <c r="AX70">
        <v>16612766</v>
      </c>
      <c r="AY70">
        <v>1</v>
      </c>
      <c r="AZ70">
        <v>0</v>
      </c>
      <c r="BA70">
        <v>78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5.9135999999999997</v>
      </c>
      <c r="CY70">
        <f t="shared" si="6"/>
        <v>471.68</v>
      </c>
      <c r="CZ70">
        <f t="shared" si="7"/>
        <v>67</v>
      </c>
      <c r="DA70">
        <f t="shared" si="8"/>
        <v>7.04</v>
      </c>
      <c r="DB70">
        <v>0</v>
      </c>
    </row>
    <row r="71" spans="1:106" x14ac:dyDescent="0.2">
      <c r="A71">
        <f>ROW(Source!A48)</f>
        <v>48</v>
      </c>
      <c r="B71">
        <v>16612262</v>
      </c>
      <c r="C71">
        <v>16612768</v>
      </c>
      <c r="D71">
        <v>15436014</v>
      </c>
      <c r="E71">
        <v>1</v>
      </c>
      <c r="F71">
        <v>1</v>
      </c>
      <c r="G71">
        <v>1</v>
      </c>
      <c r="H71">
        <v>1</v>
      </c>
      <c r="I71" t="s">
        <v>1259</v>
      </c>
      <c r="J71" t="s">
        <v>6</v>
      </c>
      <c r="K71" t="s">
        <v>1260</v>
      </c>
      <c r="L71">
        <v>1191</v>
      </c>
      <c r="N71">
        <v>1013</v>
      </c>
      <c r="O71" t="s">
        <v>1223</v>
      </c>
      <c r="P71" t="s">
        <v>1223</v>
      </c>
      <c r="Q71">
        <v>1</v>
      </c>
      <c r="W71">
        <v>0</v>
      </c>
      <c r="X71">
        <v>-784637506</v>
      </c>
      <c r="Y71">
        <v>167.57799999999997</v>
      </c>
      <c r="AA71">
        <v>0</v>
      </c>
      <c r="AB71">
        <v>0</v>
      </c>
      <c r="AC71">
        <v>0</v>
      </c>
      <c r="AD71">
        <v>61.53</v>
      </c>
      <c r="AE71">
        <v>0</v>
      </c>
      <c r="AF71">
        <v>0</v>
      </c>
      <c r="AG71">
        <v>0</v>
      </c>
      <c r="AH71">
        <v>8.74</v>
      </c>
      <c r="AI71">
        <v>1</v>
      </c>
      <c r="AJ71">
        <v>1</v>
      </c>
      <c r="AK71">
        <v>1</v>
      </c>
      <c r="AL71">
        <v>7.04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145.72</v>
      </c>
      <c r="AU71" t="s">
        <v>92</v>
      </c>
      <c r="AV71">
        <v>1</v>
      </c>
      <c r="AW71">
        <v>2</v>
      </c>
      <c r="AX71">
        <v>16612780</v>
      </c>
      <c r="AY71">
        <v>1</v>
      </c>
      <c r="AZ71">
        <v>0</v>
      </c>
      <c r="BA71">
        <v>79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28.689353599999993</v>
      </c>
      <c r="CY71">
        <f>AD71</f>
        <v>61.53</v>
      </c>
      <c r="CZ71">
        <f>AH71</f>
        <v>8.74</v>
      </c>
      <c r="DA71">
        <f>AL71</f>
        <v>7.04</v>
      </c>
      <c r="DB71">
        <v>0</v>
      </c>
    </row>
    <row r="72" spans="1:106" x14ac:dyDescent="0.2">
      <c r="A72">
        <f>ROW(Source!A48)</f>
        <v>48</v>
      </c>
      <c r="B72">
        <v>16612262</v>
      </c>
      <c r="C72">
        <v>16612768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1224</v>
      </c>
      <c r="J72" t="s">
        <v>6</v>
      </c>
      <c r="K72" t="s">
        <v>1225</v>
      </c>
      <c r="L72">
        <v>1191</v>
      </c>
      <c r="N72">
        <v>1013</v>
      </c>
      <c r="O72" t="s">
        <v>1223</v>
      </c>
      <c r="P72" t="s">
        <v>1223</v>
      </c>
      <c r="Q72">
        <v>1</v>
      </c>
      <c r="W72">
        <v>0</v>
      </c>
      <c r="X72">
        <v>-1417349443</v>
      </c>
      <c r="Y72">
        <v>4.2300000000000004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7.04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4.2300000000000004</v>
      </c>
      <c r="AU72" t="s">
        <v>6</v>
      </c>
      <c r="AV72">
        <v>2</v>
      </c>
      <c r="AW72">
        <v>2</v>
      </c>
      <c r="AX72">
        <v>16612781</v>
      </c>
      <c r="AY72">
        <v>1</v>
      </c>
      <c r="AZ72">
        <v>2048</v>
      </c>
      <c r="BA72">
        <v>80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0.72417600000000004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ROW(Source!A48)</f>
        <v>48</v>
      </c>
      <c r="B73">
        <v>16612262</v>
      </c>
      <c r="C73">
        <v>16612768</v>
      </c>
      <c r="D73">
        <v>15247974</v>
      </c>
      <c r="E73">
        <v>1</v>
      </c>
      <c r="F73">
        <v>1</v>
      </c>
      <c r="G73">
        <v>1</v>
      </c>
      <c r="H73">
        <v>2</v>
      </c>
      <c r="I73" t="s">
        <v>1226</v>
      </c>
      <c r="J73" t="s">
        <v>1227</v>
      </c>
      <c r="K73" t="s">
        <v>1228</v>
      </c>
      <c r="L73">
        <v>1368</v>
      </c>
      <c r="N73">
        <v>1011</v>
      </c>
      <c r="O73" t="s">
        <v>1229</v>
      </c>
      <c r="P73" t="s">
        <v>1229</v>
      </c>
      <c r="Q73">
        <v>1</v>
      </c>
      <c r="W73">
        <v>0</v>
      </c>
      <c r="X73">
        <v>1188625873</v>
      </c>
      <c r="Y73">
        <v>0.82500000000000007</v>
      </c>
      <c r="AA73">
        <v>0</v>
      </c>
      <c r="AB73">
        <v>220.07</v>
      </c>
      <c r="AC73">
        <v>13.5</v>
      </c>
      <c r="AD73">
        <v>0</v>
      </c>
      <c r="AE73">
        <v>0</v>
      </c>
      <c r="AF73">
        <v>31.26</v>
      </c>
      <c r="AG73">
        <v>13.5</v>
      </c>
      <c r="AH73">
        <v>0</v>
      </c>
      <c r="AI73">
        <v>1</v>
      </c>
      <c r="AJ73">
        <v>7.04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0.66</v>
      </c>
      <c r="AU73" t="s">
        <v>91</v>
      </c>
      <c r="AV73">
        <v>0</v>
      </c>
      <c r="AW73">
        <v>2</v>
      </c>
      <c r="AX73">
        <v>16612782</v>
      </c>
      <c r="AY73">
        <v>1</v>
      </c>
      <c r="AZ73">
        <v>0</v>
      </c>
      <c r="BA73">
        <v>81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0.14124</v>
      </c>
      <c r="CY73">
        <f>AB73</f>
        <v>220.07</v>
      </c>
      <c r="CZ73">
        <f>AF73</f>
        <v>31.26</v>
      </c>
      <c r="DA73">
        <f>AJ73</f>
        <v>7.04</v>
      </c>
      <c r="DB73">
        <v>0</v>
      </c>
    </row>
    <row r="74" spans="1:106" x14ac:dyDescent="0.2">
      <c r="A74">
        <f>ROW(Source!A48)</f>
        <v>48</v>
      </c>
      <c r="B74">
        <v>16612262</v>
      </c>
      <c r="C74">
        <v>16612768</v>
      </c>
      <c r="D74">
        <v>15249073</v>
      </c>
      <c r="E74">
        <v>1</v>
      </c>
      <c r="F74">
        <v>1</v>
      </c>
      <c r="G74">
        <v>1</v>
      </c>
      <c r="H74">
        <v>2</v>
      </c>
      <c r="I74" t="s">
        <v>1237</v>
      </c>
      <c r="J74" t="s">
        <v>1238</v>
      </c>
      <c r="K74" t="s">
        <v>1239</v>
      </c>
      <c r="L74">
        <v>1368</v>
      </c>
      <c r="N74">
        <v>1011</v>
      </c>
      <c r="O74" t="s">
        <v>1229</v>
      </c>
      <c r="P74" t="s">
        <v>1229</v>
      </c>
      <c r="Q74">
        <v>1</v>
      </c>
      <c r="W74">
        <v>0</v>
      </c>
      <c r="X74">
        <v>1372534845</v>
      </c>
      <c r="Y74">
        <v>4.4624999999999995</v>
      </c>
      <c r="AA74">
        <v>0</v>
      </c>
      <c r="AB74">
        <v>462.6</v>
      </c>
      <c r="AC74">
        <v>11.6</v>
      </c>
      <c r="AD74">
        <v>0</v>
      </c>
      <c r="AE74">
        <v>0</v>
      </c>
      <c r="AF74">
        <v>65.709999999999994</v>
      </c>
      <c r="AG74">
        <v>11.6</v>
      </c>
      <c r="AH74">
        <v>0</v>
      </c>
      <c r="AI74">
        <v>1</v>
      </c>
      <c r="AJ74">
        <v>7.04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3.57</v>
      </c>
      <c r="AU74" t="s">
        <v>91</v>
      </c>
      <c r="AV74">
        <v>0</v>
      </c>
      <c r="AW74">
        <v>2</v>
      </c>
      <c r="AX74">
        <v>16612783</v>
      </c>
      <c r="AY74">
        <v>1</v>
      </c>
      <c r="AZ74">
        <v>0</v>
      </c>
      <c r="BA74">
        <v>82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Y74*Source!I48</f>
        <v>0.76397999999999988</v>
      </c>
      <c r="CY74">
        <f>AB74</f>
        <v>462.6</v>
      </c>
      <c r="CZ74">
        <f>AF74</f>
        <v>65.709999999999994</v>
      </c>
      <c r="DA74">
        <f>AJ74</f>
        <v>7.04</v>
      </c>
      <c r="DB74">
        <v>0</v>
      </c>
    </row>
    <row r="75" spans="1:106" x14ac:dyDescent="0.2">
      <c r="A75">
        <f>ROW(Source!A48)</f>
        <v>48</v>
      </c>
      <c r="B75">
        <v>16612262</v>
      </c>
      <c r="C75">
        <v>16612768</v>
      </c>
      <c r="D75">
        <v>15167551</v>
      </c>
      <c r="E75">
        <v>1</v>
      </c>
      <c r="F75">
        <v>1</v>
      </c>
      <c r="G75">
        <v>1</v>
      </c>
      <c r="H75">
        <v>3</v>
      </c>
      <c r="I75" t="s">
        <v>1261</v>
      </c>
      <c r="J75" t="s">
        <v>1262</v>
      </c>
      <c r="K75" t="s">
        <v>1263</v>
      </c>
      <c r="L75">
        <v>1301</v>
      </c>
      <c r="N75">
        <v>1003</v>
      </c>
      <c r="O75" t="s">
        <v>135</v>
      </c>
      <c r="P75" t="s">
        <v>135</v>
      </c>
      <c r="Q75">
        <v>1</v>
      </c>
      <c r="W75">
        <v>0</v>
      </c>
      <c r="X75">
        <v>751777312</v>
      </c>
      <c r="Y75">
        <v>244</v>
      </c>
      <c r="AA75">
        <v>44.92</v>
      </c>
      <c r="AB75">
        <v>0</v>
      </c>
      <c r="AC75">
        <v>0</v>
      </c>
      <c r="AD75">
        <v>0</v>
      </c>
      <c r="AE75">
        <v>6.38</v>
      </c>
      <c r="AF75">
        <v>0</v>
      </c>
      <c r="AG75">
        <v>0</v>
      </c>
      <c r="AH75">
        <v>0</v>
      </c>
      <c r="AI75">
        <v>7.04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244</v>
      </c>
      <c r="AU75" t="s">
        <v>6</v>
      </c>
      <c r="AV75">
        <v>0</v>
      </c>
      <c r="AW75">
        <v>2</v>
      </c>
      <c r="AX75">
        <v>16612784</v>
      </c>
      <c r="AY75">
        <v>1</v>
      </c>
      <c r="AZ75">
        <v>0</v>
      </c>
      <c r="BA75">
        <v>83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Y75*Source!I48</f>
        <v>41.772799999999997</v>
      </c>
      <c r="CY75">
        <f t="shared" ref="CY75:CY81" si="9">AA75</f>
        <v>44.92</v>
      </c>
      <c r="CZ75">
        <f t="shared" ref="CZ75:CZ81" si="10">AE75</f>
        <v>6.38</v>
      </c>
      <c r="DA75">
        <f t="shared" ref="DA75:DA81" si="11">AI75</f>
        <v>7.04</v>
      </c>
      <c r="DB75">
        <v>0</v>
      </c>
    </row>
    <row r="76" spans="1:106" x14ac:dyDescent="0.2">
      <c r="A76">
        <f>ROW(Source!A48)</f>
        <v>48</v>
      </c>
      <c r="B76">
        <v>16612262</v>
      </c>
      <c r="C76">
        <v>16612768</v>
      </c>
      <c r="D76">
        <v>15167552</v>
      </c>
      <c r="E76">
        <v>1</v>
      </c>
      <c r="F76">
        <v>1</v>
      </c>
      <c r="G76">
        <v>1</v>
      </c>
      <c r="H76">
        <v>3</v>
      </c>
      <c r="I76" t="s">
        <v>1264</v>
      </c>
      <c r="J76" t="s">
        <v>1265</v>
      </c>
      <c r="K76" t="s">
        <v>1266</v>
      </c>
      <c r="L76">
        <v>1301</v>
      </c>
      <c r="N76">
        <v>1003</v>
      </c>
      <c r="O76" t="s">
        <v>135</v>
      </c>
      <c r="P76" t="s">
        <v>135</v>
      </c>
      <c r="Q76">
        <v>1</v>
      </c>
      <c r="W76">
        <v>0</v>
      </c>
      <c r="X76">
        <v>1744203244</v>
      </c>
      <c r="Y76">
        <v>56</v>
      </c>
      <c r="AA76">
        <v>55.97</v>
      </c>
      <c r="AB76">
        <v>0</v>
      </c>
      <c r="AC76">
        <v>0</v>
      </c>
      <c r="AD76">
        <v>0</v>
      </c>
      <c r="AE76">
        <v>7.95</v>
      </c>
      <c r="AF76">
        <v>0</v>
      </c>
      <c r="AG76">
        <v>0</v>
      </c>
      <c r="AH76">
        <v>0</v>
      </c>
      <c r="AI76">
        <v>7.04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56</v>
      </c>
      <c r="AU76" t="s">
        <v>6</v>
      </c>
      <c r="AV76">
        <v>0</v>
      </c>
      <c r="AW76">
        <v>2</v>
      </c>
      <c r="AX76">
        <v>16612785</v>
      </c>
      <c r="AY76">
        <v>1</v>
      </c>
      <c r="AZ76">
        <v>0</v>
      </c>
      <c r="BA76">
        <v>84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Y76*Source!I48</f>
        <v>9.5871999999999993</v>
      </c>
      <c r="CY76">
        <f t="shared" si="9"/>
        <v>55.97</v>
      </c>
      <c r="CZ76">
        <f t="shared" si="10"/>
        <v>7.95</v>
      </c>
      <c r="DA76">
        <f t="shared" si="11"/>
        <v>7.04</v>
      </c>
      <c r="DB76">
        <v>0</v>
      </c>
    </row>
    <row r="77" spans="1:106" x14ac:dyDescent="0.2">
      <c r="A77">
        <f>ROW(Source!A48)</f>
        <v>48</v>
      </c>
      <c r="B77">
        <v>16612262</v>
      </c>
      <c r="C77">
        <v>16612768</v>
      </c>
      <c r="D77">
        <v>15167640</v>
      </c>
      <c r="E77">
        <v>1</v>
      </c>
      <c r="F77">
        <v>1</v>
      </c>
      <c r="G77">
        <v>1</v>
      </c>
      <c r="H77">
        <v>3</v>
      </c>
      <c r="I77" t="s">
        <v>1267</v>
      </c>
      <c r="J77" t="s">
        <v>1268</v>
      </c>
      <c r="K77" t="s">
        <v>1269</v>
      </c>
      <c r="L77">
        <v>1302</v>
      </c>
      <c r="N77">
        <v>1003</v>
      </c>
      <c r="O77" t="s">
        <v>171</v>
      </c>
      <c r="P77" t="s">
        <v>171</v>
      </c>
      <c r="Q77">
        <v>10</v>
      </c>
      <c r="W77">
        <v>0</v>
      </c>
      <c r="X77">
        <v>-405326455</v>
      </c>
      <c r="Y77">
        <v>15.6</v>
      </c>
      <c r="AA77">
        <v>451.26</v>
      </c>
      <c r="AB77">
        <v>0</v>
      </c>
      <c r="AC77">
        <v>0</v>
      </c>
      <c r="AD77">
        <v>0</v>
      </c>
      <c r="AE77">
        <v>64.099999999999994</v>
      </c>
      <c r="AF77">
        <v>0</v>
      </c>
      <c r="AG77">
        <v>0</v>
      </c>
      <c r="AH77">
        <v>0</v>
      </c>
      <c r="AI77">
        <v>7.04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15.6</v>
      </c>
      <c r="AU77" t="s">
        <v>6</v>
      </c>
      <c r="AV77">
        <v>0</v>
      </c>
      <c r="AW77">
        <v>2</v>
      </c>
      <c r="AX77">
        <v>16612786</v>
      </c>
      <c r="AY77">
        <v>1</v>
      </c>
      <c r="AZ77">
        <v>0</v>
      </c>
      <c r="BA77">
        <v>85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Y77*Source!I48</f>
        <v>2.6707199999999998</v>
      </c>
      <c r="CY77">
        <f t="shared" si="9"/>
        <v>451.26</v>
      </c>
      <c r="CZ77">
        <f t="shared" si="10"/>
        <v>64.099999999999994</v>
      </c>
      <c r="DA77">
        <f t="shared" si="11"/>
        <v>7.04</v>
      </c>
      <c r="DB77">
        <v>0</v>
      </c>
    </row>
    <row r="78" spans="1:106" x14ac:dyDescent="0.2">
      <c r="A78">
        <f>ROW(Source!A48)</f>
        <v>48</v>
      </c>
      <c r="B78">
        <v>16612262</v>
      </c>
      <c r="C78">
        <v>16612768</v>
      </c>
      <c r="D78">
        <v>15170065</v>
      </c>
      <c r="E78">
        <v>1</v>
      </c>
      <c r="F78">
        <v>1</v>
      </c>
      <c r="G78">
        <v>1</v>
      </c>
      <c r="H78">
        <v>3</v>
      </c>
      <c r="I78" t="s">
        <v>1270</v>
      </c>
      <c r="J78" t="s">
        <v>1271</v>
      </c>
      <c r="K78" t="s">
        <v>1272</v>
      </c>
      <c r="L78">
        <v>1358</v>
      </c>
      <c r="N78">
        <v>1010</v>
      </c>
      <c r="O78" t="s">
        <v>697</v>
      </c>
      <c r="P78" t="s">
        <v>697</v>
      </c>
      <c r="Q78">
        <v>10</v>
      </c>
      <c r="W78">
        <v>0</v>
      </c>
      <c r="X78">
        <v>-858120743</v>
      </c>
      <c r="Y78">
        <v>38.9</v>
      </c>
      <c r="AA78">
        <v>49.49</v>
      </c>
      <c r="AB78">
        <v>0</v>
      </c>
      <c r="AC78">
        <v>0</v>
      </c>
      <c r="AD78">
        <v>0</v>
      </c>
      <c r="AE78">
        <v>7.03</v>
      </c>
      <c r="AF78">
        <v>0</v>
      </c>
      <c r="AG78">
        <v>0</v>
      </c>
      <c r="AH78">
        <v>0</v>
      </c>
      <c r="AI78">
        <v>7.04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38.9</v>
      </c>
      <c r="AU78" t="s">
        <v>6</v>
      </c>
      <c r="AV78">
        <v>0</v>
      </c>
      <c r="AW78">
        <v>2</v>
      </c>
      <c r="AX78">
        <v>16612787</v>
      </c>
      <c r="AY78">
        <v>1</v>
      </c>
      <c r="AZ78">
        <v>0</v>
      </c>
      <c r="BA78">
        <v>86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Y78*Source!I48</f>
        <v>6.6596799999999998</v>
      </c>
      <c r="CY78">
        <f t="shared" si="9"/>
        <v>49.49</v>
      </c>
      <c r="CZ78">
        <f t="shared" si="10"/>
        <v>7.03</v>
      </c>
      <c r="DA78">
        <f t="shared" si="11"/>
        <v>7.04</v>
      </c>
      <c r="DB78">
        <v>0</v>
      </c>
    </row>
    <row r="79" spans="1:106" x14ac:dyDescent="0.2">
      <c r="A79">
        <f>ROW(Source!A48)</f>
        <v>48</v>
      </c>
      <c r="B79">
        <v>16612262</v>
      </c>
      <c r="C79">
        <v>16612768</v>
      </c>
      <c r="D79">
        <v>15197461</v>
      </c>
      <c r="E79">
        <v>1</v>
      </c>
      <c r="F79">
        <v>1</v>
      </c>
      <c r="G79">
        <v>1</v>
      </c>
      <c r="H79">
        <v>3</v>
      </c>
      <c r="I79" t="s">
        <v>125</v>
      </c>
      <c r="J79" t="s">
        <v>127</v>
      </c>
      <c r="K79" t="s">
        <v>126</v>
      </c>
      <c r="L79">
        <v>1327</v>
      </c>
      <c r="N79">
        <v>1005</v>
      </c>
      <c r="O79" t="s">
        <v>97</v>
      </c>
      <c r="P79" t="s">
        <v>97</v>
      </c>
      <c r="Q79">
        <v>1</v>
      </c>
      <c r="W79">
        <v>0</v>
      </c>
      <c r="X79">
        <v>-1553317174</v>
      </c>
      <c r="Y79">
        <v>100</v>
      </c>
      <c r="AA79">
        <v>20756.169999999998</v>
      </c>
      <c r="AB79">
        <v>0</v>
      </c>
      <c r="AC79">
        <v>0</v>
      </c>
      <c r="AD79">
        <v>0</v>
      </c>
      <c r="AE79">
        <v>2948.32</v>
      </c>
      <c r="AF79">
        <v>0</v>
      </c>
      <c r="AG79">
        <v>0</v>
      </c>
      <c r="AH79">
        <v>0</v>
      </c>
      <c r="AI79">
        <v>7.04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6</v>
      </c>
      <c r="AT79">
        <v>100</v>
      </c>
      <c r="AU79" t="s">
        <v>6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6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Y79*Source!I48</f>
        <v>17.119999999999997</v>
      </c>
      <c r="CY79">
        <f t="shared" si="9"/>
        <v>20756.169999999998</v>
      </c>
      <c r="CZ79">
        <f t="shared" si="10"/>
        <v>2948.32</v>
      </c>
      <c r="DA79">
        <f t="shared" si="11"/>
        <v>7.04</v>
      </c>
      <c r="DB79">
        <v>0</v>
      </c>
    </row>
    <row r="80" spans="1:106" x14ac:dyDescent="0.2">
      <c r="A80">
        <f>ROW(Source!A48)</f>
        <v>48</v>
      </c>
      <c r="B80">
        <v>16612262</v>
      </c>
      <c r="C80">
        <v>16612768</v>
      </c>
      <c r="D80">
        <v>15197780</v>
      </c>
      <c r="E80">
        <v>1</v>
      </c>
      <c r="F80">
        <v>1</v>
      </c>
      <c r="G80">
        <v>1</v>
      </c>
      <c r="H80">
        <v>3</v>
      </c>
      <c r="I80" t="s">
        <v>1273</v>
      </c>
      <c r="J80" t="s">
        <v>1274</v>
      </c>
      <c r="K80" t="s">
        <v>1275</v>
      </c>
      <c r="L80">
        <v>1355</v>
      </c>
      <c r="N80">
        <v>1010</v>
      </c>
      <c r="O80" t="s">
        <v>322</v>
      </c>
      <c r="P80" t="s">
        <v>322</v>
      </c>
      <c r="Q80">
        <v>100</v>
      </c>
      <c r="W80">
        <v>0</v>
      </c>
      <c r="X80">
        <v>1709713925</v>
      </c>
      <c r="Y80">
        <v>8</v>
      </c>
      <c r="AA80">
        <v>352</v>
      </c>
      <c r="AB80">
        <v>0</v>
      </c>
      <c r="AC80">
        <v>0</v>
      </c>
      <c r="AD80">
        <v>0</v>
      </c>
      <c r="AE80">
        <v>50</v>
      </c>
      <c r="AF80">
        <v>0</v>
      </c>
      <c r="AG80">
        <v>0</v>
      </c>
      <c r="AH80">
        <v>0</v>
      </c>
      <c r="AI80">
        <v>7.04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6</v>
      </c>
      <c r="AT80">
        <v>8</v>
      </c>
      <c r="AU80" t="s">
        <v>6</v>
      </c>
      <c r="AV80">
        <v>0</v>
      </c>
      <c r="AW80">
        <v>2</v>
      </c>
      <c r="AX80">
        <v>16612789</v>
      </c>
      <c r="AY80">
        <v>1</v>
      </c>
      <c r="AZ80">
        <v>0</v>
      </c>
      <c r="BA80">
        <v>88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Y80*Source!I48</f>
        <v>1.3695999999999999</v>
      </c>
      <c r="CY80">
        <f t="shared" si="9"/>
        <v>352</v>
      </c>
      <c r="CZ80">
        <f t="shared" si="10"/>
        <v>50</v>
      </c>
      <c r="DA80">
        <f t="shared" si="11"/>
        <v>7.04</v>
      </c>
      <c r="DB80">
        <v>0</v>
      </c>
    </row>
    <row r="81" spans="1:106" x14ac:dyDescent="0.2">
      <c r="A81">
        <f>ROW(Source!A48)</f>
        <v>48</v>
      </c>
      <c r="B81">
        <v>16612262</v>
      </c>
      <c r="C81">
        <v>16612768</v>
      </c>
      <c r="D81">
        <v>15204239</v>
      </c>
      <c r="E81">
        <v>1</v>
      </c>
      <c r="F81">
        <v>1</v>
      </c>
      <c r="G81">
        <v>1</v>
      </c>
      <c r="H81">
        <v>3</v>
      </c>
      <c r="I81" t="s">
        <v>1276</v>
      </c>
      <c r="J81" t="s">
        <v>1277</v>
      </c>
      <c r="K81" t="s">
        <v>1278</v>
      </c>
      <c r="L81">
        <v>1354</v>
      </c>
      <c r="N81">
        <v>1010</v>
      </c>
      <c r="O81" t="s">
        <v>110</v>
      </c>
      <c r="P81" t="s">
        <v>110</v>
      </c>
      <c r="Q81">
        <v>1</v>
      </c>
      <c r="W81">
        <v>0</v>
      </c>
      <c r="X81">
        <v>-1018551266</v>
      </c>
      <c r="Y81">
        <v>69</v>
      </c>
      <c r="AA81">
        <v>471.68</v>
      </c>
      <c r="AB81">
        <v>0</v>
      </c>
      <c r="AC81">
        <v>0</v>
      </c>
      <c r="AD81">
        <v>0</v>
      </c>
      <c r="AE81">
        <v>67</v>
      </c>
      <c r="AF81">
        <v>0</v>
      </c>
      <c r="AG81">
        <v>0</v>
      </c>
      <c r="AH81">
        <v>0</v>
      </c>
      <c r="AI81">
        <v>7.04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6</v>
      </c>
      <c r="AT81">
        <v>69</v>
      </c>
      <c r="AU81" t="s">
        <v>6</v>
      </c>
      <c r="AV81">
        <v>0</v>
      </c>
      <c r="AW81">
        <v>2</v>
      </c>
      <c r="AX81">
        <v>16612790</v>
      </c>
      <c r="AY81">
        <v>1</v>
      </c>
      <c r="AZ81">
        <v>0</v>
      </c>
      <c r="BA81">
        <v>89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Y81*Source!I48</f>
        <v>11.812799999999999</v>
      </c>
      <c r="CY81">
        <f t="shared" si="9"/>
        <v>471.68</v>
      </c>
      <c r="CZ81">
        <f t="shared" si="10"/>
        <v>67</v>
      </c>
      <c r="DA81">
        <f t="shared" si="11"/>
        <v>7.04</v>
      </c>
      <c r="DB81">
        <v>0</v>
      </c>
    </row>
    <row r="82" spans="1:106" x14ac:dyDescent="0.2">
      <c r="A82">
        <f>ROW(Source!A50)</f>
        <v>50</v>
      </c>
      <c r="B82">
        <v>16612262</v>
      </c>
      <c r="C82">
        <v>16612792</v>
      </c>
      <c r="D82">
        <v>15430767</v>
      </c>
      <c r="E82">
        <v>1</v>
      </c>
      <c r="F82">
        <v>1</v>
      </c>
      <c r="G82">
        <v>1</v>
      </c>
      <c r="H82">
        <v>1</v>
      </c>
      <c r="I82" t="s">
        <v>1249</v>
      </c>
      <c r="J82" t="s">
        <v>6</v>
      </c>
      <c r="K82" t="s">
        <v>1250</v>
      </c>
      <c r="L82">
        <v>1191</v>
      </c>
      <c r="N82">
        <v>1013</v>
      </c>
      <c r="O82" t="s">
        <v>1223</v>
      </c>
      <c r="P82" t="s">
        <v>1223</v>
      </c>
      <c r="Q82">
        <v>1</v>
      </c>
      <c r="W82">
        <v>0</v>
      </c>
      <c r="X82">
        <v>-400197608</v>
      </c>
      <c r="Y82">
        <v>24.368500000000001</v>
      </c>
      <c r="AA82">
        <v>0</v>
      </c>
      <c r="AB82">
        <v>0</v>
      </c>
      <c r="AC82">
        <v>0</v>
      </c>
      <c r="AD82">
        <v>60.05</v>
      </c>
      <c r="AE82">
        <v>0</v>
      </c>
      <c r="AF82">
        <v>0</v>
      </c>
      <c r="AG82">
        <v>0</v>
      </c>
      <c r="AH82">
        <v>8.5299999999999994</v>
      </c>
      <c r="AI82">
        <v>1</v>
      </c>
      <c r="AJ82">
        <v>1</v>
      </c>
      <c r="AK82">
        <v>1</v>
      </c>
      <c r="AL82">
        <v>7.04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21.19</v>
      </c>
      <c r="AU82" t="s">
        <v>92</v>
      </c>
      <c r="AV82">
        <v>1</v>
      </c>
      <c r="AW82">
        <v>2</v>
      </c>
      <c r="AX82">
        <v>16612800</v>
      </c>
      <c r="AY82">
        <v>1</v>
      </c>
      <c r="AZ82">
        <v>0</v>
      </c>
      <c r="BA82">
        <v>90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Y82*Source!I50</f>
        <v>4.2693611999999996</v>
      </c>
      <c r="CY82">
        <f>AD82</f>
        <v>60.05</v>
      </c>
      <c r="CZ82">
        <f>AH82</f>
        <v>8.5299999999999994</v>
      </c>
      <c r="DA82">
        <f>AL82</f>
        <v>7.04</v>
      </c>
      <c r="DB82">
        <v>0</v>
      </c>
    </row>
    <row r="83" spans="1:106" x14ac:dyDescent="0.2">
      <c r="A83">
        <f>ROW(Source!A50)</f>
        <v>50</v>
      </c>
      <c r="B83">
        <v>16612262</v>
      </c>
      <c r="C83">
        <v>16612792</v>
      </c>
      <c r="D83">
        <v>15430395</v>
      </c>
      <c r="E83">
        <v>1</v>
      </c>
      <c r="F83">
        <v>1</v>
      </c>
      <c r="G83">
        <v>1</v>
      </c>
      <c r="H83">
        <v>1</v>
      </c>
      <c r="I83" t="s">
        <v>1224</v>
      </c>
      <c r="J83" t="s">
        <v>6</v>
      </c>
      <c r="K83" t="s">
        <v>1225</v>
      </c>
      <c r="L83">
        <v>1191</v>
      </c>
      <c r="N83">
        <v>1013</v>
      </c>
      <c r="O83" t="s">
        <v>1223</v>
      </c>
      <c r="P83" t="s">
        <v>1223</v>
      </c>
      <c r="Q83">
        <v>1</v>
      </c>
      <c r="W83">
        <v>0</v>
      </c>
      <c r="X83">
        <v>-1417349443</v>
      </c>
      <c r="Y83">
        <v>0.19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7.04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0.19</v>
      </c>
      <c r="AU83" t="s">
        <v>6</v>
      </c>
      <c r="AV83">
        <v>2</v>
      </c>
      <c r="AW83">
        <v>2</v>
      </c>
      <c r="AX83">
        <v>16612801</v>
      </c>
      <c r="AY83">
        <v>1</v>
      </c>
      <c r="AZ83">
        <v>2048</v>
      </c>
      <c r="BA83">
        <v>91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Y83*Source!I50</f>
        <v>3.3287999999999998E-2</v>
      </c>
      <c r="CY83">
        <f>AD83</f>
        <v>0</v>
      </c>
      <c r="CZ83">
        <f>AH83</f>
        <v>0</v>
      </c>
      <c r="DA83">
        <f>AL83</f>
        <v>1</v>
      </c>
      <c r="DB83">
        <v>0</v>
      </c>
    </row>
    <row r="84" spans="1:106" x14ac:dyDescent="0.2">
      <c r="A84">
        <f>ROW(Source!A50)</f>
        <v>50</v>
      </c>
      <c r="B84">
        <v>16612262</v>
      </c>
      <c r="C84">
        <v>16612792</v>
      </c>
      <c r="D84">
        <v>15247974</v>
      </c>
      <c r="E84">
        <v>1</v>
      </c>
      <c r="F84">
        <v>1</v>
      </c>
      <c r="G84">
        <v>1</v>
      </c>
      <c r="H84">
        <v>2</v>
      </c>
      <c r="I84" t="s">
        <v>1226</v>
      </c>
      <c r="J84" t="s">
        <v>1227</v>
      </c>
      <c r="K84" t="s">
        <v>1228</v>
      </c>
      <c r="L84">
        <v>1368</v>
      </c>
      <c r="N84">
        <v>1011</v>
      </c>
      <c r="O84" t="s">
        <v>1229</v>
      </c>
      <c r="P84" t="s">
        <v>1229</v>
      </c>
      <c r="Q84">
        <v>1</v>
      </c>
      <c r="W84">
        <v>0</v>
      </c>
      <c r="X84">
        <v>1188625873</v>
      </c>
      <c r="Y84">
        <v>0.05</v>
      </c>
      <c r="AA84">
        <v>0</v>
      </c>
      <c r="AB84">
        <v>220.07</v>
      </c>
      <c r="AC84">
        <v>13.5</v>
      </c>
      <c r="AD84">
        <v>0</v>
      </c>
      <c r="AE84">
        <v>0</v>
      </c>
      <c r="AF84">
        <v>31.26</v>
      </c>
      <c r="AG84">
        <v>13.5</v>
      </c>
      <c r="AH84">
        <v>0</v>
      </c>
      <c r="AI84">
        <v>1</v>
      </c>
      <c r="AJ84">
        <v>7.04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0.04</v>
      </c>
      <c r="AU84" t="s">
        <v>91</v>
      </c>
      <c r="AV84">
        <v>0</v>
      </c>
      <c r="AW84">
        <v>2</v>
      </c>
      <c r="AX84">
        <v>16612802</v>
      </c>
      <c r="AY84">
        <v>1</v>
      </c>
      <c r="AZ84">
        <v>0</v>
      </c>
      <c r="BA84">
        <v>92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Y84*Source!I50</f>
        <v>8.7600000000000004E-3</v>
      </c>
      <c r="CY84">
        <f>AB84</f>
        <v>220.07</v>
      </c>
      <c r="CZ84">
        <f>AF84</f>
        <v>31.26</v>
      </c>
      <c r="DA84">
        <f>AJ84</f>
        <v>7.04</v>
      </c>
      <c r="DB84">
        <v>0</v>
      </c>
    </row>
    <row r="85" spans="1:106" x14ac:dyDescent="0.2">
      <c r="A85">
        <f>ROW(Source!A50)</f>
        <v>50</v>
      </c>
      <c r="B85">
        <v>16612262</v>
      </c>
      <c r="C85">
        <v>16612792</v>
      </c>
      <c r="D85">
        <v>15249073</v>
      </c>
      <c r="E85">
        <v>1</v>
      </c>
      <c r="F85">
        <v>1</v>
      </c>
      <c r="G85">
        <v>1</v>
      </c>
      <c r="H85">
        <v>2</v>
      </c>
      <c r="I85" t="s">
        <v>1237</v>
      </c>
      <c r="J85" t="s">
        <v>1238</v>
      </c>
      <c r="K85" t="s">
        <v>1239</v>
      </c>
      <c r="L85">
        <v>1368</v>
      </c>
      <c r="N85">
        <v>1011</v>
      </c>
      <c r="O85" t="s">
        <v>1229</v>
      </c>
      <c r="P85" t="s">
        <v>1229</v>
      </c>
      <c r="Q85">
        <v>1</v>
      </c>
      <c r="W85">
        <v>0</v>
      </c>
      <c r="X85">
        <v>1372534845</v>
      </c>
      <c r="Y85">
        <v>0.1875</v>
      </c>
      <c r="AA85">
        <v>0</v>
      </c>
      <c r="AB85">
        <v>462.6</v>
      </c>
      <c r="AC85">
        <v>11.6</v>
      </c>
      <c r="AD85">
        <v>0</v>
      </c>
      <c r="AE85">
        <v>0</v>
      </c>
      <c r="AF85">
        <v>65.709999999999994</v>
      </c>
      <c r="AG85">
        <v>11.6</v>
      </c>
      <c r="AH85">
        <v>0</v>
      </c>
      <c r="AI85">
        <v>1</v>
      </c>
      <c r="AJ85">
        <v>7.04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0.15</v>
      </c>
      <c r="AU85" t="s">
        <v>91</v>
      </c>
      <c r="AV85">
        <v>0</v>
      </c>
      <c r="AW85">
        <v>2</v>
      </c>
      <c r="AX85">
        <v>16612803</v>
      </c>
      <c r="AY85">
        <v>1</v>
      </c>
      <c r="AZ85">
        <v>0</v>
      </c>
      <c r="BA85">
        <v>93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Y85*Source!I50</f>
        <v>3.2849999999999997E-2</v>
      </c>
      <c r="CY85">
        <f>AB85</f>
        <v>462.6</v>
      </c>
      <c r="CZ85">
        <f>AF85</f>
        <v>65.709999999999994</v>
      </c>
      <c r="DA85">
        <f>AJ85</f>
        <v>7.04</v>
      </c>
      <c r="DB85">
        <v>0</v>
      </c>
    </row>
    <row r="86" spans="1:106" x14ac:dyDescent="0.2">
      <c r="A86">
        <f>ROW(Source!A50)</f>
        <v>50</v>
      </c>
      <c r="B86">
        <v>16612262</v>
      </c>
      <c r="C86">
        <v>16612792</v>
      </c>
      <c r="D86">
        <v>15197626</v>
      </c>
      <c r="E86">
        <v>1</v>
      </c>
      <c r="F86">
        <v>1</v>
      </c>
      <c r="G86">
        <v>1</v>
      </c>
      <c r="H86">
        <v>3</v>
      </c>
      <c r="I86" t="s">
        <v>133</v>
      </c>
      <c r="J86" t="s">
        <v>136</v>
      </c>
      <c r="K86" t="s">
        <v>134</v>
      </c>
      <c r="L86">
        <v>1301</v>
      </c>
      <c r="N86">
        <v>1003</v>
      </c>
      <c r="O86" t="s">
        <v>135</v>
      </c>
      <c r="P86" t="s">
        <v>135</v>
      </c>
      <c r="Q86">
        <v>1</v>
      </c>
      <c r="W86">
        <v>0</v>
      </c>
      <c r="X86">
        <v>1729479844</v>
      </c>
      <c r="Y86">
        <v>100</v>
      </c>
      <c r="AA86">
        <v>328.13</v>
      </c>
      <c r="AB86">
        <v>0</v>
      </c>
      <c r="AC86">
        <v>0</v>
      </c>
      <c r="AD86">
        <v>0</v>
      </c>
      <c r="AE86">
        <v>46.61</v>
      </c>
      <c r="AF86">
        <v>0</v>
      </c>
      <c r="AG86">
        <v>0</v>
      </c>
      <c r="AH86">
        <v>0</v>
      </c>
      <c r="AI86">
        <v>7.04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6</v>
      </c>
      <c r="AT86">
        <v>100</v>
      </c>
      <c r="AU86" t="s">
        <v>6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Y86*Source!I50</f>
        <v>17.52</v>
      </c>
      <c r="CY86">
        <f>AA86</f>
        <v>328.13</v>
      </c>
      <c r="CZ86">
        <f>AE86</f>
        <v>46.61</v>
      </c>
      <c r="DA86">
        <f>AI86</f>
        <v>7.04</v>
      </c>
      <c r="DB86">
        <v>0</v>
      </c>
    </row>
    <row r="87" spans="1:106" x14ac:dyDescent="0.2">
      <c r="A87">
        <f>ROW(Source!A50)</f>
        <v>50</v>
      </c>
      <c r="B87">
        <v>16612262</v>
      </c>
      <c r="C87">
        <v>16612792</v>
      </c>
      <c r="D87">
        <v>15197780</v>
      </c>
      <c r="E87">
        <v>1</v>
      </c>
      <c r="F87">
        <v>1</v>
      </c>
      <c r="G87">
        <v>1</v>
      </c>
      <c r="H87">
        <v>3</v>
      </c>
      <c r="I87" t="s">
        <v>1273</v>
      </c>
      <c r="J87" t="s">
        <v>1274</v>
      </c>
      <c r="K87" t="s">
        <v>1275</v>
      </c>
      <c r="L87">
        <v>1355</v>
      </c>
      <c r="N87">
        <v>1010</v>
      </c>
      <c r="O87" t="s">
        <v>322</v>
      </c>
      <c r="P87" t="s">
        <v>322</v>
      </c>
      <c r="Q87">
        <v>100</v>
      </c>
      <c r="W87">
        <v>0</v>
      </c>
      <c r="X87">
        <v>1709713925</v>
      </c>
      <c r="Y87">
        <v>4</v>
      </c>
      <c r="AA87">
        <v>352</v>
      </c>
      <c r="AB87">
        <v>0</v>
      </c>
      <c r="AC87">
        <v>0</v>
      </c>
      <c r="AD87">
        <v>0</v>
      </c>
      <c r="AE87">
        <v>50</v>
      </c>
      <c r="AF87">
        <v>0</v>
      </c>
      <c r="AG87">
        <v>0</v>
      </c>
      <c r="AH87">
        <v>0</v>
      </c>
      <c r="AI87">
        <v>7.04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4</v>
      </c>
      <c r="AU87" t="s">
        <v>6</v>
      </c>
      <c r="AV87">
        <v>0</v>
      </c>
      <c r="AW87">
        <v>2</v>
      </c>
      <c r="AX87">
        <v>16612805</v>
      </c>
      <c r="AY87">
        <v>1</v>
      </c>
      <c r="AZ87">
        <v>0</v>
      </c>
      <c r="BA87">
        <v>95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Y87*Source!I50</f>
        <v>0.70079999999999998</v>
      </c>
      <c r="CY87">
        <f>AA87</f>
        <v>352</v>
      </c>
      <c r="CZ87">
        <f>AE87</f>
        <v>50</v>
      </c>
      <c r="DA87">
        <f>AI87</f>
        <v>7.04</v>
      </c>
      <c r="DB87">
        <v>0</v>
      </c>
    </row>
    <row r="88" spans="1:106" x14ac:dyDescent="0.2">
      <c r="A88">
        <f>ROW(Source!A50)</f>
        <v>50</v>
      </c>
      <c r="B88">
        <v>16612262</v>
      </c>
      <c r="C88">
        <v>16612792</v>
      </c>
      <c r="D88">
        <v>15204239</v>
      </c>
      <c r="E88">
        <v>1</v>
      </c>
      <c r="F88">
        <v>1</v>
      </c>
      <c r="G88">
        <v>1</v>
      </c>
      <c r="H88">
        <v>3</v>
      </c>
      <c r="I88" t="s">
        <v>1276</v>
      </c>
      <c r="J88" t="s">
        <v>1277</v>
      </c>
      <c r="K88" t="s">
        <v>1278</v>
      </c>
      <c r="L88">
        <v>1354</v>
      </c>
      <c r="N88">
        <v>1010</v>
      </c>
      <c r="O88" t="s">
        <v>110</v>
      </c>
      <c r="P88" t="s">
        <v>110</v>
      </c>
      <c r="Q88">
        <v>1</v>
      </c>
      <c r="W88">
        <v>0</v>
      </c>
      <c r="X88">
        <v>-1018551266</v>
      </c>
      <c r="Y88">
        <v>56.6</v>
      </c>
      <c r="AA88">
        <v>471.68</v>
      </c>
      <c r="AB88">
        <v>0</v>
      </c>
      <c r="AC88">
        <v>0</v>
      </c>
      <c r="AD88">
        <v>0</v>
      </c>
      <c r="AE88">
        <v>67</v>
      </c>
      <c r="AF88">
        <v>0</v>
      </c>
      <c r="AG88">
        <v>0</v>
      </c>
      <c r="AH88">
        <v>0</v>
      </c>
      <c r="AI88">
        <v>7.04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56.6</v>
      </c>
      <c r="AU88" t="s">
        <v>6</v>
      </c>
      <c r="AV88">
        <v>0</v>
      </c>
      <c r="AW88">
        <v>2</v>
      </c>
      <c r="AX88">
        <v>16612806</v>
      </c>
      <c r="AY88">
        <v>1</v>
      </c>
      <c r="AZ88">
        <v>0</v>
      </c>
      <c r="BA88">
        <v>96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Y88*Source!I50</f>
        <v>9.9163200000000007</v>
      </c>
      <c r="CY88">
        <f>AA88</f>
        <v>471.68</v>
      </c>
      <c r="CZ88">
        <f>AE88</f>
        <v>67</v>
      </c>
      <c r="DA88">
        <f>AI88</f>
        <v>7.04</v>
      </c>
      <c r="DB88">
        <v>0</v>
      </c>
    </row>
    <row r="89" spans="1:106" x14ac:dyDescent="0.2">
      <c r="A89">
        <f>ROW(Source!A52)</f>
        <v>52</v>
      </c>
      <c r="B89">
        <v>16612262</v>
      </c>
      <c r="C89">
        <v>16612808</v>
      </c>
      <c r="D89">
        <v>15430767</v>
      </c>
      <c r="E89">
        <v>1</v>
      </c>
      <c r="F89">
        <v>1</v>
      </c>
      <c r="G89">
        <v>1</v>
      </c>
      <c r="H89">
        <v>1</v>
      </c>
      <c r="I89" t="s">
        <v>1249</v>
      </c>
      <c r="J89" t="s">
        <v>6</v>
      </c>
      <c r="K89" t="s">
        <v>1250</v>
      </c>
      <c r="L89">
        <v>1191</v>
      </c>
      <c r="N89">
        <v>1013</v>
      </c>
      <c r="O89" t="s">
        <v>1223</v>
      </c>
      <c r="P89" t="s">
        <v>1223</v>
      </c>
      <c r="Q89">
        <v>1</v>
      </c>
      <c r="W89">
        <v>0</v>
      </c>
      <c r="X89">
        <v>-400197608</v>
      </c>
      <c r="Y89">
        <v>129.66249999999999</v>
      </c>
      <c r="AA89">
        <v>0</v>
      </c>
      <c r="AB89">
        <v>0</v>
      </c>
      <c r="AC89">
        <v>0</v>
      </c>
      <c r="AD89">
        <v>60.05</v>
      </c>
      <c r="AE89">
        <v>0</v>
      </c>
      <c r="AF89">
        <v>0</v>
      </c>
      <c r="AG89">
        <v>0</v>
      </c>
      <c r="AH89">
        <v>8.5299999999999994</v>
      </c>
      <c r="AI89">
        <v>1</v>
      </c>
      <c r="AJ89">
        <v>1</v>
      </c>
      <c r="AK89">
        <v>1</v>
      </c>
      <c r="AL89">
        <v>7.04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112.75</v>
      </c>
      <c r="AU89" t="s">
        <v>92</v>
      </c>
      <c r="AV89">
        <v>1</v>
      </c>
      <c r="AW89">
        <v>2</v>
      </c>
      <c r="AX89">
        <v>16612816</v>
      </c>
      <c r="AY89">
        <v>1</v>
      </c>
      <c r="AZ89">
        <v>0</v>
      </c>
      <c r="BA89">
        <v>97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Y89*Source!I52</f>
        <v>9.4653624999999995</v>
      </c>
      <c r="CY89">
        <f>AD89</f>
        <v>60.05</v>
      </c>
      <c r="CZ89">
        <f>AH89</f>
        <v>8.5299999999999994</v>
      </c>
      <c r="DA89">
        <f>AL89</f>
        <v>7.04</v>
      </c>
      <c r="DB89">
        <v>0</v>
      </c>
    </row>
    <row r="90" spans="1:106" x14ac:dyDescent="0.2">
      <c r="A90">
        <f>ROW(Source!A52)</f>
        <v>52</v>
      </c>
      <c r="B90">
        <v>16612262</v>
      </c>
      <c r="C90">
        <v>16612808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1224</v>
      </c>
      <c r="J90" t="s">
        <v>6</v>
      </c>
      <c r="K90" t="s">
        <v>1225</v>
      </c>
      <c r="L90">
        <v>1191</v>
      </c>
      <c r="N90">
        <v>1013</v>
      </c>
      <c r="O90" t="s">
        <v>1223</v>
      </c>
      <c r="P90" t="s">
        <v>1223</v>
      </c>
      <c r="Q90">
        <v>1</v>
      </c>
      <c r="W90">
        <v>0</v>
      </c>
      <c r="X90">
        <v>-1417349443</v>
      </c>
      <c r="Y90">
        <v>0.27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7.04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0.27</v>
      </c>
      <c r="AU90" t="s">
        <v>6</v>
      </c>
      <c r="AV90">
        <v>2</v>
      </c>
      <c r="AW90">
        <v>2</v>
      </c>
      <c r="AX90">
        <v>16612817</v>
      </c>
      <c r="AY90">
        <v>1</v>
      </c>
      <c r="AZ90">
        <v>2048</v>
      </c>
      <c r="BA90">
        <v>98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Y90*Source!I52</f>
        <v>1.9709999999999998E-2</v>
      </c>
      <c r="CY90">
        <f>AD90</f>
        <v>0</v>
      </c>
      <c r="CZ90">
        <f>AH90</f>
        <v>0</v>
      </c>
      <c r="DA90">
        <f>AL90</f>
        <v>1</v>
      </c>
      <c r="DB90">
        <v>0</v>
      </c>
    </row>
    <row r="91" spans="1:106" x14ac:dyDescent="0.2">
      <c r="A91">
        <f>ROW(Source!A52)</f>
        <v>52</v>
      </c>
      <c r="B91">
        <v>16612262</v>
      </c>
      <c r="C91">
        <v>16612808</v>
      </c>
      <c r="D91">
        <v>15247578</v>
      </c>
      <c r="E91">
        <v>1</v>
      </c>
      <c r="F91">
        <v>1</v>
      </c>
      <c r="G91">
        <v>1</v>
      </c>
      <c r="H91">
        <v>2</v>
      </c>
      <c r="I91" t="s">
        <v>1279</v>
      </c>
      <c r="J91" t="s">
        <v>1280</v>
      </c>
      <c r="K91" t="s">
        <v>1281</v>
      </c>
      <c r="L91">
        <v>1368</v>
      </c>
      <c r="N91">
        <v>1011</v>
      </c>
      <c r="O91" t="s">
        <v>1229</v>
      </c>
      <c r="P91" t="s">
        <v>1229</v>
      </c>
      <c r="Q91">
        <v>1</v>
      </c>
      <c r="W91">
        <v>0</v>
      </c>
      <c r="X91">
        <v>-1460065968</v>
      </c>
      <c r="Y91">
        <v>0.25</v>
      </c>
      <c r="AA91">
        <v>0</v>
      </c>
      <c r="AB91">
        <v>608.26</v>
      </c>
      <c r="AC91">
        <v>13.5</v>
      </c>
      <c r="AD91">
        <v>0</v>
      </c>
      <c r="AE91">
        <v>0</v>
      </c>
      <c r="AF91">
        <v>86.4</v>
      </c>
      <c r="AG91">
        <v>13.5</v>
      </c>
      <c r="AH91">
        <v>0</v>
      </c>
      <c r="AI91">
        <v>1</v>
      </c>
      <c r="AJ91">
        <v>7.04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0.2</v>
      </c>
      <c r="AU91" t="s">
        <v>91</v>
      </c>
      <c r="AV91">
        <v>0</v>
      </c>
      <c r="AW91">
        <v>2</v>
      </c>
      <c r="AX91">
        <v>16612818</v>
      </c>
      <c r="AY91">
        <v>1</v>
      </c>
      <c r="AZ91">
        <v>0</v>
      </c>
      <c r="BA91">
        <v>99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Y91*Source!I52</f>
        <v>1.8249999999999999E-2</v>
      </c>
      <c r="CY91">
        <f>AB91</f>
        <v>608.26</v>
      </c>
      <c r="CZ91">
        <f>AF91</f>
        <v>86.4</v>
      </c>
      <c r="DA91">
        <f>AJ91</f>
        <v>7.04</v>
      </c>
      <c r="DB91">
        <v>0</v>
      </c>
    </row>
    <row r="92" spans="1:106" x14ac:dyDescent="0.2">
      <c r="A92">
        <f>ROW(Source!A52)</f>
        <v>52</v>
      </c>
      <c r="B92">
        <v>16612262</v>
      </c>
      <c r="C92">
        <v>16612808</v>
      </c>
      <c r="D92">
        <v>15249073</v>
      </c>
      <c r="E92">
        <v>1</v>
      </c>
      <c r="F92">
        <v>1</v>
      </c>
      <c r="G92">
        <v>1</v>
      </c>
      <c r="H92">
        <v>2</v>
      </c>
      <c r="I92" t="s">
        <v>1237</v>
      </c>
      <c r="J92" t="s">
        <v>1238</v>
      </c>
      <c r="K92" t="s">
        <v>1239</v>
      </c>
      <c r="L92">
        <v>1368</v>
      </c>
      <c r="N92">
        <v>1011</v>
      </c>
      <c r="O92" t="s">
        <v>1229</v>
      </c>
      <c r="P92" t="s">
        <v>1229</v>
      </c>
      <c r="Q92">
        <v>1</v>
      </c>
      <c r="W92">
        <v>0</v>
      </c>
      <c r="X92">
        <v>1372534845</v>
      </c>
      <c r="Y92">
        <v>8.7500000000000008E-2</v>
      </c>
      <c r="AA92">
        <v>0</v>
      </c>
      <c r="AB92">
        <v>462.6</v>
      </c>
      <c r="AC92">
        <v>11.6</v>
      </c>
      <c r="AD92">
        <v>0</v>
      </c>
      <c r="AE92">
        <v>0</v>
      </c>
      <c r="AF92">
        <v>65.709999999999994</v>
      </c>
      <c r="AG92">
        <v>11.6</v>
      </c>
      <c r="AH92">
        <v>0</v>
      </c>
      <c r="AI92">
        <v>1</v>
      </c>
      <c r="AJ92">
        <v>7.04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7.0000000000000007E-2</v>
      </c>
      <c r="AU92" t="s">
        <v>91</v>
      </c>
      <c r="AV92">
        <v>0</v>
      </c>
      <c r="AW92">
        <v>2</v>
      </c>
      <c r="AX92">
        <v>16612819</v>
      </c>
      <c r="AY92">
        <v>1</v>
      </c>
      <c r="AZ92">
        <v>0</v>
      </c>
      <c r="BA92">
        <v>100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Y92*Source!I52</f>
        <v>6.3874999999999999E-3</v>
      </c>
      <c r="CY92">
        <f>AB92</f>
        <v>462.6</v>
      </c>
      <c r="CZ92">
        <f>AF92</f>
        <v>65.709999999999994</v>
      </c>
      <c r="DA92">
        <f>AJ92</f>
        <v>7.04</v>
      </c>
      <c r="DB92">
        <v>0</v>
      </c>
    </row>
    <row r="93" spans="1:106" x14ac:dyDescent="0.2">
      <c r="A93">
        <f>ROW(Source!A52)</f>
        <v>52</v>
      </c>
      <c r="B93">
        <v>16612262</v>
      </c>
      <c r="C93">
        <v>16612808</v>
      </c>
      <c r="D93">
        <v>15170059</v>
      </c>
      <c r="E93">
        <v>1</v>
      </c>
      <c r="F93">
        <v>1</v>
      </c>
      <c r="G93">
        <v>1</v>
      </c>
      <c r="H93">
        <v>3</v>
      </c>
      <c r="I93" t="s">
        <v>1282</v>
      </c>
      <c r="J93" t="s">
        <v>1283</v>
      </c>
      <c r="K93" t="s">
        <v>1284</v>
      </c>
      <c r="L93">
        <v>1348</v>
      </c>
      <c r="N93">
        <v>1009</v>
      </c>
      <c r="O93" t="s">
        <v>182</v>
      </c>
      <c r="P93" t="s">
        <v>182</v>
      </c>
      <c r="Q93">
        <v>1000</v>
      </c>
      <c r="W93">
        <v>0</v>
      </c>
      <c r="X93">
        <v>-1818623805</v>
      </c>
      <c r="Y93">
        <v>4.0000000000000001E-3</v>
      </c>
      <c r="AA93">
        <v>59664</v>
      </c>
      <c r="AB93">
        <v>0</v>
      </c>
      <c r="AC93">
        <v>0</v>
      </c>
      <c r="AD93">
        <v>0</v>
      </c>
      <c r="AE93">
        <v>8475</v>
      </c>
      <c r="AF93">
        <v>0</v>
      </c>
      <c r="AG93">
        <v>0</v>
      </c>
      <c r="AH93">
        <v>0</v>
      </c>
      <c r="AI93">
        <v>7.04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4.0000000000000001E-3</v>
      </c>
      <c r="AU93" t="s">
        <v>6</v>
      </c>
      <c r="AV93">
        <v>0</v>
      </c>
      <c r="AW93">
        <v>2</v>
      </c>
      <c r="AX93">
        <v>16612820</v>
      </c>
      <c r="AY93">
        <v>1</v>
      </c>
      <c r="AZ93">
        <v>0</v>
      </c>
      <c r="BA93">
        <v>101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Y93*Source!I52</f>
        <v>2.92E-4</v>
      </c>
      <c r="CY93">
        <f>AA93</f>
        <v>59664</v>
      </c>
      <c r="CZ93">
        <f>AE93</f>
        <v>8475</v>
      </c>
      <c r="DA93">
        <f>AI93</f>
        <v>7.04</v>
      </c>
      <c r="DB93">
        <v>0</v>
      </c>
    </row>
    <row r="94" spans="1:106" x14ac:dyDescent="0.2">
      <c r="A94">
        <f>ROW(Source!A52)</f>
        <v>52</v>
      </c>
      <c r="B94">
        <v>16612262</v>
      </c>
      <c r="C94">
        <v>16612808</v>
      </c>
      <c r="D94">
        <v>15191140</v>
      </c>
      <c r="E94">
        <v>1</v>
      </c>
      <c r="F94">
        <v>1</v>
      </c>
      <c r="G94">
        <v>1</v>
      </c>
      <c r="H94">
        <v>3</v>
      </c>
      <c r="I94" t="s">
        <v>1285</v>
      </c>
      <c r="J94" t="s">
        <v>1286</v>
      </c>
      <c r="K94" t="s">
        <v>1287</v>
      </c>
      <c r="L94">
        <v>1348</v>
      </c>
      <c r="N94">
        <v>1009</v>
      </c>
      <c r="O94" t="s">
        <v>182</v>
      </c>
      <c r="P94" t="s">
        <v>182</v>
      </c>
      <c r="Q94">
        <v>1000</v>
      </c>
      <c r="W94">
        <v>0</v>
      </c>
      <c r="X94">
        <v>-177380457</v>
      </c>
      <c r="Y94">
        <v>1.2E-2</v>
      </c>
      <c r="AA94">
        <v>57657.599999999999</v>
      </c>
      <c r="AB94">
        <v>0</v>
      </c>
      <c r="AC94">
        <v>0</v>
      </c>
      <c r="AD94">
        <v>0</v>
      </c>
      <c r="AE94">
        <v>8190</v>
      </c>
      <c r="AF94">
        <v>0</v>
      </c>
      <c r="AG94">
        <v>0</v>
      </c>
      <c r="AH94">
        <v>0</v>
      </c>
      <c r="AI94">
        <v>7.04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1.2E-2</v>
      </c>
      <c r="AU94" t="s">
        <v>6</v>
      </c>
      <c r="AV94">
        <v>0</v>
      </c>
      <c r="AW94">
        <v>2</v>
      </c>
      <c r="AX94">
        <v>16612821</v>
      </c>
      <c r="AY94">
        <v>1</v>
      </c>
      <c r="AZ94">
        <v>0</v>
      </c>
      <c r="BA94">
        <v>102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Y94*Source!I52</f>
        <v>8.7599999999999993E-4</v>
      </c>
      <c r="CY94">
        <f>AA94</f>
        <v>57657.599999999999</v>
      </c>
      <c r="CZ94">
        <f>AE94</f>
        <v>8190</v>
      </c>
      <c r="DA94">
        <f>AI94</f>
        <v>7.04</v>
      </c>
      <c r="DB94">
        <v>0</v>
      </c>
    </row>
    <row r="95" spans="1:106" x14ac:dyDescent="0.2">
      <c r="A95">
        <f>ROW(Source!A52)</f>
        <v>52</v>
      </c>
      <c r="B95">
        <v>16612262</v>
      </c>
      <c r="C95">
        <v>16612808</v>
      </c>
      <c r="D95">
        <v>15191387</v>
      </c>
      <c r="E95">
        <v>1</v>
      </c>
      <c r="F95">
        <v>1</v>
      </c>
      <c r="G95">
        <v>1</v>
      </c>
      <c r="H95">
        <v>3</v>
      </c>
      <c r="I95" t="s">
        <v>1288</v>
      </c>
      <c r="J95" t="s">
        <v>1289</v>
      </c>
      <c r="K95" t="s">
        <v>1290</v>
      </c>
      <c r="L95">
        <v>1348</v>
      </c>
      <c r="N95">
        <v>1009</v>
      </c>
      <c r="O95" t="s">
        <v>182</v>
      </c>
      <c r="P95" t="s">
        <v>182</v>
      </c>
      <c r="Q95">
        <v>1000</v>
      </c>
      <c r="W95">
        <v>0</v>
      </c>
      <c r="X95">
        <v>-272931147</v>
      </c>
      <c r="Y95">
        <v>0.78200000000000003</v>
      </c>
      <c r="AA95">
        <v>78848</v>
      </c>
      <c r="AB95">
        <v>0</v>
      </c>
      <c r="AC95">
        <v>0</v>
      </c>
      <c r="AD95">
        <v>0</v>
      </c>
      <c r="AE95">
        <v>11200</v>
      </c>
      <c r="AF95">
        <v>0</v>
      </c>
      <c r="AG95">
        <v>0</v>
      </c>
      <c r="AH95">
        <v>0</v>
      </c>
      <c r="AI95">
        <v>7.04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0.78200000000000003</v>
      </c>
      <c r="AU95" t="s">
        <v>6</v>
      </c>
      <c r="AV95">
        <v>0</v>
      </c>
      <c r="AW95">
        <v>2</v>
      </c>
      <c r="AX95">
        <v>16612822</v>
      </c>
      <c r="AY95">
        <v>1</v>
      </c>
      <c r="AZ95">
        <v>0</v>
      </c>
      <c r="BA95">
        <v>103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Y95*Source!I52</f>
        <v>5.7085999999999998E-2</v>
      </c>
      <c r="CY95">
        <f>AA95</f>
        <v>78848</v>
      </c>
      <c r="CZ95">
        <f>AE95</f>
        <v>11200</v>
      </c>
      <c r="DA95">
        <f>AI95</f>
        <v>7.04</v>
      </c>
      <c r="DB95">
        <v>0</v>
      </c>
    </row>
    <row r="96" spans="1:106" x14ac:dyDescent="0.2">
      <c r="A96">
        <f>ROW(Source!A53)</f>
        <v>53</v>
      </c>
      <c r="B96">
        <v>16612262</v>
      </c>
      <c r="C96">
        <v>16615150</v>
      </c>
      <c r="D96">
        <v>15435609</v>
      </c>
      <c r="E96">
        <v>1</v>
      </c>
      <c r="F96">
        <v>1</v>
      </c>
      <c r="G96">
        <v>1</v>
      </c>
      <c r="H96">
        <v>1</v>
      </c>
      <c r="I96" t="s">
        <v>1291</v>
      </c>
      <c r="J96" t="s">
        <v>6</v>
      </c>
      <c r="K96" t="s">
        <v>1292</v>
      </c>
      <c r="L96">
        <v>1191</v>
      </c>
      <c r="N96">
        <v>1013</v>
      </c>
      <c r="O96" t="s">
        <v>1223</v>
      </c>
      <c r="P96" t="s">
        <v>1223</v>
      </c>
      <c r="Q96">
        <v>1</v>
      </c>
      <c r="W96">
        <v>0</v>
      </c>
      <c r="X96">
        <v>-814890593</v>
      </c>
      <c r="Y96">
        <v>383.06</v>
      </c>
      <c r="AA96">
        <v>0</v>
      </c>
      <c r="AB96">
        <v>0</v>
      </c>
      <c r="AC96">
        <v>0</v>
      </c>
      <c r="AD96">
        <v>63.15</v>
      </c>
      <c r="AE96">
        <v>0</v>
      </c>
      <c r="AF96">
        <v>0</v>
      </c>
      <c r="AG96">
        <v>0</v>
      </c>
      <c r="AH96">
        <v>8.9700000000000006</v>
      </c>
      <c r="AI96">
        <v>1</v>
      </c>
      <c r="AJ96">
        <v>1</v>
      </c>
      <c r="AK96">
        <v>1</v>
      </c>
      <c r="AL96">
        <v>7.04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6</v>
      </c>
      <c r="AT96">
        <v>383.06</v>
      </c>
      <c r="AU96" t="s">
        <v>6</v>
      </c>
      <c r="AV96">
        <v>1</v>
      </c>
      <c r="AW96">
        <v>2</v>
      </c>
      <c r="AX96">
        <v>16615151</v>
      </c>
      <c r="AY96">
        <v>1</v>
      </c>
      <c r="AZ96">
        <v>0</v>
      </c>
      <c r="BA96">
        <v>104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Y96*Source!I53</f>
        <v>32.943159999999999</v>
      </c>
      <c r="CY96">
        <f>AD96</f>
        <v>63.15</v>
      </c>
      <c r="CZ96">
        <f>AH96</f>
        <v>8.9700000000000006</v>
      </c>
      <c r="DA96">
        <f>AL96</f>
        <v>7.04</v>
      </c>
      <c r="DB96">
        <v>0</v>
      </c>
    </row>
    <row r="97" spans="1:106" x14ac:dyDescent="0.2">
      <c r="A97">
        <f>ROW(Source!A53)</f>
        <v>53</v>
      </c>
      <c r="B97">
        <v>16612262</v>
      </c>
      <c r="C97">
        <v>16615150</v>
      </c>
      <c r="D97">
        <v>15430395</v>
      </c>
      <c r="E97">
        <v>1</v>
      </c>
      <c r="F97">
        <v>1</v>
      </c>
      <c r="G97">
        <v>1</v>
      </c>
      <c r="H97">
        <v>1</v>
      </c>
      <c r="I97" t="s">
        <v>1224</v>
      </c>
      <c r="J97" t="s">
        <v>6</v>
      </c>
      <c r="K97" t="s">
        <v>1225</v>
      </c>
      <c r="L97">
        <v>1191</v>
      </c>
      <c r="N97">
        <v>1013</v>
      </c>
      <c r="O97" t="s">
        <v>1223</v>
      </c>
      <c r="P97" t="s">
        <v>1223</v>
      </c>
      <c r="Q97">
        <v>1</v>
      </c>
      <c r="W97">
        <v>0</v>
      </c>
      <c r="X97">
        <v>-1417349443</v>
      </c>
      <c r="Y97">
        <v>1.1599999999999999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7.04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1.1599999999999999</v>
      </c>
      <c r="AU97" t="s">
        <v>6</v>
      </c>
      <c r="AV97">
        <v>2</v>
      </c>
      <c r="AW97">
        <v>2</v>
      </c>
      <c r="AX97">
        <v>16615152</v>
      </c>
      <c r="AY97">
        <v>1</v>
      </c>
      <c r="AZ97">
        <v>0</v>
      </c>
      <c r="BA97">
        <v>105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Y97*Source!I53</f>
        <v>9.9759999999999988E-2</v>
      </c>
      <c r="CY97">
        <f>AD97</f>
        <v>0</v>
      </c>
      <c r="CZ97">
        <f>AH97</f>
        <v>0</v>
      </c>
      <c r="DA97">
        <f>AL97</f>
        <v>1</v>
      </c>
      <c r="DB97">
        <v>0</v>
      </c>
    </row>
    <row r="98" spans="1:106" x14ac:dyDescent="0.2">
      <c r="A98">
        <f>ROW(Source!A53)</f>
        <v>53</v>
      </c>
      <c r="B98">
        <v>16612262</v>
      </c>
      <c r="C98">
        <v>16615150</v>
      </c>
      <c r="D98">
        <v>15247974</v>
      </c>
      <c r="E98">
        <v>1</v>
      </c>
      <c r="F98">
        <v>1</v>
      </c>
      <c r="G98">
        <v>1</v>
      </c>
      <c r="H98">
        <v>2</v>
      </c>
      <c r="I98" t="s">
        <v>1226</v>
      </c>
      <c r="J98" t="s">
        <v>1227</v>
      </c>
      <c r="K98" t="s">
        <v>1228</v>
      </c>
      <c r="L98">
        <v>1368</v>
      </c>
      <c r="N98">
        <v>1011</v>
      </c>
      <c r="O98" t="s">
        <v>1229</v>
      </c>
      <c r="P98" t="s">
        <v>1229</v>
      </c>
      <c r="Q98">
        <v>1</v>
      </c>
      <c r="W98">
        <v>0</v>
      </c>
      <c r="X98">
        <v>1188625873</v>
      </c>
      <c r="Y98">
        <v>1.1599999999999999</v>
      </c>
      <c r="AA98">
        <v>0</v>
      </c>
      <c r="AB98">
        <v>220.07</v>
      </c>
      <c r="AC98">
        <v>13.5</v>
      </c>
      <c r="AD98">
        <v>0</v>
      </c>
      <c r="AE98">
        <v>0</v>
      </c>
      <c r="AF98">
        <v>31.26</v>
      </c>
      <c r="AG98">
        <v>13.5</v>
      </c>
      <c r="AH98">
        <v>0</v>
      </c>
      <c r="AI98">
        <v>1</v>
      </c>
      <c r="AJ98">
        <v>7.04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1.1599999999999999</v>
      </c>
      <c r="AU98" t="s">
        <v>6</v>
      </c>
      <c r="AV98">
        <v>0</v>
      </c>
      <c r="AW98">
        <v>2</v>
      </c>
      <c r="AX98">
        <v>16615153</v>
      </c>
      <c r="AY98">
        <v>1</v>
      </c>
      <c r="AZ98">
        <v>0</v>
      </c>
      <c r="BA98">
        <v>106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Y98*Source!I53</f>
        <v>9.9759999999999988E-2</v>
      </c>
      <c r="CY98">
        <f>AB98</f>
        <v>220.07</v>
      </c>
      <c r="CZ98">
        <f>AF98</f>
        <v>31.26</v>
      </c>
      <c r="DA98">
        <f>AJ98</f>
        <v>7.04</v>
      </c>
      <c r="DB98">
        <v>0</v>
      </c>
    </row>
    <row r="99" spans="1:106" x14ac:dyDescent="0.2">
      <c r="A99">
        <f>ROW(Source!A53)</f>
        <v>53</v>
      </c>
      <c r="B99">
        <v>16612262</v>
      </c>
      <c r="C99">
        <v>16615150</v>
      </c>
      <c r="D99">
        <v>15167286</v>
      </c>
      <c r="E99">
        <v>1</v>
      </c>
      <c r="F99">
        <v>1</v>
      </c>
      <c r="G99">
        <v>1</v>
      </c>
      <c r="H99">
        <v>3</v>
      </c>
      <c r="I99" t="s">
        <v>1293</v>
      </c>
      <c r="J99" t="s">
        <v>1294</v>
      </c>
      <c r="K99" t="s">
        <v>1295</v>
      </c>
      <c r="L99">
        <v>1339</v>
      </c>
      <c r="N99">
        <v>1007</v>
      </c>
      <c r="O99" t="s">
        <v>282</v>
      </c>
      <c r="P99" t="s">
        <v>282</v>
      </c>
      <c r="Q99">
        <v>1</v>
      </c>
      <c r="W99">
        <v>0</v>
      </c>
      <c r="X99">
        <v>-1660354250</v>
      </c>
      <c r="Y99">
        <v>0.35</v>
      </c>
      <c r="AA99">
        <v>17.18</v>
      </c>
      <c r="AB99">
        <v>0</v>
      </c>
      <c r="AC99">
        <v>0</v>
      </c>
      <c r="AD99">
        <v>0</v>
      </c>
      <c r="AE99">
        <v>2.44</v>
      </c>
      <c r="AF99">
        <v>0</v>
      </c>
      <c r="AG99">
        <v>0</v>
      </c>
      <c r="AH99">
        <v>0</v>
      </c>
      <c r="AI99">
        <v>7.04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0.35</v>
      </c>
      <c r="AU99" t="s">
        <v>6</v>
      </c>
      <c r="AV99">
        <v>0</v>
      </c>
      <c r="AW99">
        <v>2</v>
      </c>
      <c r="AX99">
        <v>16615154</v>
      </c>
      <c r="AY99">
        <v>1</v>
      </c>
      <c r="AZ99">
        <v>0</v>
      </c>
      <c r="BA99">
        <v>107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Y99*Source!I53</f>
        <v>3.0099999999999995E-2</v>
      </c>
      <c r="CY99">
        <f>AA99</f>
        <v>17.18</v>
      </c>
      <c r="CZ99">
        <f>AE99</f>
        <v>2.44</v>
      </c>
      <c r="DA99">
        <f>AI99</f>
        <v>7.04</v>
      </c>
      <c r="DB99">
        <v>0</v>
      </c>
    </row>
    <row r="100" spans="1:106" x14ac:dyDescent="0.2">
      <c r="A100">
        <f>ROW(Source!A53)</f>
        <v>53</v>
      </c>
      <c r="B100">
        <v>16612262</v>
      </c>
      <c r="C100">
        <v>16615150</v>
      </c>
      <c r="D100">
        <v>15172875</v>
      </c>
      <c r="E100">
        <v>1</v>
      </c>
      <c r="F100">
        <v>1</v>
      </c>
      <c r="G100">
        <v>1</v>
      </c>
      <c r="H100">
        <v>3</v>
      </c>
      <c r="I100" t="s">
        <v>405</v>
      </c>
      <c r="J100" t="s">
        <v>407</v>
      </c>
      <c r="K100" t="s">
        <v>406</v>
      </c>
      <c r="L100">
        <v>1339</v>
      </c>
      <c r="N100">
        <v>1007</v>
      </c>
      <c r="O100" t="s">
        <v>282</v>
      </c>
      <c r="P100" t="s">
        <v>282</v>
      </c>
      <c r="Q100">
        <v>1</v>
      </c>
      <c r="W100">
        <v>0</v>
      </c>
      <c r="X100">
        <v>-1001479081</v>
      </c>
      <c r="Y100">
        <v>4.4000000000000004</v>
      </c>
      <c r="AA100">
        <v>3646.09</v>
      </c>
      <c r="AB100">
        <v>0</v>
      </c>
      <c r="AC100">
        <v>0</v>
      </c>
      <c r="AD100">
        <v>0</v>
      </c>
      <c r="AE100">
        <v>517.91</v>
      </c>
      <c r="AF100">
        <v>0</v>
      </c>
      <c r="AG100">
        <v>0</v>
      </c>
      <c r="AH100">
        <v>0</v>
      </c>
      <c r="AI100">
        <v>7.04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4.4000000000000004</v>
      </c>
      <c r="AU100" t="s">
        <v>6</v>
      </c>
      <c r="AV100">
        <v>0</v>
      </c>
      <c r="AW100">
        <v>2</v>
      </c>
      <c r="AX100">
        <v>16615156</v>
      </c>
      <c r="AY100">
        <v>1</v>
      </c>
      <c r="AZ100">
        <v>0</v>
      </c>
      <c r="BA100">
        <v>109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Y100*Source!I53</f>
        <v>0.37840000000000001</v>
      </c>
      <c r="CY100">
        <f>AA100</f>
        <v>3646.09</v>
      </c>
      <c r="CZ100">
        <f>AE100</f>
        <v>517.91</v>
      </c>
      <c r="DA100">
        <f>AI100</f>
        <v>7.04</v>
      </c>
      <c r="DB100">
        <v>0</v>
      </c>
    </row>
    <row r="101" spans="1:106" x14ac:dyDescent="0.2">
      <c r="A101">
        <f>ROW(Source!A54)</f>
        <v>54</v>
      </c>
      <c r="B101">
        <v>16612262</v>
      </c>
      <c r="C101">
        <v>16612823</v>
      </c>
      <c r="D101">
        <v>15438286</v>
      </c>
      <c r="E101">
        <v>1</v>
      </c>
      <c r="F101">
        <v>1</v>
      </c>
      <c r="G101">
        <v>1</v>
      </c>
      <c r="H101">
        <v>1</v>
      </c>
      <c r="I101" t="s">
        <v>1296</v>
      </c>
      <c r="J101" t="s">
        <v>6</v>
      </c>
      <c r="K101" t="s">
        <v>1297</v>
      </c>
      <c r="L101">
        <v>1191</v>
      </c>
      <c r="N101">
        <v>1013</v>
      </c>
      <c r="O101" t="s">
        <v>1223</v>
      </c>
      <c r="P101" t="s">
        <v>1223</v>
      </c>
      <c r="Q101">
        <v>1</v>
      </c>
      <c r="W101">
        <v>0</v>
      </c>
      <c r="X101">
        <v>-1027537862</v>
      </c>
      <c r="Y101">
        <v>191.44049999999999</v>
      </c>
      <c r="AA101">
        <v>0</v>
      </c>
      <c r="AB101">
        <v>0</v>
      </c>
      <c r="AC101">
        <v>0</v>
      </c>
      <c r="AD101">
        <v>64.63</v>
      </c>
      <c r="AE101">
        <v>0</v>
      </c>
      <c r="AF101">
        <v>0</v>
      </c>
      <c r="AG101">
        <v>0</v>
      </c>
      <c r="AH101">
        <v>9.18</v>
      </c>
      <c r="AI101">
        <v>1</v>
      </c>
      <c r="AJ101">
        <v>1</v>
      </c>
      <c r="AK101">
        <v>1</v>
      </c>
      <c r="AL101">
        <v>7.04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166.47</v>
      </c>
      <c r="AU101" t="s">
        <v>92</v>
      </c>
      <c r="AV101">
        <v>1</v>
      </c>
      <c r="AW101">
        <v>2</v>
      </c>
      <c r="AX101">
        <v>16612832</v>
      </c>
      <c r="AY101">
        <v>1</v>
      </c>
      <c r="AZ101">
        <v>0</v>
      </c>
      <c r="BA101">
        <v>110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Y101*Source!I54</f>
        <v>110.34630419999999</v>
      </c>
      <c r="CY101">
        <f>AD101</f>
        <v>64.63</v>
      </c>
      <c r="CZ101">
        <f>AH101</f>
        <v>9.18</v>
      </c>
      <c r="DA101">
        <f>AL101</f>
        <v>7.04</v>
      </c>
      <c r="DB101">
        <v>0</v>
      </c>
    </row>
    <row r="102" spans="1:106" x14ac:dyDescent="0.2">
      <c r="A102">
        <f>ROW(Source!A54)</f>
        <v>54</v>
      </c>
      <c r="B102">
        <v>16612262</v>
      </c>
      <c r="C102">
        <v>16612823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1224</v>
      </c>
      <c r="J102" t="s">
        <v>6</v>
      </c>
      <c r="K102" t="s">
        <v>1225</v>
      </c>
      <c r="L102">
        <v>1191</v>
      </c>
      <c r="N102">
        <v>1013</v>
      </c>
      <c r="O102" t="s">
        <v>1223</v>
      </c>
      <c r="P102" t="s">
        <v>1223</v>
      </c>
      <c r="Q102">
        <v>1</v>
      </c>
      <c r="W102">
        <v>0</v>
      </c>
      <c r="X102">
        <v>-1417349443</v>
      </c>
      <c r="Y102">
        <v>0.57999999999999996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7.04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0.57999999999999996</v>
      </c>
      <c r="AU102" t="s">
        <v>6</v>
      </c>
      <c r="AV102">
        <v>2</v>
      </c>
      <c r="AW102">
        <v>2</v>
      </c>
      <c r="AX102">
        <v>16612833</v>
      </c>
      <c r="AY102">
        <v>1</v>
      </c>
      <c r="AZ102">
        <v>2048</v>
      </c>
      <c r="BA102">
        <v>111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Y102*Source!I54</f>
        <v>0.334312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ROW(Source!A54)</f>
        <v>54</v>
      </c>
      <c r="B103">
        <v>16612262</v>
      </c>
      <c r="C103">
        <v>16612823</v>
      </c>
      <c r="D103">
        <v>15247974</v>
      </c>
      <c r="E103">
        <v>1</v>
      </c>
      <c r="F103">
        <v>1</v>
      </c>
      <c r="G103">
        <v>1</v>
      </c>
      <c r="H103">
        <v>2</v>
      </c>
      <c r="I103" t="s">
        <v>1226</v>
      </c>
      <c r="J103" t="s">
        <v>1227</v>
      </c>
      <c r="K103" t="s">
        <v>1228</v>
      </c>
      <c r="L103">
        <v>1368</v>
      </c>
      <c r="N103">
        <v>1011</v>
      </c>
      <c r="O103" t="s">
        <v>1229</v>
      </c>
      <c r="P103" t="s">
        <v>1229</v>
      </c>
      <c r="Q103">
        <v>1</v>
      </c>
      <c r="W103">
        <v>0</v>
      </c>
      <c r="X103">
        <v>1188625873</v>
      </c>
      <c r="Y103">
        <v>0.1</v>
      </c>
      <c r="AA103">
        <v>0</v>
      </c>
      <c r="AB103">
        <v>220.07</v>
      </c>
      <c r="AC103">
        <v>13.5</v>
      </c>
      <c r="AD103">
        <v>0</v>
      </c>
      <c r="AE103">
        <v>0</v>
      </c>
      <c r="AF103">
        <v>31.26</v>
      </c>
      <c r="AG103">
        <v>13.5</v>
      </c>
      <c r="AH103">
        <v>0</v>
      </c>
      <c r="AI103">
        <v>1</v>
      </c>
      <c r="AJ103">
        <v>7.04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6</v>
      </c>
      <c r="AT103">
        <v>0.08</v>
      </c>
      <c r="AU103" t="s">
        <v>91</v>
      </c>
      <c r="AV103">
        <v>0</v>
      </c>
      <c r="AW103">
        <v>2</v>
      </c>
      <c r="AX103">
        <v>16612834</v>
      </c>
      <c r="AY103">
        <v>1</v>
      </c>
      <c r="AZ103">
        <v>0</v>
      </c>
      <c r="BA103">
        <v>112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Y103*Source!I54</f>
        <v>5.7640000000000004E-2</v>
      </c>
      <c r="CY103">
        <f>AB103</f>
        <v>220.07</v>
      </c>
      <c r="CZ103">
        <f>AF103</f>
        <v>31.26</v>
      </c>
      <c r="DA103">
        <f>AJ103</f>
        <v>7.04</v>
      </c>
      <c r="DB103">
        <v>0</v>
      </c>
    </row>
    <row r="104" spans="1:106" x14ac:dyDescent="0.2">
      <c r="A104">
        <f>ROW(Source!A54)</f>
        <v>54</v>
      </c>
      <c r="B104">
        <v>16612262</v>
      </c>
      <c r="C104">
        <v>16612823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1237</v>
      </c>
      <c r="J104" t="s">
        <v>1238</v>
      </c>
      <c r="K104" t="s">
        <v>1239</v>
      </c>
      <c r="L104">
        <v>1368</v>
      </c>
      <c r="N104">
        <v>1011</v>
      </c>
      <c r="O104" t="s">
        <v>1229</v>
      </c>
      <c r="P104" t="s">
        <v>1229</v>
      </c>
      <c r="Q104">
        <v>1</v>
      </c>
      <c r="W104">
        <v>0</v>
      </c>
      <c r="X104">
        <v>1372534845</v>
      </c>
      <c r="Y104">
        <v>0.625</v>
      </c>
      <c r="AA104">
        <v>0</v>
      </c>
      <c r="AB104">
        <v>462.6</v>
      </c>
      <c r="AC104">
        <v>11.6</v>
      </c>
      <c r="AD104">
        <v>0</v>
      </c>
      <c r="AE104">
        <v>0</v>
      </c>
      <c r="AF104">
        <v>65.709999999999994</v>
      </c>
      <c r="AG104">
        <v>11.6</v>
      </c>
      <c r="AH104">
        <v>0</v>
      </c>
      <c r="AI104">
        <v>1</v>
      </c>
      <c r="AJ104">
        <v>7.04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0.5</v>
      </c>
      <c r="AU104" t="s">
        <v>91</v>
      </c>
      <c r="AV104">
        <v>0</v>
      </c>
      <c r="AW104">
        <v>2</v>
      </c>
      <c r="AX104">
        <v>16612835</v>
      </c>
      <c r="AY104">
        <v>1</v>
      </c>
      <c r="AZ104">
        <v>0</v>
      </c>
      <c r="BA104">
        <v>113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Y104*Source!I54</f>
        <v>0.36025000000000001</v>
      </c>
      <c r="CY104">
        <f>AB104</f>
        <v>462.6</v>
      </c>
      <c r="CZ104">
        <f>AF104</f>
        <v>65.709999999999994</v>
      </c>
      <c r="DA104">
        <f>AJ104</f>
        <v>7.04</v>
      </c>
      <c r="DB104">
        <v>0</v>
      </c>
    </row>
    <row r="105" spans="1:106" x14ac:dyDescent="0.2">
      <c r="A105">
        <f>ROW(Source!A54)</f>
        <v>54</v>
      </c>
      <c r="B105">
        <v>16612262</v>
      </c>
      <c r="C105">
        <v>16612823</v>
      </c>
      <c r="D105">
        <v>15171018</v>
      </c>
      <c r="E105">
        <v>1</v>
      </c>
      <c r="F105">
        <v>1</v>
      </c>
      <c r="G105">
        <v>1</v>
      </c>
      <c r="H105">
        <v>3</v>
      </c>
      <c r="I105" t="s">
        <v>1298</v>
      </c>
      <c r="J105" t="s">
        <v>1299</v>
      </c>
      <c r="K105" t="s">
        <v>1300</v>
      </c>
      <c r="L105">
        <v>1346</v>
      </c>
      <c r="N105">
        <v>1009</v>
      </c>
      <c r="O105" t="s">
        <v>162</v>
      </c>
      <c r="P105" t="s">
        <v>162</v>
      </c>
      <c r="Q105">
        <v>1</v>
      </c>
      <c r="W105">
        <v>0</v>
      </c>
      <c r="X105">
        <v>813963326</v>
      </c>
      <c r="Y105">
        <v>0.2</v>
      </c>
      <c r="AA105">
        <v>12.81</v>
      </c>
      <c r="AB105">
        <v>0</v>
      </c>
      <c r="AC105">
        <v>0</v>
      </c>
      <c r="AD105">
        <v>0</v>
      </c>
      <c r="AE105">
        <v>1.82</v>
      </c>
      <c r="AF105">
        <v>0</v>
      </c>
      <c r="AG105">
        <v>0</v>
      </c>
      <c r="AH105">
        <v>0</v>
      </c>
      <c r="AI105">
        <v>7.04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0.2</v>
      </c>
      <c r="AU105" t="s">
        <v>6</v>
      </c>
      <c r="AV105">
        <v>0</v>
      </c>
      <c r="AW105">
        <v>2</v>
      </c>
      <c r="AX105">
        <v>16612837</v>
      </c>
      <c r="AY105">
        <v>1</v>
      </c>
      <c r="AZ105">
        <v>0</v>
      </c>
      <c r="BA105">
        <v>115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Y105*Source!I54</f>
        <v>0.11528000000000001</v>
      </c>
      <c r="CY105">
        <f>AA105</f>
        <v>12.81</v>
      </c>
      <c r="CZ105">
        <f>AE105</f>
        <v>1.82</v>
      </c>
      <c r="DA105">
        <f>AI105</f>
        <v>7.04</v>
      </c>
      <c r="DB105">
        <v>0</v>
      </c>
    </row>
    <row r="106" spans="1:106" x14ac:dyDescent="0.2">
      <c r="A106">
        <f>ROW(Source!A54)</f>
        <v>54</v>
      </c>
      <c r="B106">
        <v>16612262</v>
      </c>
      <c r="C106">
        <v>16612823</v>
      </c>
      <c r="D106">
        <v>15197676</v>
      </c>
      <c r="E106">
        <v>1</v>
      </c>
      <c r="F106">
        <v>1</v>
      </c>
      <c r="G106">
        <v>1</v>
      </c>
      <c r="H106">
        <v>3</v>
      </c>
      <c r="I106" t="s">
        <v>156</v>
      </c>
      <c r="J106" t="s">
        <v>158</v>
      </c>
      <c r="K106" t="s">
        <v>157</v>
      </c>
      <c r="L106">
        <v>1327</v>
      </c>
      <c r="N106">
        <v>1005</v>
      </c>
      <c r="O106" t="s">
        <v>97</v>
      </c>
      <c r="P106" t="s">
        <v>97</v>
      </c>
      <c r="Q106">
        <v>1</v>
      </c>
      <c r="W106">
        <v>0</v>
      </c>
      <c r="X106">
        <v>-724546537</v>
      </c>
      <c r="Y106">
        <v>105</v>
      </c>
      <c r="AA106">
        <v>416.49</v>
      </c>
      <c r="AB106">
        <v>0</v>
      </c>
      <c r="AC106">
        <v>0</v>
      </c>
      <c r="AD106">
        <v>0</v>
      </c>
      <c r="AE106">
        <v>59.16</v>
      </c>
      <c r="AF106">
        <v>0</v>
      </c>
      <c r="AG106">
        <v>0</v>
      </c>
      <c r="AH106">
        <v>0</v>
      </c>
      <c r="AI106">
        <v>7.04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105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Y106*Source!I54</f>
        <v>60.522000000000006</v>
      </c>
      <c r="CY106">
        <f>AA106</f>
        <v>416.49</v>
      </c>
      <c r="CZ106">
        <f>AE106</f>
        <v>59.16</v>
      </c>
      <c r="DA106">
        <f>AI106</f>
        <v>7.04</v>
      </c>
      <c r="DB106">
        <v>0</v>
      </c>
    </row>
    <row r="107" spans="1:106" x14ac:dyDescent="0.2">
      <c r="A107">
        <f>ROW(Source!A54)</f>
        <v>54</v>
      </c>
      <c r="B107">
        <v>16612262</v>
      </c>
      <c r="C107">
        <v>16612823</v>
      </c>
      <c r="D107">
        <v>15202512</v>
      </c>
      <c r="E107">
        <v>1</v>
      </c>
      <c r="F107">
        <v>1</v>
      </c>
      <c r="G107">
        <v>1</v>
      </c>
      <c r="H107">
        <v>3</v>
      </c>
      <c r="I107" t="s">
        <v>160</v>
      </c>
      <c r="J107" t="s">
        <v>163</v>
      </c>
      <c r="K107" t="s">
        <v>161</v>
      </c>
      <c r="L107">
        <v>1346</v>
      </c>
      <c r="N107">
        <v>1009</v>
      </c>
      <c r="O107" t="s">
        <v>162</v>
      </c>
      <c r="P107" t="s">
        <v>162</v>
      </c>
      <c r="Q107">
        <v>1</v>
      </c>
      <c r="W107">
        <v>0</v>
      </c>
      <c r="X107">
        <v>-1130225270</v>
      </c>
      <c r="Y107">
        <v>30</v>
      </c>
      <c r="AA107">
        <v>303.42</v>
      </c>
      <c r="AB107">
        <v>0</v>
      </c>
      <c r="AC107">
        <v>0</v>
      </c>
      <c r="AD107">
        <v>0</v>
      </c>
      <c r="AE107">
        <v>43.1</v>
      </c>
      <c r="AF107">
        <v>0</v>
      </c>
      <c r="AG107">
        <v>0</v>
      </c>
      <c r="AH107">
        <v>0</v>
      </c>
      <c r="AI107">
        <v>7.04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30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Y107*Source!I54</f>
        <v>17.292000000000002</v>
      </c>
      <c r="CY107">
        <f>AA107</f>
        <v>303.42</v>
      </c>
      <c r="CZ107">
        <f>AE107</f>
        <v>43.1</v>
      </c>
      <c r="DA107">
        <f>AI107</f>
        <v>7.04</v>
      </c>
      <c r="DB107">
        <v>0</v>
      </c>
    </row>
    <row r="108" spans="1:106" x14ac:dyDescent="0.2">
      <c r="A108">
        <f>ROW(Source!A57)</f>
        <v>57</v>
      </c>
      <c r="B108">
        <v>16612262</v>
      </c>
      <c r="C108">
        <v>16612843</v>
      </c>
      <c r="D108">
        <v>15430767</v>
      </c>
      <c r="E108">
        <v>1</v>
      </c>
      <c r="F108">
        <v>1</v>
      </c>
      <c r="G108">
        <v>1</v>
      </c>
      <c r="H108">
        <v>1</v>
      </c>
      <c r="I108" t="s">
        <v>1249</v>
      </c>
      <c r="J108" t="s">
        <v>6</v>
      </c>
      <c r="K108" t="s">
        <v>1250</v>
      </c>
      <c r="L108">
        <v>1191</v>
      </c>
      <c r="N108">
        <v>1013</v>
      </c>
      <c r="O108" t="s">
        <v>1223</v>
      </c>
      <c r="P108" t="s">
        <v>1223</v>
      </c>
      <c r="Q108">
        <v>1</v>
      </c>
      <c r="W108">
        <v>0</v>
      </c>
      <c r="X108">
        <v>-400197608</v>
      </c>
      <c r="Y108">
        <v>7.7049999999999992</v>
      </c>
      <c r="AA108">
        <v>0</v>
      </c>
      <c r="AB108">
        <v>0</v>
      </c>
      <c r="AC108">
        <v>0</v>
      </c>
      <c r="AD108">
        <v>60.05</v>
      </c>
      <c r="AE108">
        <v>0</v>
      </c>
      <c r="AF108">
        <v>0</v>
      </c>
      <c r="AG108">
        <v>0</v>
      </c>
      <c r="AH108">
        <v>8.5299999999999994</v>
      </c>
      <c r="AI108">
        <v>1</v>
      </c>
      <c r="AJ108">
        <v>1</v>
      </c>
      <c r="AK108">
        <v>1</v>
      </c>
      <c r="AL108">
        <v>7.04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6.7</v>
      </c>
      <c r="AU108" t="s">
        <v>92</v>
      </c>
      <c r="AV108">
        <v>1</v>
      </c>
      <c r="AW108">
        <v>2</v>
      </c>
      <c r="AX108">
        <v>16612847</v>
      </c>
      <c r="AY108">
        <v>1</v>
      </c>
      <c r="AZ108">
        <v>0</v>
      </c>
      <c r="BA108">
        <v>118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Y108*Source!I57</f>
        <v>11.126019999999999</v>
      </c>
      <c r="CY108">
        <f>AD108</f>
        <v>60.05</v>
      </c>
      <c r="CZ108">
        <f>AH108</f>
        <v>8.5299999999999994</v>
      </c>
      <c r="DA108">
        <f>AL108</f>
        <v>7.04</v>
      </c>
      <c r="DB108">
        <v>0</v>
      </c>
    </row>
    <row r="109" spans="1:106" x14ac:dyDescent="0.2">
      <c r="A109">
        <f>ROW(Source!A57)</f>
        <v>57</v>
      </c>
      <c r="B109">
        <v>16612262</v>
      </c>
      <c r="C109">
        <v>16612843</v>
      </c>
      <c r="D109">
        <v>15197760</v>
      </c>
      <c r="E109">
        <v>1</v>
      </c>
      <c r="F109">
        <v>1</v>
      </c>
      <c r="G109">
        <v>1</v>
      </c>
      <c r="H109">
        <v>3</v>
      </c>
      <c r="I109" t="s">
        <v>169</v>
      </c>
      <c r="J109" t="s">
        <v>172</v>
      </c>
      <c r="K109" t="s">
        <v>170</v>
      </c>
      <c r="L109">
        <v>1302</v>
      </c>
      <c r="N109">
        <v>1003</v>
      </c>
      <c r="O109" t="s">
        <v>171</v>
      </c>
      <c r="P109" t="s">
        <v>171</v>
      </c>
      <c r="Q109">
        <v>10</v>
      </c>
      <c r="W109">
        <v>0</v>
      </c>
      <c r="X109">
        <v>-1575274439</v>
      </c>
      <c r="Y109">
        <v>10</v>
      </c>
      <c r="AA109">
        <v>311.87</v>
      </c>
      <c r="AB109">
        <v>0</v>
      </c>
      <c r="AC109">
        <v>0</v>
      </c>
      <c r="AD109">
        <v>0</v>
      </c>
      <c r="AE109">
        <v>44.3</v>
      </c>
      <c r="AF109">
        <v>0</v>
      </c>
      <c r="AG109">
        <v>0</v>
      </c>
      <c r="AH109">
        <v>0</v>
      </c>
      <c r="AI109">
        <v>7.04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6</v>
      </c>
      <c r="AT109">
        <v>10</v>
      </c>
      <c r="AU109" t="s">
        <v>6</v>
      </c>
      <c r="AV109">
        <v>0</v>
      </c>
      <c r="AW109">
        <v>1</v>
      </c>
      <c r="AX109">
        <v>-1</v>
      </c>
      <c r="AY109">
        <v>0</v>
      </c>
      <c r="AZ109">
        <v>0</v>
      </c>
      <c r="BA109" t="s">
        <v>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Y109*Source!I57</f>
        <v>14.44</v>
      </c>
      <c r="CY109">
        <f>AA109</f>
        <v>311.87</v>
      </c>
      <c r="CZ109">
        <f>AE109</f>
        <v>44.3</v>
      </c>
      <c r="DA109">
        <f>AI109</f>
        <v>7.04</v>
      </c>
      <c r="DB109">
        <v>0</v>
      </c>
    </row>
    <row r="110" spans="1:106" x14ac:dyDescent="0.2">
      <c r="A110">
        <f>ROW(Source!A57)</f>
        <v>57</v>
      </c>
      <c r="B110">
        <v>16612262</v>
      </c>
      <c r="C110">
        <v>16612843</v>
      </c>
      <c r="D110">
        <v>15202504</v>
      </c>
      <c r="E110">
        <v>1</v>
      </c>
      <c r="F110">
        <v>1</v>
      </c>
      <c r="G110">
        <v>1</v>
      </c>
      <c r="H110">
        <v>3</v>
      </c>
      <c r="I110" t="s">
        <v>1301</v>
      </c>
      <c r="J110" t="s">
        <v>1302</v>
      </c>
      <c r="K110" t="s">
        <v>1303</v>
      </c>
      <c r="L110">
        <v>1346</v>
      </c>
      <c r="N110">
        <v>1009</v>
      </c>
      <c r="O110" t="s">
        <v>162</v>
      </c>
      <c r="P110" t="s">
        <v>162</v>
      </c>
      <c r="Q110">
        <v>1</v>
      </c>
      <c r="W110">
        <v>0</v>
      </c>
      <c r="X110">
        <v>-1230081286</v>
      </c>
      <c r="Y110">
        <v>0.8</v>
      </c>
      <c r="AA110">
        <v>316.8</v>
      </c>
      <c r="AB110">
        <v>0</v>
      </c>
      <c r="AC110">
        <v>0</v>
      </c>
      <c r="AD110">
        <v>0</v>
      </c>
      <c r="AE110">
        <v>45</v>
      </c>
      <c r="AF110">
        <v>0</v>
      </c>
      <c r="AG110">
        <v>0</v>
      </c>
      <c r="AH110">
        <v>0</v>
      </c>
      <c r="AI110">
        <v>7.04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0.8</v>
      </c>
      <c r="AU110" t="s">
        <v>6</v>
      </c>
      <c r="AV110">
        <v>0</v>
      </c>
      <c r="AW110">
        <v>2</v>
      </c>
      <c r="AX110">
        <v>16612849</v>
      </c>
      <c r="AY110">
        <v>1</v>
      </c>
      <c r="AZ110">
        <v>0</v>
      </c>
      <c r="BA110">
        <v>120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Y110*Source!I57</f>
        <v>1.1552</v>
      </c>
      <c r="CY110">
        <f>AA110</f>
        <v>316.8</v>
      </c>
      <c r="CZ110">
        <f>AE110</f>
        <v>45</v>
      </c>
      <c r="DA110">
        <f>AI110</f>
        <v>7.04</v>
      </c>
      <c r="DB110">
        <v>0</v>
      </c>
    </row>
    <row r="111" spans="1:106" x14ac:dyDescent="0.2">
      <c r="A111">
        <f>ROW(Source!A59)</f>
        <v>59</v>
      </c>
      <c r="B111">
        <v>16612262</v>
      </c>
      <c r="C111">
        <v>16612869</v>
      </c>
      <c r="D111">
        <v>15436014</v>
      </c>
      <c r="E111">
        <v>1</v>
      </c>
      <c r="F111">
        <v>1</v>
      </c>
      <c r="G111">
        <v>1</v>
      </c>
      <c r="H111">
        <v>1</v>
      </c>
      <c r="I111" t="s">
        <v>1259</v>
      </c>
      <c r="J111" t="s">
        <v>6</v>
      </c>
      <c r="K111" t="s">
        <v>1260</v>
      </c>
      <c r="L111">
        <v>1191</v>
      </c>
      <c r="N111">
        <v>1013</v>
      </c>
      <c r="O111" t="s">
        <v>1223</v>
      </c>
      <c r="P111" t="s">
        <v>1223</v>
      </c>
      <c r="Q111">
        <v>1</v>
      </c>
      <c r="W111">
        <v>0</v>
      </c>
      <c r="X111">
        <v>-784637506</v>
      </c>
      <c r="Y111">
        <v>17.16</v>
      </c>
      <c r="AA111">
        <v>0</v>
      </c>
      <c r="AB111">
        <v>0</v>
      </c>
      <c r="AC111">
        <v>0</v>
      </c>
      <c r="AD111">
        <v>61.53</v>
      </c>
      <c r="AE111">
        <v>0</v>
      </c>
      <c r="AF111">
        <v>0</v>
      </c>
      <c r="AG111">
        <v>0</v>
      </c>
      <c r="AH111">
        <v>8.74</v>
      </c>
      <c r="AI111">
        <v>1</v>
      </c>
      <c r="AJ111">
        <v>1</v>
      </c>
      <c r="AK111">
        <v>1</v>
      </c>
      <c r="AL111">
        <v>7.04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17.16</v>
      </c>
      <c r="AU111" t="s">
        <v>6</v>
      </c>
      <c r="AV111">
        <v>1</v>
      </c>
      <c r="AW111">
        <v>2</v>
      </c>
      <c r="AX111">
        <v>16612879</v>
      </c>
      <c r="AY111">
        <v>1</v>
      </c>
      <c r="AZ111">
        <v>0</v>
      </c>
      <c r="BA111">
        <v>121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Y111*Source!I59</f>
        <v>5.7657600000000002</v>
      </c>
      <c r="CY111">
        <f>AD111</f>
        <v>61.53</v>
      </c>
      <c r="CZ111">
        <f>AH111</f>
        <v>8.74</v>
      </c>
      <c r="DA111">
        <f>AL111</f>
        <v>7.04</v>
      </c>
      <c r="DB111">
        <v>0</v>
      </c>
    </row>
    <row r="112" spans="1:106" x14ac:dyDescent="0.2">
      <c r="A112">
        <f>ROW(Source!A59)</f>
        <v>59</v>
      </c>
      <c r="B112">
        <v>16612262</v>
      </c>
      <c r="C112">
        <v>16612869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1224</v>
      </c>
      <c r="J112" t="s">
        <v>6</v>
      </c>
      <c r="K112" t="s">
        <v>1225</v>
      </c>
      <c r="L112">
        <v>1191</v>
      </c>
      <c r="N112">
        <v>1013</v>
      </c>
      <c r="O112" t="s">
        <v>1223</v>
      </c>
      <c r="P112" t="s">
        <v>1223</v>
      </c>
      <c r="Q112">
        <v>1</v>
      </c>
      <c r="W112">
        <v>0</v>
      </c>
      <c r="X112">
        <v>-1417349443</v>
      </c>
      <c r="Y112">
        <v>0.04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7.04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0.04</v>
      </c>
      <c r="AU112" t="s">
        <v>6</v>
      </c>
      <c r="AV112">
        <v>2</v>
      </c>
      <c r="AW112">
        <v>2</v>
      </c>
      <c r="AX112">
        <v>16612880</v>
      </c>
      <c r="AY112">
        <v>1</v>
      </c>
      <c r="AZ112">
        <v>0</v>
      </c>
      <c r="BA112">
        <v>122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Y112*Source!I59</f>
        <v>1.3440000000000001E-2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ROW(Source!A59)</f>
        <v>59</v>
      </c>
      <c r="B113">
        <v>16612262</v>
      </c>
      <c r="C113">
        <v>16612869</v>
      </c>
      <c r="D113">
        <v>15247878</v>
      </c>
      <c r="E113">
        <v>1</v>
      </c>
      <c r="F113">
        <v>1</v>
      </c>
      <c r="G113">
        <v>1</v>
      </c>
      <c r="H113">
        <v>2</v>
      </c>
      <c r="I113" t="s">
        <v>1232</v>
      </c>
      <c r="J113" t="s">
        <v>1233</v>
      </c>
      <c r="K113" t="s">
        <v>1234</v>
      </c>
      <c r="L113">
        <v>1368</v>
      </c>
      <c r="N113">
        <v>1011</v>
      </c>
      <c r="O113" t="s">
        <v>1229</v>
      </c>
      <c r="P113" t="s">
        <v>1229</v>
      </c>
      <c r="Q113">
        <v>1</v>
      </c>
      <c r="W113">
        <v>0</v>
      </c>
      <c r="X113">
        <v>1047452784</v>
      </c>
      <c r="Y113">
        <v>0.1</v>
      </c>
      <c r="AA113">
        <v>0</v>
      </c>
      <c r="AB113">
        <v>11.97</v>
      </c>
      <c r="AC113">
        <v>0</v>
      </c>
      <c r="AD113">
        <v>0</v>
      </c>
      <c r="AE113">
        <v>0</v>
      </c>
      <c r="AF113">
        <v>1.7</v>
      </c>
      <c r="AG113">
        <v>0</v>
      </c>
      <c r="AH113">
        <v>0</v>
      </c>
      <c r="AI113">
        <v>1</v>
      </c>
      <c r="AJ113">
        <v>7.04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0.1</v>
      </c>
      <c r="AU113" t="s">
        <v>6</v>
      </c>
      <c r="AV113">
        <v>0</v>
      </c>
      <c r="AW113">
        <v>2</v>
      </c>
      <c r="AX113">
        <v>16612881</v>
      </c>
      <c r="AY113">
        <v>1</v>
      </c>
      <c r="AZ113">
        <v>0</v>
      </c>
      <c r="BA113">
        <v>123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Y113*Source!I59</f>
        <v>3.3600000000000005E-2</v>
      </c>
      <c r="CY113">
        <f>AB113</f>
        <v>11.97</v>
      </c>
      <c r="CZ113">
        <f>AF113</f>
        <v>1.7</v>
      </c>
      <c r="DA113">
        <f>AJ113</f>
        <v>7.04</v>
      </c>
      <c r="DB113">
        <v>0</v>
      </c>
    </row>
    <row r="114" spans="1:106" x14ac:dyDescent="0.2">
      <c r="A114">
        <f>ROW(Source!A59)</f>
        <v>59</v>
      </c>
      <c r="B114">
        <v>16612262</v>
      </c>
      <c r="C114">
        <v>16612869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1237</v>
      </c>
      <c r="J114" t="s">
        <v>1238</v>
      </c>
      <c r="K114" t="s">
        <v>1239</v>
      </c>
      <c r="L114">
        <v>1368</v>
      </c>
      <c r="N114">
        <v>1011</v>
      </c>
      <c r="O114" t="s">
        <v>1229</v>
      </c>
      <c r="P114" t="s">
        <v>1229</v>
      </c>
      <c r="Q114">
        <v>1</v>
      </c>
      <c r="W114">
        <v>0</v>
      </c>
      <c r="X114">
        <v>1372534845</v>
      </c>
      <c r="Y114">
        <v>0.04</v>
      </c>
      <c r="AA114">
        <v>0</v>
      </c>
      <c r="AB114">
        <v>462.6</v>
      </c>
      <c r="AC114">
        <v>11.6</v>
      </c>
      <c r="AD114">
        <v>0</v>
      </c>
      <c r="AE114">
        <v>0</v>
      </c>
      <c r="AF114">
        <v>65.709999999999994</v>
      </c>
      <c r="AG114">
        <v>11.6</v>
      </c>
      <c r="AH114">
        <v>0</v>
      </c>
      <c r="AI114">
        <v>1</v>
      </c>
      <c r="AJ114">
        <v>7.04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0.04</v>
      </c>
      <c r="AU114" t="s">
        <v>6</v>
      </c>
      <c r="AV114">
        <v>0</v>
      </c>
      <c r="AW114">
        <v>2</v>
      </c>
      <c r="AX114">
        <v>16612882</v>
      </c>
      <c r="AY114">
        <v>1</v>
      </c>
      <c r="AZ114">
        <v>0</v>
      </c>
      <c r="BA114">
        <v>124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Y114*Source!I59</f>
        <v>1.3440000000000001E-2</v>
      </c>
      <c r="CY114">
        <f>AB114</f>
        <v>462.6</v>
      </c>
      <c r="CZ114">
        <f>AF114</f>
        <v>65.709999999999994</v>
      </c>
      <c r="DA114">
        <f>AJ114</f>
        <v>7.04</v>
      </c>
      <c r="DB114">
        <v>0</v>
      </c>
    </row>
    <row r="115" spans="1:106" x14ac:dyDescent="0.2">
      <c r="A115">
        <f>ROW(Source!A59)</f>
        <v>59</v>
      </c>
      <c r="B115">
        <v>16612262</v>
      </c>
      <c r="C115">
        <v>16612869</v>
      </c>
      <c r="D115">
        <v>15171018</v>
      </c>
      <c r="E115">
        <v>1</v>
      </c>
      <c r="F115">
        <v>1</v>
      </c>
      <c r="G115">
        <v>1</v>
      </c>
      <c r="H115">
        <v>3</v>
      </c>
      <c r="I115" t="s">
        <v>1298</v>
      </c>
      <c r="J115" t="s">
        <v>1299</v>
      </c>
      <c r="K115" t="s">
        <v>1300</v>
      </c>
      <c r="L115">
        <v>1346</v>
      </c>
      <c r="N115">
        <v>1009</v>
      </c>
      <c r="O115" t="s">
        <v>162</v>
      </c>
      <c r="P115" t="s">
        <v>162</v>
      </c>
      <c r="Q115">
        <v>1</v>
      </c>
      <c r="W115">
        <v>0</v>
      </c>
      <c r="X115">
        <v>813963326</v>
      </c>
      <c r="Y115">
        <v>0.01</v>
      </c>
      <c r="AA115">
        <v>12.81</v>
      </c>
      <c r="AB115">
        <v>0</v>
      </c>
      <c r="AC115">
        <v>0</v>
      </c>
      <c r="AD115">
        <v>0</v>
      </c>
      <c r="AE115">
        <v>1.82</v>
      </c>
      <c r="AF115">
        <v>0</v>
      </c>
      <c r="AG115">
        <v>0</v>
      </c>
      <c r="AH115">
        <v>0</v>
      </c>
      <c r="AI115">
        <v>7.04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0.01</v>
      </c>
      <c r="AU115" t="s">
        <v>6</v>
      </c>
      <c r="AV115">
        <v>0</v>
      </c>
      <c r="AW115">
        <v>2</v>
      </c>
      <c r="AX115">
        <v>16612883</v>
      </c>
      <c r="AY115">
        <v>1</v>
      </c>
      <c r="AZ115">
        <v>0</v>
      </c>
      <c r="BA115">
        <v>125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Y115*Source!I59</f>
        <v>3.3600000000000001E-3</v>
      </c>
      <c r="CY115">
        <f>AA115</f>
        <v>12.81</v>
      </c>
      <c r="CZ115">
        <f>AE115</f>
        <v>1.82</v>
      </c>
      <c r="DA115">
        <f>AI115</f>
        <v>7.04</v>
      </c>
      <c r="DB115">
        <v>0</v>
      </c>
    </row>
    <row r="116" spans="1:106" x14ac:dyDescent="0.2">
      <c r="A116">
        <f>ROW(Source!A59)</f>
        <v>59</v>
      </c>
      <c r="B116">
        <v>16612262</v>
      </c>
      <c r="C116">
        <v>16612869</v>
      </c>
      <c r="D116">
        <v>15171150</v>
      </c>
      <c r="E116">
        <v>1</v>
      </c>
      <c r="F116">
        <v>1</v>
      </c>
      <c r="G116">
        <v>1</v>
      </c>
      <c r="H116">
        <v>3</v>
      </c>
      <c r="I116" t="s">
        <v>1304</v>
      </c>
      <c r="J116" t="s">
        <v>1305</v>
      </c>
      <c r="K116" t="s">
        <v>1306</v>
      </c>
      <c r="L116">
        <v>1348</v>
      </c>
      <c r="N116">
        <v>1009</v>
      </c>
      <c r="O116" t="s">
        <v>182</v>
      </c>
      <c r="P116" t="s">
        <v>182</v>
      </c>
      <c r="Q116">
        <v>1000</v>
      </c>
      <c r="W116">
        <v>0</v>
      </c>
      <c r="X116">
        <v>-806119104</v>
      </c>
      <c r="Y116">
        <v>1.4500000000000001E-2</v>
      </c>
      <c r="AA116">
        <v>19251.580000000002</v>
      </c>
      <c r="AB116">
        <v>0</v>
      </c>
      <c r="AC116">
        <v>0</v>
      </c>
      <c r="AD116">
        <v>0</v>
      </c>
      <c r="AE116">
        <v>2734.6</v>
      </c>
      <c r="AF116">
        <v>0</v>
      </c>
      <c r="AG116">
        <v>0</v>
      </c>
      <c r="AH116">
        <v>0</v>
      </c>
      <c r="AI116">
        <v>7.04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6</v>
      </c>
      <c r="AT116">
        <v>1.4500000000000001E-2</v>
      </c>
      <c r="AU116" t="s">
        <v>6</v>
      </c>
      <c r="AV116">
        <v>0</v>
      </c>
      <c r="AW116">
        <v>2</v>
      </c>
      <c r="AX116">
        <v>16612884</v>
      </c>
      <c r="AY116">
        <v>1</v>
      </c>
      <c r="AZ116">
        <v>0</v>
      </c>
      <c r="BA116">
        <v>126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Y116*Source!I59</f>
        <v>4.8720000000000005E-3</v>
      </c>
      <c r="CY116">
        <f>AA116</f>
        <v>19251.580000000002</v>
      </c>
      <c r="CZ116">
        <f>AE116</f>
        <v>2734.6</v>
      </c>
      <c r="DA116">
        <f>AI116</f>
        <v>7.04</v>
      </c>
      <c r="DB116">
        <v>0</v>
      </c>
    </row>
    <row r="117" spans="1:106" x14ac:dyDescent="0.2">
      <c r="A117">
        <f>ROW(Source!A59)</f>
        <v>59</v>
      </c>
      <c r="B117">
        <v>16612262</v>
      </c>
      <c r="C117">
        <v>16612869</v>
      </c>
      <c r="D117">
        <v>15171907</v>
      </c>
      <c r="E117">
        <v>1</v>
      </c>
      <c r="F117">
        <v>1</v>
      </c>
      <c r="G117">
        <v>1</v>
      </c>
      <c r="H117">
        <v>3</v>
      </c>
      <c r="I117" t="s">
        <v>1307</v>
      </c>
      <c r="J117" t="s">
        <v>1308</v>
      </c>
      <c r="K117" t="s">
        <v>1309</v>
      </c>
      <c r="L117">
        <v>1339</v>
      </c>
      <c r="N117">
        <v>1007</v>
      </c>
      <c r="O117" t="s">
        <v>282</v>
      </c>
      <c r="P117" t="s">
        <v>282</v>
      </c>
      <c r="Q117">
        <v>1</v>
      </c>
      <c r="W117">
        <v>0</v>
      </c>
      <c r="X117">
        <v>1795918813</v>
      </c>
      <c r="Y117">
        <v>3.0000000000000001E-3</v>
      </c>
      <c r="AA117">
        <v>525.04</v>
      </c>
      <c r="AB117">
        <v>0</v>
      </c>
      <c r="AC117">
        <v>0</v>
      </c>
      <c r="AD117">
        <v>0</v>
      </c>
      <c r="AE117">
        <v>74.58</v>
      </c>
      <c r="AF117">
        <v>0</v>
      </c>
      <c r="AG117">
        <v>0</v>
      </c>
      <c r="AH117">
        <v>0</v>
      </c>
      <c r="AI117">
        <v>7.04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3.0000000000000001E-3</v>
      </c>
      <c r="AU117" t="s">
        <v>6</v>
      </c>
      <c r="AV117">
        <v>0</v>
      </c>
      <c r="AW117">
        <v>2</v>
      </c>
      <c r="AX117">
        <v>16612885</v>
      </c>
      <c r="AY117">
        <v>1</v>
      </c>
      <c r="AZ117">
        <v>0</v>
      </c>
      <c r="BA117">
        <v>127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Y117*Source!I59</f>
        <v>1.008E-3</v>
      </c>
      <c r="CY117">
        <f>AA117</f>
        <v>525.04</v>
      </c>
      <c r="CZ117">
        <f>AE117</f>
        <v>74.58</v>
      </c>
      <c r="DA117">
        <f>AI117</f>
        <v>7.04</v>
      </c>
      <c r="DB117">
        <v>0</v>
      </c>
    </row>
    <row r="118" spans="1:106" x14ac:dyDescent="0.2">
      <c r="A118">
        <f>ROW(Source!A59)</f>
        <v>59</v>
      </c>
      <c r="B118">
        <v>16612262</v>
      </c>
      <c r="C118">
        <v>16612869</v>
      </c>
      <c r="D118">
        <v>15163051</v>
      </c>
      <c r="E118">
        <v>17</v>
      </c>
      <c r="F118">
        <v>1</v>
      </c>
      <c r="G118">
        <v>1</v>
      </c>
      <c r="H118">
        <v>3</v>
      </c>
      <c r="I118" t="s">
        <v>180</v>
      </c>
      <c r="J118" t="s">
        <v>6</v>
      </c>
      <c r="K118" t="s">
        <v>181</v>
      </c>
      <c r="L118">
        <v>1348</v>
      </c>
      <c r="N118">
        <v>1009</v>
      </c>
      <c r="O118" t="s">
        <v>182</v>
      </c>
      <c r="P118" t="s">
        <v>182</v>
      </c>
      <c r="Q118">
        <v>1000</v>
      </c>
      <c r="W118">
        <v>0</v>
      </c>
      <c r="X118">
        <v>-2007682757</v>
      </c>
      <c r="Y118">
        <v>1.4E-2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7.04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6</v>
      </c>
      <c r="AT118">
        <v>1.4E-2</v>
      </c>
      <c r="AU118" t="s">
        <v>6</v>
      </c>
      <c r="AV118">
        <v>0</v>
      </c>
      <c r="AW118">
        <v>2</v>
      </c>
      <c r="AX118">
        <v>16612886</v>
      </c>
      <c r="AY118">
        <v>1</v>
      </c>
      <c r="AZ118">
        <v>0</v>
      </c>
      <c r="BA118">
        <v>128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Y118*Source!I59</f>
        <v>4.7040000000000007E-3</v>
      </c>
      <c r="CY118">
        <f>AA118</f>
        <v>0</v>
      </c>
      <c r="CZ118">
        <f>AE118</f>
        <v>0</v>
      </c>
      <c r="DA118">
        <f>AI118</f>
        <v>7.04</v>
      </c>
      <c r="DB118">
        <v>0</v>
      </c>
    </row>
    <row r="119" spans="1:106" x14ac:dyDescent="0.2">
      <c r="A119">
        <f>ROW(Source!A59)</f>
        <v>59</v>
      </c>
      <c r="B119">
        <v>16612262</v>
      </c>
      <c r="C119">
        <v>16612869</v>
      </c>
      <c r="D119">
        <v>15203427</v>
      </c>
      <c r="E119">
        <v>1</v>
      </c>
      <c r="F119">
        <v>1</v>
      </c>
      <c r="G119">
        <v>1</v>
      </c>
      <c r="H119">
        <v>3</v>
      </c>
      <c r="I119" t="s">
        <v>184</v>
      </c>
      <c r="J119" t="s">
        <v>186</v>
      </c>
      <c r="K119" t="s">
        <v>185</v>
      </c>
      <c r="L119">
        <v>1346</v>
      </c>
      <c r="N119">
        <v>1009</v>
      </c>
      <c r="O119" t="s">
        <v>162</v>
      </c>
      <c r="P119" t="s">
        <v>162</v>
      </c>
      <c r="Q119">
        <v>1</v>
      </c>
      <c r="W119">
        <v>0</v>
      </c>
      <c r="X119">
        <v>-1606209856</v>
      </c>
      <c r="Y119">
        <v>14</v>
      </c>
      <c r="AA119">
        <v>550.80999999999995</v>
      </c>
      <c r="AB119">
        <v>0</v>
      </c>
      <c r="AC119">
        <v>0</v>
      </c>
      <c r="AD119">
        <v>0</v>
      </c>
      <c r="AE119">
        <v>78.239999999999995</v>
      </c>
      <c r="AF119">
        <v>0</v>
      </c>
      <c r="AG119">
        <v>0</v>
      </c>
      <c r="AH119">
        <v>0</v>
      </c>
      <c r="AI119">
        <v>7.04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14</v>
      </c>
      <c r="AU119" t="s">
        <v>6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Y119*Source!I59</f>
        <v>4.7040000000000006</v>
      </c>
      <c r="CY119">
        <f>AA119</f>
        <v>550.80999999999995</v>
      </c>
      <c r="CZ119">
        <f>AE119</f>
        <v>78.239999999999995</v>
      </c>
      <c r="DA119">
        <f>AI119</f>
        <v>7.04</v>
      </c>
      <c r="DB119">
        <v>0</v>
      </c>
    </row>
    <row r="120" spans="1:106" x14ac:dyDescent="0.2">
      <c r="A120">
        <f>ROW(Source!A62)</f>
        <v>62</v>
      </c>
      <c r="B120">
        <v>16612262</v>
      </c>
      <c r="C120">
        <v>16612889</v>
      </c>
      <c r="D120">
        <v>15435683</v>
      </c>
      <c r="E120">
        <v>1</v>
      </c>
      <c r="F120">
        <v>1</v>
      </c>
      <c r="G120">
        <v>1</v>
      </c>
      <c r="H120">
        <v>1</v>
      </c>
      <c r="I120" t="s">
        <v>1310</v>
      </c>
      <c r="J120" t="s">
        <v>6</v>
      </c>
      <c r="K120" t="s">
        <v>1311</v>
      </c>
      <c r="L120">
        <v>1191</v>
      </c>
      <c r="N120">
        <v>1013</v>
      </c>
      <c r="O120" t="s">
        <v>1223</v>
      </c>
      <c r="P120" t="s">
        <v>1223</v>
      </c>
      <c r="Q120">
        <v>1</v>
      </c>
      <c r="W120">
        <v>0</v>
      </c>
      <c r="X120">
        <v>-598469600</v>
      </c>
      <c r="Y120">
        <v>14.719999999999999</v>
      </c>
      <c r="AA120">
        <v>0</v>
      </c>
      <c r="AB120">
        <v>0</v>
      </c>
      <c r="AC120">
        <v>0</v>
      </c>
      <c r="AD120">
        <v>65.400000000000006</v>
      </c>
      <c r="AE120">
        <v>0</v>
      </c>
      <c r="AF120">
        <v>0</v>
      </c>
      <c r="AG120">
        <v>0</v>
      </c>
      <c r="AH120">
        <v>9.2899999999999991</v>
      </c>
      <c r="AI120">
        <v>1</v>
      </c>
      <c r="AJ120">
        <v>1</v>
      </c>
      <c r="AK120">
        <v>1</v>
      </c>
      <c r="AL120">
        <v>7.04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12.8</v>
      </c>
      <c r="AU120" t="s">
        <v>92</v>
      </c>
      <c r="AV120">
        <v>1</v>
      </c>
      <c r="AW120">
        <v>2</v>
      </c>
      <c r="AX120">
        <v>16612894</v>
      </c>
      <c r="AY120">
        <v>1</v>
      </c>
      <c r="AZ120">
        <v>0</v>
      </c>
      <c r="BA120">
        <v>129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Y120*Source!I62</f>
        <v>2.3552</v>
      </c>
      <c r="CY120">
        <f>AD120</f>
        <v>65.400000000000006</v>
      </c>
      <c r="CZ120">
        <f>AH120</f>
        <v>9.2899999999999991</v>
      </c>
      <c r="DA120">
        <f>AL120</f>
        <v>7.04</v>
      </c>
      <c r="DB120">
        <v>0</v>
      </c>
    </row>
    <row r="121" spans="1:106" x14ac:dyDescent="0.2">
      <c r="A121">
        <f>ROW(Source!A62)</f>
        <v>62</v>
      </c>
      <c r="B121">
        <v>16612262</v>
      </c>
      <c r="C121">
        <v>16612889</v>
      </c>
      <c r="D121">
        <v>15430395</v>
      </c>
      <c r="E121">
        <v>1</v>
      </c>
      <c r="F121">
        <v>1</v>
      </c>
      <c r="G121">
        <v>1</v>
      </c>
      <c r="H121">
        <v>1</v>
      </c>
      <c r="I121" t="s">
        <v>1224</v>
      </c>
      <c r="J121" t="s">
        <v>6</v>
      </c>
      <c r="K121" t="s">
        <v>1225</v>
      </c>
      <c r="L121">
        <v>1191</v>
      </c>
      <c r="N121">
        <v>1013</v>
      </c>
      <c r="O121" t="s">
        <v>1223</v>
      </c>
      <c r="P121" t="s">
        <v>1223</v>
      </c>
      <c r="Q121">
        <v>1</v>
      </c>
      <c r="W121">
        <v>0</v>
      </c>
      <c r="X121">
        <v>-1417349443</v>
      </c>
      <c r="Y121">
        <v>0.05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7.04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0.05</v>
      </c>
      <c r="AU121" t="s">
        <v>6</v>
      </c>
      <c r="AV121">
        <v>2</v>
      </c>
      <c r="AW121">
        <v>2</v>
      </c>
      <c r="AX121">
        <v>16612895</v>
      </c>
      <c r="AY121">
        <v>1</v>
      </c>
      <c r="AZ121">
        <v>2048</v>
      </c>
      <c r="BA121">
        <v>130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Y121*Source!I62</f>
        <v>8.0000000000000002E-3</v>
      </c>
      <c r="CY121">
        <f>AD121</f>
        <v>0</v>
      </c>
      <c r="CZ121">
        <f>AH121</f>
        <v>0</v>
      </c>
      <c r="DA121">
        <f>AL121</f>
        <v>1</v>
      </c>
      <c r="DB121">
        <v>0</v>
      </c>
    </row>
    <row r="122" spans="1:106" x14ac:dyDescent="0.2">
      <c r="A122">
        <f>ROW(Source!A62)</f>
        <v>62</v>
      </c>
      <c r="B122">
        <v>16612262</v>
      </c>
      <c r="C122">
        <v>16612889</v>
      </c>
      <c r="D122">
        <v>15249073</v>
      </c>
      <c r="E122">
        <v>1</v>
      </c>
      <c r="F122">
        <v>1</v>
      </c>
      <c r="G122">
        <v>1</v>
      </c>
      <c r="H122">
        <v>2</v>
      </c>
      <c r="I122" t="s">
        <v>1237</v>
      </c>
      <c r="J122" t="s">
        <v>1238</v>
      </c>
      <c r="K122" t="s">
        <v>1239</v>
      </c>
      <c r="L122">
        <v>1368</v>
      </c>
      <c r="N122">
        <v>1011</v>
      </c>
      <c r="O122" t="s">
        <v>1229</v>
      </c>
      <c r="P122" t="s">
        <v>1229</v>
      </c>
      <c r="Q122">
        <v>1</v>
      </c>
      <c r="W122">
        <v>0</v>
      </c>
      <c r="X122">
        <v>1372534845</v>
      </c>
      <c r="Y122">
        <v>6.25E-2</v>
      </c>
      <c r="AA122">
        <v>0</v>
      </c>
      <c r="AB122">
        <v>462.6</v>
      </c>
      <c r="AC122">
        <v>11.6</v>
      </c>
      <c r="AD122">
        <v>0</v>
      </c>
      <c r="AE122">
        <v>0</v>
      </c>
      <c r="AF122">
        <v>65.709999999999994</v>
      </c>
      <c r="AG122">
        <v>11.6</v>
      </c>
      <c r="AH122">
        <v>0</v>
      </c>
      <c r="AI122">
        <v>1</v>
      </c>
      <c r="AJ122">
        <v>7.04</v>
      </c>
      <c r="AK122">
        <v>1</v>
      </c>
      <c r="AL122">
        <v>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0.05</v>
      </c>
      <c r="AU122" t="s">
        <v>91</v>
      </c>
      <c r="AV122">
        <v>0</v>
      </c>
      <c r="AW122">
        <v>2</v>
      </c>
      <c r="AX122">
        <v>16612896</v>
      </c>
      <c r="AY122">
        <v>1</v>
      </c>
      <c r="AZ122">
        <v>0</v>
      </c>
      <c r="BA122">
        <v>131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Y122*Source!I62</f>
        <v>0.01</v>
      </c>
      <c r="CY122">
        <f>AB122</f>
        <v>462.6</v>
      </c>
      <c r="CZ122">
        <f>AF122</f>
        <v>65.709999999999994</v>
      </c>
      <c r="DA122">
        <f>AJ122</f>
        <v>7.04</v>
      </c>
      <c r="DB122">
        <v>0</v>
      </c>
    </row>
    <row r="123" spans="1:106" x14ac:dyDescent="0.2">
      <c r="A123">
        <f>ROW(Source!A62)</f>
        <v>62</v>
      </c>
      <c r="B123">
        <v>16612262</v>
      </c>
      <c r="C123">
        <v>16612889</v>
      </c>
      <c r="D123">
        <v>15166585</v>
      </c>
      <c r="E123">
        <v>1</v>
      </c>
      <c r="F123">
        <v>1</v>
      </c>
      <c r="G123">
        <v>1</v>
      </c>
      <c r="H123">
        <v>3</v>
      </c>
      <c r="I123" t="s">
        <v>194</v>
      </c>
      <c r="J123" t="s">
        <v>196</v>
      </c>
      <c r="K123" t="s">
        <v>195</v>
      </c>
      <c r="L123">
        <v>1348</v>
      </c>
      <c r="N123">
        <v>1009</v>
      </c>
      <c r="O123" t="s">
        <v>182</v>
      </c>
      <c r="P123" t="s">
        <v>182</v>
      </c>
      <c r="Q123">
        <v>1000</v>
      </c>
      <c r="W123">
        <v>0</v>
      </c>
      <c r="X123">
        <v>291228826</v>
      </c>
      <c r="Y123">
        <v>4.0000000000000001E-3</v>
      </c>
      <c r="AA123">
        <v>35947.72</v>
      </c>
      <c r="AB123">
        <v>0</v>
      </c>
      <c r="AC123">
        <v>0</v>
      </c>
      <c r="AD123">
        <v>0</v>
      </c>
      <c r="AE123">
        <v>5106.21</v>
      </c>
      <c r="AF123">
        <v>0</v>
      </c>
      <c r="AG123">
        <v>0</v>
      </c>
      <c r="AH123">
        <v>0</v>
      </c>
      <c r="AI123">
        <v>7.04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</v>
      </c>
      <c r="AT123">
        <v>4.0000000000000001E-3</v>
      </c>
      <c r="AU123" t="s">
        <v>6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Y123*Source!I62</f>
        <v>6.4000000000000005E-4</v>
      </c>
      <c r="CY123">
        <f>AA123</f>
        <v>35947.72</v>
      </c>
      <c r="CZ123">
        <f>AE123</f>
        <v>5106.21</v>
      </c>
      <c r="DA123">
        <f>AI123</f>
        <v>7.04</v>
      </c>
      <c r="DB123">
        <v>0</v>
      </c>
    </row>
    <row r="124" spans="1:106" x14ac:dyDescent="0.2">
      <c r="A124">
        <f>ROW(Source!A64)</f>
        <v>64</v>
      </c>
      <c r="B124">
        <v>16612262</v>
      </c>
      <c r="C124">
        <v>16612901</v>
      </c>
      <c r="D124">
        <v>15430497</v>
      </c>
      <c r="E124">
        <v>1</v>
      </c>
      <c r="F124">
        <v>1</v>
      </c>
      <c r="G124">
        <v>1</v>
      </c>
      <c r="H124">
        <v>1</v>
      </c>
      <c r="I124" t="s">
        <v>1312</v>
      </c>
      <c r="J124" t="s">
        <v>6</v>
      </c>
      <c r="K124" t="s">
        <v>1313</v>
      </c>
      <c r="L124">
        <v>1191</v>
      </c>
      <c r="N124">
        <v>1013</v>
      </c>
      <c r="O124" t="s">
        <v>1223</v>
      </c>
      <c r="P124" t="s">
        <v>1223</v>
      </c>
      <c r="Q124">
        <v>1</v>
      </c>
      <c r="W124">
        <v>0</v>
      </c>
      <c r="X124">
        <v>-719309759</v>
      </c>
      <c r="Y124">
        <v>81.718999999999994</v>
      </c>
      <c r="AA124">
        <v>0</v>
      </c>
      <c r="AB124">
        <v>0</v>
      </c>
      <c r="AC124">
        <v>0</v>
      </c>
      <c r="AD124">
        <v>62.37</v>
      </c>
      <c r="AE124">
        <v>0</v>
      </c>
      <c r="AF124">
        <v>0</v>
      </c>
      <c r="AG124">
        <v>0</v>
      </c>
      <c r="AH124">
        <v>8.86</v>
      </c>
      <c r="AI124">
        <v>1</v>
      </c>
      <c r="AJ124">
        <v>1</v>
      </c>
      <c r="AK124">
        <v>1</v>
      </c>
      <c r="AL124">
        <v>7.04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71.06</v>
      </c>
      <c r="AU124" t="s">
        <v>92</v>
      </c>
      <c r="AV124">
        <v>1</v>
      </c>
      <c r="AW124">
        <v>2</v>
      </c>
      <c r="AX124">
        <v>16612910</v>
      </c>
      <c r="AY124">
        <v>1</v>
      </c>
      <c r="AZ124">
        <v>0</v>
      </c>
      <c r="BA124">
        <v>135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1.0460031999999999</v>
      </c>
      <c r="CY124">
        <f>AD124</f>
        <v>62.37</v>
      </c>
      <c r="CZ124">
        <f>AH124</f>
        <v>8.86</v>
      </c>
      <c r="DA124">
        <f>AL124</f>
        <v>7.04</v>
      </c>
      <c r="DB124">
        <v>0</v>
      </c>
    </row>
    <row r="125" spans="1:106" x14ac:dyDescent="0.2">
      <c r="A125">
        <f>ROW(Source!A64)</f>
        <v>64</v>
      </c>
      <c r="B125">
        <v>16612262</v>
      </c>
      <c r="C125">
        <v>16612901</v>
      </c>
      <c r="D125">
        <v>15430395</v>
      </c>
      <c r="E125">
        <v>1</v>
      </c>
      <c r="F125">
        <v>1</v>
      </c>
      <c r="G125">
        <v>1</v>
      </c>
      <c r="H125">
        <v>1</v>
      </c>
      <c r="I125" t="s">
        <v>1224</v>
      </c>
      <c r="J125" t="s">
        <v>6</v>
      </c>
      <c r="K125" t="s">
        <v>1225</v>
      </c>
      <c r="L125">
        <v>1191</v>
      </c>
      <c r="N125">
        <v>1013</v>
      </c>
      <c r="O125" t="s">
        <v>1223</v>
      </c>
      <c r="P125" t="s">
        <v>1223</v>
      </c>
      <c r="Q125">
        <v>1</v>
      </c>
      <c r="W125">
        <v>0</v>
      </c>
      <c r="X125">
        <v>-1417349443</v>
      </c>
      <c r="Y125">
        <v>0.04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7.04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0.04</v>
      </c>
      <c r="AU125" t="s">
        <v>6</v>
      </c>
      <c r="AV125">
        <v>2</v>
      </c>
      <c r="AW125">
        <v>2</v>
      </c>
      <c r="AX125">
        <v>16612911</v>
      </c>
      <c r="AY125">
        <v>1</v>
      </c>
      <c r="AZ125">
        <v>2048</v>
      </c>
      <c r="BA125">
        <v>136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5.1200000000000009E-4</v>
      </c>
      <c r="CY125">
        <f>AD125</f>
        <v>0</v>
      </c>
      <c r="CZ125">
        <f>AH125</f>
        <v>0</v>
      </c>
      <c r="DA125">
        <f>AL125</f>
        <v>1</v>
      </c>
      <c r="DB125">
        <v>0</v>
      </c>
    </row>
    <row r="126" spans="1:106" x14ac:dyDescent="0.2">
      <c r="A126">
        <f>ROW(Source!A64)</f>
        <v>64</v>
      </c>
      <c r="B126">
        <v>16612262</v>
      </c>
      <c r="C126">
        <v>16612901</v>
      </c>
      <c r="D126">
        <v>15247974</v>
      </c>
      <c r="E126">
        <v>1</v>
      </c>
      <c r="F126">
        <v>1</v>
      </c>
      <c r="G126">
        <v>1</v>
      </c>
      <c r="H126">
        <v>2</v>
      </c>
      <c r="I126" t="s">
        <v>1226</v>
      </c>
      <c r="J126" t="s">
        <v>1227</v>
      </c>
      <c r="K126" t="s">
        <v>1228</v>
      </c>
      <c r="L126">
        <v>1368</v>
      </c>
      <c r="N126">
        <v>1011</v>
      </c>
      <c r="O126" t="s">
        <v>1229</v>
      </c>
      <c r="P126" t="s">
        <v>1229</v>
      </c>
      <c r="Q126">
        <v>1</v>
      </c>
      <c r="W126">
        <v>0</v>
      </c>
      <c r="X126">
        <v>1188625873</v>
      </c>
      <c r="Y126">
        <v>1.2500000000000001E-2</v>
      </c>
      <c r="AA126">
        <v>0</v>
      </c>
      <c r="AB126">
        <v>220.07</v>
      </c>
      <c r="AC126">
        <v>13.5</v>
      </c>
      <c r="AD126">
        <v>0</v>
      </c>
      <c r="AE126">
        <v>0</v>
      </c>
      <c r="AF126">
        <v>31.26</v>
      </c>
      <c r="AG126">
        <v>13.5</v>
      </c>
      <c r="AH126">
        <v>0</v>
      </c>
      <c r="AI126">
        <v>1</v>
      </c>
      <c r="AJ126">
        <v>7.04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0.01</v>
      </c>
      <c r="AU126" t="s">
        <v>91</v>
      </c>
      <c r="AV126">
        <v>0</v>
      </c>
      <c r="AW126">
        <v>2</v>
      </c>
      <c r="AX126">
        <v>16612912</v>
      </c>
      <c r="AY126">
        <v>1</v>
      </c>
      <c r="AZ126">
        <v>0</v>
      </c>
      <c r="BA126">
        <v>137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Y126*Source!I64</f>
        <v>1.6000000000000001E-4</v>
      </c>
      <c r="CY126">
        <f>AB126</f>
        <v>220.07</v>
      </c>
      <c r="CZ126">
        <f>AF126</f>
        <v>31.26</v>
      </c>
      <c r="DA126">
        <f>AJ126</f>
        <v>7.04</v>
      </c>
      <c r="DB126">
        <v>0</v>
      </c>
    </row>
    <row r="127" spans="1:106" x14ac:dyDescent="0.2">
      <c r="A127">
        <f>ROW(Source!A64)</f>
        <v>64</v>
      </c>
      <c r="B127">
        <v>16612262</v>
      </c>
      <c r="C127">
        <v>16612901</v>
      </c>
      <c r="D127">
        <v>15249073</v>
      </c>
      <c r="E127">
        <v>1</v>
      </c>
      <c r="F127">
        <v>1</v>
      </c>
      <c r="G127">
        <v>1</v>
      </c>
      <c r="H127">
        <v>2</v>
      </c>
      <c r="I127" t="s">
        <v>1237</v>
      </c>
      <c r="J127" t="s">
        <v>1238</v>
      </c>
      <c r="K127" t="s">
        <v>1239</v>
      </c>
      <c r="L127">
        <v>1368</v>
      </c>
      <c r="N127">
        <v>1011</v>
      </c>
      <c r="O127" t="s">
        <v>1229</v>
      </c>
      <c r="P127" t="s">
        <v>1229</v>
      </c>
      <c r="Q127">
        <v>1</v>
      </c>
      <c r="W127">
        <v>0</v>
      </c>
      <c r="X127">
        <v>1372534845</v>
      </c>
      <c r="Y127">
        <v>3.7499999999999999E-2</v>
      </c>
      <c r="AA127">
        <v>0</v>
      </c>
      <c r="AB127">
        <v>462.6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7.04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0.03</v>
      </c>
      <c r="AU127" t="s">
        <v>91</v>
      </c>
      <c r="AV127">
        <v>0</v>
      </c>
      <c r="AW127">
        <v>2</v>
      </c>
      <c r="AX127">
        <v>16612913</v>
      </c>
      <c r="AY127">
        <v>1</v>
      </c>
      <c r="AZ127">
        <v>0</v>
      </c>
      <c r="BA127">
        <v>138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Y127*Source!I64</f>
        <v>4.8000000000000001E-4</v>
      </c>
      <c r="CY127">
        <f>AB127</f>
        <v>462.6</v>
      </c>
      <c r="CZ127">
        <f>AF127</f>
        <v>65.709999999999994</v>
      </c>
      <c r="DA127">
        <f>AJ127</f>
        <v>7.04</v>
      </c>
      <c r="DB127">
        <v>0</v>
      </c>
    </row>
    <row r="128" spans="1:106" x14ac:dyDescent="0.2">
      <c r="A128">
        <f>ROW(Source!A64)</f>
        <v>64</v>
      </c>
      <c r="B128">
        <v>16612262</v>
      </c>
      <c r="C128">
        <v>16612901</v>
      </c>
      <c r="D128">
        <v>15171018</v>
      </c>
      <c r="E128">
        <v>1</v>
      </c>
      <c r="F128">
        <v>1</v>
      </c>
      <c r="G128">
        <v>1</v>
      </c>
      <c r="H128">
        <v>3</v>
      </c>
      <c r="I128" t="s">
        <v>1298</v>
      </c>
      <c r="J128" t="s">
        <v>1299</v>
      </c>
      <c r="K128" t="s">
        <v>1300</v>
      </c>
      <c r="L128">
        <v>1346</v>
      </c>
      <c r="N128">
        <v>1009</v>
      </c>
      <c r="O128" t="s">
        <v>162</v>
      </c>
      <c r="P128" t="s">
        <v>162</v>
      </c>
      <c r="Q128">
        <v>1</v>
      </c>
      <c r="W128">
        <v>0</v>
      </c>
      <c r="X128">
        <v>813963326</v>
      </c>
      <c r="Y128">
        <v>0.3</v>
      </c>
      <c r="AA128">
        <v>12.81</v>
      </c>
      <c r="AB128">
        <v>0</v>
      </c>
      <c r="AC128">
        <v>0</v>
      </c>
      <c r="AD128">
        <v>0</v>
      </c>
      <c r="AE128">
        <v>1.82</v>
      </c>
      <c r="AF128">
        <v>0</v>
      </c>
      <c r="AG128">
        <v>0</v>
      </c>
      <c r="AH128">
        <v>0</v>
      </c>
      <c r="AI128">
        <v>7.04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0.3</v>
      </c>
      <c r="AU128" t="s">
        <v>6</v>
      </c>
      <c r="AV128">
        <v>0</v>
      </c>
      <c r="AW128">
        <v>2</v>
      </c>
      <c r="AX128">
        <v>16612914</v>
      </c>
      <c r="AY128">
        <v>1</v>
      </c>
      <c r="AZ128">
        <v>0</v>
      </c>
      <c r="BA128">
        <v>139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Y128*Source!I64</f>
        <v>3.8400000000000001E-3</v>
      </c>
      <c r="CY128">
        <f>AA128</f>
        <v>12.81</v>
      </c>
      <c r="CZ128">
        <f>AE128</f>
        <v>1.82</v>
      </c>
      <c r="DA128">
        <f>AI128</f>
        <v>7.04</v>
      </c>
      <c r="DB128">
        <v>0</v>
      </c>
    </row>
    <row r="129" spans="1:106" x14ac:dyDescent="0.2">
      <c r="A129">
        <f>ROW(Source!A64)</f>
        <v>64</v>
      </c>
      <c r="B129">
        <v>16612262</v>
      </c>
      <c r="C129">
        <v>16612901</v>
      </c>
      <c r="D129">
        <v>15204064</v>
      </c>
      <c r="E129">
        <v>1</v>
      </c>
      <c r="F129">
        <v>1</v>
      </c>
      <c r="G129">
        <v>1</v>
      </c>
      <c r="H129">
        <v>3</v>
      </c>
      <c r="I129" t="s">
        <v>202</v>
      </c>
      <c r="J129" t="s">
        <v>204</v>
      </c>
      <c r="K129" t="s">
        <v>203</v>
      </c>
      <c r="L129">
        <v>1346</v>
      </c>
      <c r="N129">
        <v>1009</v>
      </c>
      <c r="O129" t="s">
        <v>162</v>
      </c>
      <c r="P129" t="s">
        <v>162</v>
      </c>
      <c r="Q129">
        <v>1</v>
      </c>
      <c r="W129">
        <v>0</v>
      </c>
      <c r="X129">
        <v>-134063439</v>
      </c>
      <c r="Y129">
        <v>24.609375</v>
      </c>
      <c r="AA129">
        <v>117.29</v>
      </c>
      <c r="AB129">
        <v>0</v>
      </c>
      <c r="AC129">
        <v>0</v>
      </c>
      <c r="AD129">
        <v>0</v>
      </c>
      <c r="AE129">
        <v>16.66</v>
      </c>
      <c r="AF129">
        <v>0</v>
      </c>
      <c r="AG129">
        <v>0</v>
      </c>
      <c r="AH129">
        <v>0</v>
      </c>
      <c r="AI129">
        <v>7.04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24.609375</v>
      </c>
      <c r="AU129" t="s">
        <v>6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6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0.315</v>
      </c>
      <c r="CY129">
        <f>AA129</f>
        <v>117.29</v>
      </c>
      <c r="CZ129">
        <f>AE129</f>
        <v>16.66</v>
      </c>
      <c r="DA129">
        <f>AI129</f>
        <v>7.04</v>
      </c>
      <c r="DB129">
        <v>0</v>
      </c>
    </row>
    <row r="130" spans="1:106" x14ac:dyDescent="0.2">
      <c r="A130">
        <f>ROW(Source!A64)</f>
        <v>64</v>
      </c>
      <c r="B130">
        <v>16612262</v>
      </c>
      <c r="C130">
        <v>16612901</v>
      </c>
      <c r="D130">
        <v>15204471</v>
      </c>
      <c r="E130">
        <v>1</v>
      </c>
      <c r="F130">
        <v>1</v>
      </c>
      <c r="G130">
        <v>1</v>
      </c>
      <c r="H130">
        <v>3</v>
      </c>
      <c r="I130" t="s">
        <v>1314</v>
      </c>
      <c r="J130" t="s">
        <v>1315</v>
      </c>
      <c r="K130" t="s">
        <v>1316</v>
      </c>
      <c r="L130">
        <v>1346</v>
      </c>
      <c r="N130">
        <v>1009</v>
      </c>
      <c r="O130" t="s">
        <v>162</v>
      </c>
      <c r="P130" t="s">
        <v>162</v>
      </c>
      <c r="Q130">
        <v>1</v>
      </c>
      <c r="W130">
        <v>0</v>
      </c>
      <c r="X130">
        <v>-608190322</v>
      </c>
      <c r="Y130">
        <v>2.7</v>
      </c>
      <c r="AA130">
        <v>229.5</v>
      </c>
      <c r="AB130">
        <v>0</v>
      </c>
      <c r="AC130">
        <v>0</v>
      </c>
      <c r="AD130">
        <v>0</v>
      </c>
      <c r="AE130">
        <v>32.6</v>
      </c>
      <c r="AF130">
        <v>0</v>
      </c>
      <c r="AG130">
        <v>0</v>
      </c>
      <c r="AH130">
        <v>0</v>
      </c>
      <c r="AI130">
        <v>7.04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2.7</v>
      </c>
      <c r="AU130" t="s">
        <v>6</v>
      </c>
      <c r="AV130">
        <v>0</v>
      </c>
      <c r="AW130">
        <v>2</v>
      </c>
      <c r="AX130">
        <v>16612916</v>
      </c>
      <c r="AY130">
        <v>1</v>
      </c>
      <c r="AZ130">
        <v>0</v>
      </c>
      <c r="BA130">
        <v>141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Y130*Source!I64</f>
        <v>3.4560000000000007E-2</v>
      </c>
      <c r="CY130">
        <f>AA130</f>
        <v>229.5</v>
      </c>
      <c r="CZ130">
        <f>AE130</f>
        <v>32.6</v>
      </c>
      <c r="DA130">
        <f>AI130</f>
        <v>7.04</v>
      </c>
      <c r="DB130">
        <v>0</v>
      </c>
    </row>
    <row r="131" spans="1:106" x14ac:dyDescent="0.2">
      <c r="A131">
        <f>ROW(Source!A66)</f>
        <v>66</v>
      </c>
      <c r="B131">
        <v>16612262</v>
      </c>
      <c r="C131">
        <v>16612919</v>
      </c>
      <c r="D131">
        <v>15446300</v>
      </c>
      <c r="E131">
        <v>1</v>
      </c>
      <c r="F131">
        <v>1</v>
      </c>
      <c r="G131">
        <v>1</v>
      </c>
      <c r="H131">
        <v>1</v>
      </c>
      <c r="I131" t="s">
        <v>1317</v>
      </c>
      <c r="J131" t="s">
        <v>6</v>
      </c>
      <c r="K131" t="s">
        <v>1318</v>
      </c>
      <c r="L131">
        <v>1191</v>
      </c>
      <c r="N131">
        <v>1013</v>
      </c>
      <c r="O131" t="s">
        <v>1223</v>
      </c>
      <c r="P131" t="s">
        <v>1223</v>
      </c>
      <c r="Q131">
        <v>1</v>
      </c>
      <c r="W131">
        <v>0</v>
      </c>
      <c r="X131">
        <v>912892513</v>
      </c>
      <c r="Y131">
        <v>1.2765</v>
      </c>
      <c r="AA131">
        <v>0</v>
      </c>
      <c r="AB131">
        <v>0</v>
      </c>
      <c r="AC131">
        <v>0</v>
      </c>
      <c r="AD131">
        <v>69.84</v>
      </c>
      <c r="AE131">
        <v>0</v>
      </c>
      <c r="AF131">
        <v>0</v>
      </c>
      <c r="AG131">
        <v>0</v>
      </c>
      <c r="AH131">
        <v>9.92</v>
      </c>
      <c r="AI131">
        <v>1</v>
      </c>
      <c r="AJ131">
        <v>1</v>
      </c>
      <c r="AK131">
        <v>1</v>
      </c>
      <c r="AL131">
        <v>7.04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1.1100000000000001</v>
      </c>
      <c r="AU131" t="s">
        <v>92</v>
      </c>
      <c r="AV131">
        <v>1</v>
      </c>
      <c r="AW131">
        <v>2</v>
      </c>
      <c r="AX131">
        <v>16612925</v>
      </c>
      <c r="AY131">
        <v>1</v>
      </c>
      <c r="AZ131">
        <v>0</v>
      </c>
      <c r="BA131">
        <v>142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Y131*Source!I66</f>
        <v>2.5529999999999999</v>
      </c>
      <c r="CY131">
        <f>AD131</f>
        <v>69.84</v>
      </c>
      <c r="CZ131">
        <f>AH131</f>
        <v>9.92</v>
      </c>
      <c r="DA131">
        <f>AL131</f>
        <v>7.04</v>
      </c>
      <c r="DB131">
        <v>0</v>
      </c>
    </row>
    <row r="132" spans="1:106" x14ac:dyDescent="0.2">
      <c r="A132">
        <f>ROW(Source!A66)</f>
        <v>66</v>
      </c>
      <c r="B132">
        <v>16612262</v>
      </c>
      <c r="C132">
        <v>16612919</v>
      </c>
      <c r="D132">
        <v>15249377</v>
      </c>
      <c r="E132">
        <v>1</v>
      </c>
      <c r="F132">
        <v>1</v>
      </c>
      <c r="G132">
        <v>1</v>
      </c>
      <c r="H132">
        <v>2</v>
      </c>
      <c r="I132" t="s">
        <v>1319</v>
      </c>
      <c r="J132" t="s">
        <v>1320</v>
      </c>
      <c r="K132" t="s">
        <v>1321</v>
      </c>
      <c r="L132">
        <v>1368</v>
      </c>
      <c r="N132">
        <v>1011</v>
      </c>
      <c r="O132" t="s">
        <v>1229</v>
      </c>
      <c r="P132" t="s">
        <v>1229</v>
      </c>
      <c r="Q132">
        <v>1</v>
      </c>
      <c r="W132">
        <v>0</v>
      </c>
      <c r="X132">
        <v>-353815937</v>
      </c>
      <c r="Y132">
        <v>0.32500000000000001</v>
      </c>
      <c r="AA132">
        <v>0</v>
      </c>
      <c r="AB132">
        <v>57.02</v>
      </c>
      <c r="AC132">
        <v>0</v>
      </c>
      <c r="AD132">
        <v>0</v>
      </c>
      <c r="AE132">
        <v>0</v>
      </c>
      <c r="AF132">
        <v>8.1</v>
      </c>
      <c r="AG132">
        <v>0</v>
      </c>
      <c r="AH132">
        <v>0</v>
      </c>
      <c r="AI132">
        <v>1</v>
      </c>
      <c r="AJ132">
        <v>7.04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6</v>
      </c>
      <c r="AT132">
        <v>0.26</v>
      </c>
      <c r="AU132" t="s">
        <v>91</v>
      </c>
      <c r="AV132">
        <v>0</v>
      </c>
      <c r="AW132">
        <v>2</v>
      </c>
      <c r="AX132">
        <v>16612926</v>
      </c>
      <c r="AY132">
        <v>1</v>
      </c>
      <c r="AZ132">
        <v>0</v>
      </c>
      <c r="BA132">
        <v>143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Y132*Source!I66</f>
        <v>0.65</v>
      </c>
      <c r="CY132">
        <f>AB132</f>
        <v>57.02</v>
      </c>
      <c r="CZ132">
        <f>AF132</f>
        <v>8.1</v>
      </c>
      <c r="DA132">
        <f>AJ132</f>
        <v>7.04</v>
      </c>
      <c r="DB132">
        <v>0</v>
      </c>
    </row>
    <row r="133" spans="1:106" x14ac:dyDescent="0.2">
      <c r="A133">
        <f>ROW(Source!A66)</f>
        <v>66</v>
      </c>
      <c r="B133">
        <v>16612262</v>
      </c>
      <c r="C133">
        <v>16612919</v>
      </c>
      <c r="D133">
        <v>15167307</v>
      </c>
      <c r="E133">
        <v>1</v>
      </c>
      <c r="F133">
        <v>1</v>
      </c>
      <c r="G133">
        <v>1</v>
      </c>
      <c r="H133">
        <v>3</v>
      </c>
      <c r="I133" t="s">
        <v>211</v>
      </c>
      <c r="J133" t="s">
        <v>213</v>
      </c>
      <c r="K133" t="s">
        <v>212</v>
      </c>
      <c r="L133">
        <v>1354</v>
      </c>
      <c r="N133">
        <v>1010</v>
      </c>
      <c r="O133" t="s">
        <v>110</v>
      </c>
      <c r="P133" t="s">
        <v>110</v>
      </c>
      <c r="Q133">
        <v>1</v>
      </c>
      <c r="W133">
        <v>0</v>
      </c>
      <c r="X133">
        <v>-462216632</v>
      </c>
      <c r="Y133">
        <v>1</v>
      </c>
      <c r="AA133">
        <v>2613.25</v>
      </c>
      <c r="AB133">
        <v>0</v>
      </c>
      <c r="AC133">
        <v>0</v>
      </c>
      <c r="AD133">
        <v>0</v>
      </c>
      <c r="AE133">
        <v>371.2</v>
      </c>
      <c r="AF133">
        <v>0</v>
      </c>
      <c r="AG133">
        <v>0</v>
      </c>
      <c r="AH133">
        <v>0</v>
      </c>
      <c r="AI133">
        <v>7.04</v>
      </c>
      <c r="AJ133">
        <v>1</v>
      </c>
      <c r="AK133">
        <v>1</v>
      </c>
      <c r="AL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</v>
      </c>
      <c r="AT133">
        <v>1</v>
      </c>
      <c r="AU133" t="s">
        <v>6</v>
      </c>
      <c r="AV133">
        <v>0</v>
      </c>
      <c r="AW133">
        <v>1</v>
      </c>
      <c r="AX133">
        <v>-1</v>
      </c>
      <c r="AY133">
        <v>0</v>
      </c>
      <c r="AZ133">
        <v>0</v>
      </c>
      <c r="BA133" t="s">
        <v>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Y133*Source!I66</f>
        <v>2</v>
      </c>
      <c r="CY133">
        <f>AA133</f>
        <v>2613.25</v>
      </c>
      <c r="CZ133">
        <f>AE133</f>
        <v>371.2</v>
      </c>
      <c r="DA133">
        <f>AI133</f>
        <v>7.04</v>
      </c>
      <c r="DB133">
        <v>0</v>
      </c>
    </row>
    <row r="134" spans="1:106" x14ac:dyDescent="0.2">
      <c r="A134">
        <f>ROW(Source!A66)</f>
        <v>66</v>
      </c>
      <c r="B134">
        <v>16612262</v>
      </c>
      <c r="C134">
        <v>16612919</v>
      </c>
      <c r="D134">
        <v>15168750</v>
      </c>
      <c r="E134">
        <v>1</v>
      </c>
      <c r="F134">
        <v>1</v>
      </c>
      <c r="G134">
        <v>1</v>
      </c>
      <c r="H134">
        <v>3</v>
      </c>
      <c r="I134" t="s">
        <v>1322</v>
      </c>
      <c r="J134" t="s">
        <v>1323</v>
      </c>
      <c r="K134" t="s">
        <v>1324</v>
      </c>
      <c r="L134">
        <v>1348</v>
      </c>
      <c r="N134">
        <v>1009</v>
      </c>
      <c r="O134" t="s">
        <v>182</v>
      </c>
      <c r="P134" t="s">
        <v>182</v>
      </c>
      <c r="Q134">
        <v>1000</v>
      </c>
      <c r="W134">
        <v>0</v>
      </c>
      <c r="X134">
        <v>-714836380</v>
      </c>
      <c r="Y134">
        <v>6.9999999999999994E-5</v>
      </c>
      <c r="AA134">
        <v>72617.67</v>
      </c>
      <c r="AB134">
        <v>0</v>
      </c>
      <c r="AC134">
        <v>0</v>
      </c>
      <c r="AD134">
        <v>0</v>
      </c>
      <c r="AE134">
        <v>10315.01</v>
      </c>
      <c r="AF134">
        <v>0</v>
      </c>
      <c r="AG134">
        <v>0</v>
      </c>
      <c r="AH134">
        <v>0</v>
      </c>
      <c r="AI134">
        <v>7.04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6.9999999999999994E-5</v>
      </c>
      <c r="AU134" t="s">
        <v>6</v>
      </c>
      <c r="AV134">
        <v>0</v>
      </c>
      <c r="AW134">
        <v>2</v>
      </c>
      <c r="AX134">
        <v>16612928</v>
      </c>
      <c r="AY134">
        <v>1</v>
      </c>
      <c r="AZ134">
        <v>0</v>
      </c>
      <c r="BA134">
        <v>145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Y134*Source!I66</f>
        <v>1.3999999999999999E-4</v>
      </c>
      <c r="CY134">
        <f>AA134</f>
        <v>72617.67</v>
      </c>
      <c r="CZ134">
        <f>AE134</f>
        <v>10315.01</v>
      </c>
      <c r="DA134">
        <f>AI134</f>
        <v>7.04</v>
      </c>
      <c r="DB134">
        <v>0</v>
      </c>
    </row>
    <row r="135" spans="1:106" x14ac:dyDescent="0.2">
      <c r="A135">
        <f>ROW(Source!A66)</f>
        <v>66</v>
      </c>
      <c r="B135">
        <v>16612262</v>
      </c>
      <c r="C135">
        <v>16612919</v>
      </c>
      <c r="D135">
        <v>15169980</v>
      </c>
      <c r="E135">
        <v>1</v>
      </c>
      <c r="F135">
        <v>1</v>
      </c>
      <c r="G135">
        <v>1</v>
      </c>
      <c r="H135">
        <v>3</v>
      </c>
      <c r="I135" t="s">
        <v>1325</v>
      </c>
      <c r="J135" t="s">
        <v>1326</v>
      </c>
      <c r="K135" t="s">
        <v>1327</v>
      </c>
      <c r="L135">
        <v>1355</v>
      </c>
      <c r="N135">
        <v>1010</v>
      </c>
      <c r="O135" t="s">
        <v>322</v>
      </c>
      <c r="P135" t="s">
        <v>322</v>
      </c>
      <c r="Q135">
        <v>100</v>
      </c>
      <c r="W135">
        <v>0</v>
      </c>
      <c r="X135">
        <v>-670451344</v>
      </c>
      <c r="Y135">
        <v>8.0000000000000007E-5</v>
      </c>
      <c r="AA135">
        <v>140.80000000000001</v>
      </c>
      <c r="AB135">
        <v>0</v>
      </c>
      <c r="AC135">
        <v>0</v>
      </c>
      <c r="AD135">
        <v>0</v>
      </c>
      <c r="AE135">
        <v>20</v>
      </c>
      <c r="AF135">
        <v>0</v>
      </c>
      <c r="AG135">
        <v>0</v>
      </c>
      <c r="AH135">
        <v>0</v>
      </c>
      <c r="AI135">
        <v>7.04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8.0000000000000007E-5</v>
      </c>
      <c r="AU135" t="s">
        <v>6</v>
      </c>
      <c r="AV135">
        <v>0</v>
      </c>
      <c r="AW135">
        <v>2</v>
      </c>
      <c r="AX135">
        <v>16612929</v>
      </c>
      <c r="AY135">
        <v>1</v>
      </c>
      <c r="AZ135">
        <v>0</v>
      </c>
      <c r="BA135">
        <v>146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Y135*Source!I66</f>
        <v>1.6000000000000001E-4</v>
      </c>
      <c r="CY135">
        <f>AA135</f>
        <v>140.80000000000001</v>
      </c>
      <c r="CZ135">
        <f>AE135</f>
        <v>20</v>
      </c>
      <c r="DA135">
        <f>AI135</f>
        <v>7.04</v>
      </c>
      <c r="DB135">
        <v>0</v>
      </c>
    </row>
    <row r="136" spans="1:106" x14ac:dyDescent="0.2">
      <c r="A136">
        <f>ROW(Source!A68)</f>
        <v>68</v>
      </c>
      <c r="B136">
        <v>16612262</v>
      </c>
      <c r="C136">
        <v>16612960</v>
      </c>
      <c r="D136">
        <v>15435609</v>
      </c>
      <c r="E136">
        <v>1</v>
      </c>
      <c r="F136">
        <v>1</v>
      </c>
      <c r="G136">
        <v>1</v>
      </c>
      <c r="H136">
        <v>1</v>
      </c>
      <c r="I136" t="s">
        <v>1291</v>
      </c>
      <c r="J136" t="s">
        <v>6</v>
      </c>
      <c r="K136" t="s">
        <v>1292</v>
      </c>
      <c r="L136">
        <v>1191</v>
      </c>
      <c r="N136">
        <v>1013</v>
      </c>
      <c r="O136" t="s">
        <v>1223</v>
      </c>
      <c r="P136" t="s">
        <v>1223</v>
      </c>
      <c r="Q136">
        <v>1</v>
      </c>
      <c r="W136">
        <v>0</v>
      </c>
      <c r="X136">
        <v>-814890593</v>
      </c>
      <c r="Y136">
        <v>49.334999999999994</v>
      </c>
      <c r="AA136">
        <v>0</v>
      </c>
      <c r="AB136">
        <v>0</v>
      </c>
      <c r="AC136">
        <v>0</v>
      </c>
      <c r="AD136">
        <v>63.15</v>
      </c>
      <c r="AE136">
        <v>0</v>
      </c>
      <c r="AF136">
        <v>0</v>
      </c>
      <c r="AG136">
        <v>0</v>
      </c>
      <c r="AH136">
        <v>8.9700000000000006</v>
      </c>
      <c r="AI136">
        <v>1</v>
      </c>
      <c r="AJ136">
        <v>1</v>
      </c>
      <c r="AK136">
        <v>1</v>
      </c>
      <c r="AL136">
        <v>7.04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42.9</v>
      </c>
      <c r="AU136" t="s">
        <v>92</v>
      </c>
      <c r="AV136">
        <v>1</v>
      </c>
      <c r="AW136">
        <v>2</v>
      </c>
      <c r="AX136">
        <v>16612969</v>
      </c>
      <c r="AY136">
        <v>1</v>
      </c>
      <c r="AZ136">
        <v>0</v>
      </c>
      <c r="BA136">
        <v>147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Y136*Source!I68</f>
        <v>15.866135999999997</v>
      </c>
      <c r="CY136">
        <f>AD136</f>
        <v>63.15</v>
      </c>
      <c r="CZ136">
        <f>AH136</f>
        <v>8.9700000000000006</v>
      </c>
      <c r="DA136">
        <f>AL136</f>
        <v>7.04</v>
      </c>
      <c r="DB136">
        <v>0</v>
      </c>
    </row>
    <row r="137" spans="1:106" x14ac:dyDescent="0.2">
      <c r="A137">
        <f>ROW(Source!A68)</f>
        <v>68</v>
      </c>
      <c r="B137">
        <v>16612262</v>
      </c>
      <c r="C137">
        <v>16612960</v>
      </c>
      <c r="D137">
        <v>15430395</v>
      </c>
      <c r="E137">
        <v>1</v>
      </c>
      <c r="F137">
        <v>1</v>
      </c>
      <c r="G137">
        <v>1</v>
      </c>
      <c r="H137">
        <v>1</v>
      </c>
      <c r="I137" t="s">
        <v>1224</v>
      </c>
      <c r="J137" t="s">
        <v>6</v>
      </c>
      <c r="K137" t="s">
        <v>1225</v>
      </c>
      <c r="L137">
        <v>1191</v>
      </c>
      <c r="N137">
        <v>1013</v>
      </c>
      <c r="O137" t="s">
        <v>1223</v>
      </c>
      <c r="P137" t="s">
        <v>1223</v>
      </c>
      <c r="Q137">
        <v>1</v>
      </c>
      <c r="W137">
        <v>0</v>
      </c>
      <c r="X137">
        <v>-1417349443</v>
      </c>
      <c r="Y137">
        <v>0.17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7.04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0.17</v>
      </c>
      <c r="AU137" t="s">
        <v>6</v>
      </c>
      <c r="AV137">
        <v>2</v>
      </c>
      <c r="AW137">
        <v>2</v>
      </c>
      <c r="AX137">
        <v>16612970</v>
      </c>
      <c r="AY137">
        <v>1</v>
      </c>
      <c r="AZ137">
        <v>2048</v>
      </c>
      <c r="BA137">
        <v>148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Y137*Source!I68</f>
        <v>5.4672000000000005E-2</v>
      </c>
      <c r="CY137">
        <f>AD137</f>
        <v>0</v>
      </c>
      <c r="CZ137">
        <f>AH137</f>
        <v>0</v>
      </c>
      <c r="DA137">
        <f>AL137</f>
        <v>1</v>
      </c>
      <c r="DB137">
        <v>0</v>
      </c>
    </row>
    <row r="138" spans="1:106" x14ac:dyDescent="0.2">
      <c r="A138">
        <f>ROW(Source!A68)</f>
        <v>68</v>
      </c>
      <c r="B138">
        <v>16612262</v>
      </c>
      <c r="C138">
        <v>16612960</v>
      </c>
      <c r="D138">
        <v>15247974</v>
      </c>
      <c r="E138">
        <v>1</v>
      </c>
      <c r="F138">
        <v>1</v>
      </c>
      <c r="G138">
        <v>1</v>
      </c>
      <c r="H138">
        <v>2</v>
      </c>
      <c r="I138" t="s">
        <v>1226</v>
      </c>
      <c r="J138" t="s">
        <v>1227</v>
      </c>
      <c r="K138" t="s">
        <v>1228</v>
      </c>
      <c r="L138">
        <v>1368</v>
      </c>
      <c r="N138">
        <v>1011</v>
      </c>
      <c r="O138" t="s">
        <v>1229</v>
      </c>
      <c r="P138" t="s">
        <v>1229</v>
      </c>
      <c r="Q138">
        <v>1</v>
      </c>
      <c r="W138">
        <v>0</v>
      </c>
      <c r="X138">
        <v>1188625873</v>
      </c>
      <c r="Y138">
        <v>2.5000000000000001E-2</v>
      </c>
      <c r="AA138">
        <v>0</v>
      </c>
      <c r="AB138">
        <v>220.07</v>
      </c>
      <c r="AC138">
        <v>13.5</v>
      </c>
      <c r="AD138">
        <v>0</v>
      </c>
      <c r="AE138">
        <v>0</v>
      </c>
      <c r="AF138">
        <v>31.26</v>
      </c>
      <c r="AG138">
        <v>13.5</v>
      </c>
      <c r="AH138">
        <v>0</v>
      </c>
      <c r="AI138">
        <v>1</v>
      </c>
      <c r="AJ138">
        <v>7.04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6</v>
      </c>
      <c r="AT138">
        <v>0.02</v>
      </c>
      <c r="AU138" t="s">
        <v>91</v>
      </c>
      <c r="AV138">
        <v>0</v>
      </c>
      <c r="AW138">
        <v>2</v>
      </c>
      <c r="AX138">
        <v>16612971</v>
      </c>
      <c r="AY138">
        <v>1</v>
      </c>
      <c r="AZ138">
        <v>0</v>
      </c>
      <c r="BA138">
        <v>149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Y138*Source!I68</f>
        <v>8.0400000000000003E-3</v>
      </c>
      <c r="CY138">
        <f>AB138</f>
        <v>220.07</v>
      </c>
      <c r="CZ138">
        <f>AF138</f>
        <v>31.26</v>
      </c>
      <c r="DA138">
        <f>AJ138</f>
        <v>7.04</v>
      </c>
      <c r="DB138">
        <v>0</v>
      </c>
    </row>
    <row r="139" spans="1:106" x14ac:dyDescent="0.2">
      <c r="A139">
        <f>ROW(Source!A68)</f>
        <v>68</v>
      </c>
      <c r="B139">
        <v>16612262</v>
      </c>
      <c r="C139">
        <v>16612960</v>
      </c>
      <c r="D139">
        <v>15249073</v>
      </c>
      <c r="E139">
        <v>1</v>
      </c>
      <c r="F139">
        <v>1</v>
      </c>
      <c r="G139">
        <v>1</v>
      </c>
      <c r="H139">
        <v>2</v>
      </c>
      <c r="I139" t="s">
        <v>1237</v>
      </c>
      <c r="J139" t="s">
        <v>1238</v>
      </c>
      <c r="K139" t="s">
        <v>1239</v>
      </c>
      <c r="L139">
        <v>1368</v>
      </c>
      <c r="N139">
        <v>1011</v>
      </c>
      <c r="O139" t="s">
        <v>1229</v>
      </c>
      <c r="P139" t="s">
        <v>1229</v>
      </c>
      <c r="Q139">
        <v>1</v>
      </c>
      <c r="W139">
        <v>0</v>
      </c>
      <c r="X139">
        <v>1372534845</v>
      </c>
      <c r="Y139">
        <v>0.1875</v>
      </c>
      <c r="AA139">
        <v>0</v>
      </c>
      <c r="AB139">
        <v>462.6</v>
      </c>
      <c r="AC139">
        <v>11.6</v>
      </c>
      <c r="AD139">
        <v>0</v>
      </c>
      <c r="AE139">
        <v>0</v>
      </c>
      <c r="AF139">
        <v>65.709999999999994</v>
      </c>
      <c r="AG139">
        <v>11.6</v>
      </c>
      <c r="AH139">
        <v>0</v>
      </c>
      <c r="AI139">
        <v>1</v>
      </c>
      <c r="AJ139">
        <v>7.04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0.15</v>
      </c>
      <c r="AU139" t="s">
        <v>91</v>
      </c>
      <c r="AV139">
        <v>0</v>
      </c>
      <c r="AW139">
        <v>2</v>
      </c>
      <c r="AX139">
        <v>16612972</v>
      </c>
      <c r="AY139">
        <v>1</v>
      </c>
      <c r="AZ139">
        <v>0</v>
      </c>
      <c r="BA139">
        <v>150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Y139*Source!I68</f>
        <v>6.0299999999999999E-2</v>
      </c>
      <c r="CY139">
        <f>AB139</f>
        <v>462.6</v>
      </c>
      <c r="CZ139">
        <f>AF139</f>
        <v>65.709999999999994</v>
      </c>
      <c r="DA139">
        <f>AJ139</f>
        <v>7.04</v>
      </c>
      <c r="DB139">
        <v>0</v>
      </c>
    </row>
    <row r="140" spans="1:106" x14ac:dyDescent="0.2">
      <c r="A140">
        <f>ROW(Source!A68)</f>
        <v>68</v>
      </c>
      <c r="B140">
        <v>16612262</v>
      </c>
      <c r="C140">
        <v>16612960</v>
      </c>
      <c r="D140">
        <v>15170682</v>
      </c>
      <c r="E140">
        <v>1</v>
      </c>
      <c r="F140">
        <v>1</v>
      </c>
      <c r="G140">
        <v>1</v>
      </c>
      <c r="H140">
        <v>3</v>
      </c>
      <c r="I140" t="s">
        <v>1328</v>
      </c>
      <c r="J140" t="s">
        <v>1329</v>
      </c>
      <c r="K140" t="s">
        <v>1330</v>
      </c>
      <c r="L140">
        <v>1327</v>
      </c>
      <c r="N140">
        <v>1005</v>
      </c>
      <c r="O140" t="s">
        <v>97</v>
      </c>
      <c r="P140" t="s">
        <v>97</v>
      </c>
      <c r="Q140">
        <v>1</v>
      </c>
      <c r="W140">
        <v>0</v>
      </c>
      <c r="X140">
        <v>-1987926685</v>
      </c>
      <c r="Y140">
        <v>0.84</v>
      </c>
      <c r="AA140">
        <v>509.13</v>
      </c>
      <c r="AB140">
        <v>0</v>
      </c>
      <c r="AC140">
        <v>0</v>
      </c>
      <c r="AD140">
        <v>0</v>
      </c>
      <c r="AE140">
        <v>72.319999999999993</v>
      </c>
      <c r="AF140">
        <v>0</v>
      </c>
      <c r="AG140">
        <v>0</v>
      </c>
      <c r="AH140">
        <v>0</v>
      </c>
      <c r="AI140">
        <v>7.04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0.84</v>
      </c>
      <c r="AU140" t="s">
        <v>6</v>
      </c>
      <c r="AV140">
        <v>0</v>
      </c>
      <c r="AW140">
        <v>2</v>
      </c>
      <c r="AX140">
        <v>16612973</v>
      </c>
      <c r="AY140">
        <v>1</v>
      </c>
      <c r="AZ140">
        <v>0</v>
      </c>
      <c r="BA140">
        <v>151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Y140*Source!I68</f>
        <v>0.270144</v>
      </c>
      <c r="CY140">
        <f>AA140</f>
        <v>509.13</v>
      </c>
      <c r="CZ140">
        <f>AE140</f>
        <v>72.319999999999993</v>
      </c>
      <c r="DA140">
        <f>AI140</f>
        <v>7.04</v>
      </c>
      <c r="DB140">
        <v>0</v>
      </c>
    </row>
    <row r="141" spans="1:106" x14ac:dyDescent="0.2">
      <c r="A141">
        <f>ROW(Source!A68)</f>
        <v>68</v>
      </c>
      <c r="B141">
        <v>16612262</v>
      </c>
      <c r="C141">
        <v>16612960</v>
      </c>
      <c r="D141">
        <v>15171018</v>
      </c>
      <c r="E141">
        <v>1</v>
      </c>
      <c r="F141">
        <v>1</v>
      </c>
      <c r="G141">
        <v>1</v>
      </c>
      <c r="H141">
        <v>3</v>
      </c>
      <c r="I141" t="s">
        <v>1298</v>
      </c>
      <c r="J141" t="s">
        <v>1299</v>
      </c>
      <c r="K141" t="s">
        <v>1300</v>
      </c>
      <c r="L141">
        <v>1346</v>
      </c>
      <c r="N141">
        <v>1009</v>
      </c>
      <c r="O141" t="s">
        <v>162</v>
      </c>
      <c r="P141" t="s">
        <v>162</v>
      </c>
      <c r="Q141">
        <v>1</v>
      </c>
      <c r="W141">
        <v>0</v>
      </c>
      <c r="X141">
        <v>813963326</v>
      </c>
      <c r="Y141">
        <v>0.31</v>
      </c>
      <c r="AA141">
        <v>12.81</v>
      </c>
      <c r="AB141">
        <v>0</v>
      </c>
      <c r="AC141">
        <v>0</v>
      </c>
      <c r="AD141">
        <v>0</v>
      </c>
      <c r="AE141">
        <v>1.82</v>
      </c>
      <c r="AF141">
        <v>0</v>
      </c>
      <c r="AG141">
        <v>0</v>
      </c>
      <c r="AH141">
        <v>0</v>
      </c>
      <c r="AI141">
        <v>7.04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0.31</v>
      </c>
      <c r="AU141" t="s">
        <v>6</v>
      </c>
      <c r="AV141">
        <v>0</v>
      </c>
      <c r="AW141">
        <v>2</v>
      </c>
      <c r="AX141">
        <v>16612974</v>
      </c>
      <c r="AY141">
        <v>1</v>
      </c>
      <c r="AZ141">
        <v>0</v>
      </c>
      <c r="BA141">
        <v>152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Y141*Source!I68</f>
        <v>9.9695999999999993E-2</v>
      </c>
      <c r="CY141">
        <f>AA141</f>
        <v>12.81</v>
      </c>
      <c r="CZ141">
        <f>AE141</f>
        <v>1.82</v>
      </c>
      <c r="DA141">
        <f>AI141</f>
        <v>7.04</v>
      </c>
      <c r="DB141">
        <v>0</v>
      </c>
    </row>
    <row r="142" spans="1:106" x14ac:dyDescent="0.2">
      <c r="A142">
        <f>ROW(Source!A68)</f>
        <v>68</v>
      </c>
      <c r="B142">
        <v>16612262</v>
      </c>
      <c r="C142">
        <v>16612960</v>
      </c>
      <c r="D142">
        <v>15203305</v>
      </c>
      <c r="E142">
        <v>1</v>
      </c>
      <c r="F142">
        <v>1</v>
      </c>
      <c r="G142">
        <v>1</v>
      </c>
      <c r="H142">
        <v>3</v>
      </c>
      <c r="I142" t="s">
        <v>219</v>
      </c>
      <c r="J142" t="s">
        <v>221</v>
      </c>
      <c r="K142" t="s">
        <v>220</v>
      </c>
      <c r="L142">
        <v>1348</v>
      </c>
      <c r="N142">
        <v>1009</v>
      </c>
      <c r="O142" t="s">
        <v>182</v>
      </c>
      <c r="P142" t="s">
        <v>182</v>
      </c>
      <c r="Q142">
        <v>1000</v>
      </c>
      <c r="W142">
        <v>0</v>
      </c>
      <c r="X142">
        <v>108915477</v>
      </c>
      <c r="Y142">
        <v>6.3001000000000001E-2</v>
      </c>
      <c r="AA142">
        <v>108986.24000000001</v>
      </c>
      <c r="AB142">
        <v>0</v>
      </c>
      <c r="AC142">
        <v>0</v>
      </c>
      <c r="AD142">
        <v>0</v>
      </c>
      <c r="AE142">
        <v>15481</v>
      </c>
      <c r="AF142">
        <v>0</v>
      </c>
      <c r="AG142">
        <v>0</v>
      </c>
      <c r="AH142">
        <v>0</v>
      </c>
      <c r="AI142">
        <v>7.04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6.3001000000000001E-2</v>
      </c>
      <c r="AU142" t="s">
        <v>6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Y142*Source!I68</f>
        <v>2.0261121600000001E-2</v>
      </c>
      <c r="CY142">
        <f>AA142</f>
        <v>108986.24000000001</v>
      </c>
      <c r="CZ142">
        <f>AE142</f>
        <v>15481</v>
      </c>
      <c r="DA142">
        <f>AI142</f>
        <v>7.04</v>
      </c>
      <c r="DB142">
        <v>0</v>
      </c>
    </row>
    <row r="143" spans="1:106" x14ac:dyDescent="0.2">
      <c r="A143">
        <f>ROW(Source!A68)</f>
        <v>68</v>
      </c>
      <c r="B143">
        <v>16612262</v>
      </c>
      <c r="C143">
        <v>16612960</v>
      </c>
      <c r="D143">
        <v>15204729</v>
      </c>
      <c r="E143">
        <v>1</v>
      </c>
      <c r="F143">
        <v>1</v>
      </c>
      <c r="G143">
        <v>1</v>
      </c>
      <c r="H143">
        <v>3</v>
      </c>
      <c r="I143" t="s">
        <v>1331</v>
      </c>
      <c r="J143" t="s">
        <v>1332</v>
      </c>
      <c r="K143" t="s">
        <v>1333</v>
      </c>
      <c r="L143">
        <v>1348</v>
      </c>
      <c r="N143">
        <v>1009</v>
      </c>
      <c r="O143" t="s">
        <v>182</v>
      </c>
      <c r="P143" t="s">
        <v>182</v>
      </c>
      <c r="Q143">
        <v>1000</v>
      </c>
      <c r="W143">
        <v>0</v>
      </c>
      <c r="X143">
        <v>-2084827333</v>
      </c>
      <c r="Y143">
        <v>5.0999999999999997E-2</v>
      </c>
      <c r="AA143">
        <v>30229.759999999998</v>
      </c>
      <c r="AB143">
        <v>0</v>
      </c>
      <c r="AC143">
        <v>0</v>
      </c>
      <c r="AD143">
        <v>0</v>
      </c>
      <c r="AE143">
        <v>4294</v>
      </c>
      <c r="AF143">
        <v>0</v>
      </c>
      <c r="AG143">
        <v>0</v>
      </c>
      <c r="AH143">
        <v>0</v>
      </c>
      <c r="AI143">
        <v>7.04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5.0999999999999997E-2</v>
      </c>
      <c r="AU143" t="s">
        <v>6</v>
      </c>
      <c r="AV143">
        <v>0</v>
      </c>
      <c r="AW143">
        <v>2</v>
      </c>
      <c r="AX143">
        <v>16612976</v>
      </c>
      <c r="AY143">
        <v>1</v>
      </c>
      <c r="AZ143">
        <v>0</v>
      </c>
      <c r="BA143">
        <v>154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Y143*Source!I68</f>
        <v>1.6401599999999999E-2</v>
      </c>
      <c r="CY143">
        <f>AA143</f>
        <v>30229.759999999998</v>
      </c>
      <c r="CZ143">
        <f>AE143</f>
        <v>4294</v>
      </c>
      <c r="DA143">
        <f>AI143</f>
        <v>7.04</v>
      </c>
      <c r="DB143">
        <v>0</v>
      </c>
    </row>
    <row r="144" spans="1:106" x14ac:dyDescent="0.2">
      <c r="A144">
        <f>ROW(Source!A70)</f>
        <v>70</v>
      </c>
      <c r="B144">
        <v>16612262</v>
      </c>
      <c r="C144">
        <v>16612978</v>
      </c>
      <c r="D144">
        <v>15436014</v>
      </c>
      <c r="E144">
        <v>1</v>
      </c>
      <c r="F144">
        <v>1</v>
      </c>
      <c r="G144">
        <v>1</v>
      </c>
      <c r="H144">
        <v>1</v>
      </c>
      <c r="I144" t="s">
        <v>1259</v>
      </c>
      <c r="J144" t="s">
        <v>6</v>
      </c>
      <c r="K144" t="s">
        <v>1260</v>
      </c>
      <c r="L144">
        <v>1191</v>
      </c>
      <c r="N144">
        <v>1013</v>
      </c>
      <c r="O144" t="s">
        <v>1223</v>
      </c>
      <c r="P144" t="s">
        <v>1223</v>
      </c>
      <c r="Q144">
        <v>1</v>
      </c>
      <c r="W144">
        <v>0</v>
      </c>
      <c r="X144">
        <v>-784637506</v>
      </c>
      <c r="Y144">
        <v>19.135999999999999</v>
      </c>
      <c r="AA144">
        <v>0</v>
      </c>
      <c r="AB144">
        <v>0</v>
      </c>
      <c r="AC144">
        <v>0</v>
      </c>
      <c r="AD144">
        <v>61.53</v>
      </c>
      <c r="AE144">
        <v>0</v>
      </c>
      <c r="AF144">
        <v>0</v>
      </c>
      <c r="AG144">
        <v>0</v>
      </c>
      <c r="AH144">
        <v>8.74</v>
      </c>
      <c r="AI144">
        <v>1</v>
      </c>
      <c r="AJ144">
        <v>1</v>
      </c>
      <c r="AK144">
        <v>1</v>
      </c>
      <c r="AL144">
        <v>7.04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16.64</v>
      </c>
      <c r="AU144" t="s">
        <v>92</v>
      </c>
      <c r="AV144">
        <v>1</v>
      </c>
      <c r="AW144">
        <v>2</v>
      </c>
      <c r="AX144">
        <v>16612983</v>
      </c>
      <c r="AY144">
        <v>1</v>
      </c>
      <c r="AZ144">
        <v>0</v>
      </c>
      <c r="BA144">
        <v>155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Y144*Source!I70</f>
        <v>5.3580800000000002</v>
      </c>
      <c r="CY144">
        <f>AD144</f>
        <v>61.53</v>
      </c>
      <c r="CZ144">
        <f>AH144</f>
        <v>8.74</v>
      </c>
      <c r="DA144">
        <f>AL144</f>
        <v>7.04</v>
      </c>
      <c r="DB144">
        <v>0</v>
      </c>
    </row>
    <row r="145" spans="1:106" x14ac:dyDescent="0.2">
      <c r="A145">
        <f>ROW(Source!A70)</f>
        <v>70</v>
      </c>
      <c r="B145">
        <v>16612262</v>
      </c>
      <c r="C145">
        <v>16612978</v>
      </c>
      <c r="D145">
        <v>15169972</v>
      </c>
      <c r="E145">
        <v>1</v>
      </c>
      <c r="F145">
        <v>1</v>
      </c>
      <c r="G145">
        <v>1</v>
      </c>
      <c r="H145">
        <v>3</v>
      </c>
      <c r="I145" t="s">
        <v>1334</v>
      </c>
      <c r="J145" t="s">
        <v>1335</v>
      </c>
      <c r="K145" t="s">
        <v>1336</v>
      </c>
      <c r="L145">
        <v>1355</v>
      </c>
      <c r="N145">
        <v>1010</v>
      </c>
      <c r="O145" t="s">
        <v>322</v>
      </c>
      <c r="P145" t="s">
        <v>322</v>
      </c>
      <c r="Q145">
        <v>100</v>
      </c>
      <c r="W145">
        <v>0</v>
      </c>
      <c r="X145">
        <v>-725528132</v>
      </c>
      <c r="Y145">
        <v>6.7</v>
      </c>
      <c r="AA145">
        <v>84.48</v>
      </c>
      <c r="AB145">
        <v>0</v>
      </c>
      <c r="AC145">
        <v>0</v>
      </c>
      <c r="AD145">
        <v>0</v>
      </c>
      <c r="AE145">
        <v>12</v>
      </c>
      <c r="AF145">
        <v>0</v>
      </c>
      <c r="AG145">
        <v>0</v>
      </c>
      <c r="AH145">
        <v>0</v>
      </c>
      <c r="AI145">
        <v>7.04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6.7</v>
      </c>
      <c r="AU145" t="s">
        <v>6</v>
      </c>
      <c r="AV145">
        <v>0</v>
      </c>
      <c r="AW145">
        <v>2</v>
      </c>
      <c r="AX145">
        <v>16612984</v>
      </c>
      <c r="AY145">
        <v>1</v>
      </c>
      <c r="AZ145">
        <v>0</v>
      </c>
      <c r="BA145">
        <v>156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Y145*Source!I70</f>
        <v>1.8760000000000003</v>
      </c>
      <c r="CY145">
        <f>AA145</f>
        <v>84.48</v>
      </c>
      <c r="CZ145">
        <f>AE145</f>
        <v>12</v>
      </c>
      <c r="DA145">
        <f>AI145</f>
        <v>7.04</v>
      </c>
      <c r="DB145">
        <v>0</v>
      </c>
    </row>
    <row r="146" spans="1:106" x14ac:dyDescent="0.2">
      <c r="A146">
        <f>ROW(Source!A70)</f>
        <v>70</v>
      </c>
      <c r="B146">
        <v>16612262</v>
      </c>
      <c r="C146">
        <v>16612978</v>
      </c>
      <c r="D146">
        <v>15162775</v>
      </c>
      <c r="E146">
        <v>17</v>
      </c>
      <c r="F146">
        <v>1</v>
      </c>
      <c r="G146">
        <v>1</v>
      </c>
      <c r="H146">
        <v>3</v>
      </c>
      <c r="I146" t="s">
        <v>228</v>
      </c>
      <c r="J146" t="s">
        <v>6</v>
      </c>
      <c r="K146" t="s">
        <v>229</v>
      </c>
      <c r="L146">
        <v>1301</v>
      </c>
      <c r="N146">
        <v>1003</v>
      </c>
      <c r="O146" t="s">
        <v>135</v>
      </c>
      <c r="P146" t="s">
        <v>135</v>
      </c>
      <c r="Q146">
        <v>1</v>
      </c>
      <c r="W146">
        <v>0</v>
      </c>
      <c r="X146">
        <v>2101938969</v>
      </c>
      <c r="Y146">
        <v>105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7.04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105</v>
      </c>
      <c r="AU146" t="s">
        <v>6</v>
      </c>
      <c r="AV146">
        <v>0</v>
      </c>
      <c r="AW146">
        <v>2</v>
      </c>
      <c r="AX146">
        <v>16612985</v>
      </c>
      <c r="AY146">
        <v>1</v>
      </c>
      <c r="AZ146">
        <v>0</v>
      </c>
      <c r="BA146">
        <v>157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Y146*Source!I70</f>
        <v>29.400000000000002</v>
      </c>
      <c r="CY146">
        <f>AA146</f>
        <v>0</v>
      </c>
      <c r="CZ146">
        <f>AE146</f>
        <v>0</v>
      </c>
      <c r="DA146">
        <f>AI146</f>
        <v>7.04</v>
      </c>
      <c r="DB146">
        <v>0</v>
      </c>
    </row>
    <row r="147" spans="1:106" x14ac:dyDescent="0.2">
      <c r="A147">
        <f>ROW(Source!A70)</f>
        <v>70</v>
      </c>
      <c r="B147">
        <v>16612262</v>
      </c>
      <c r="C147">
        <v>16612978</v>
      </c>
      <c r="D147">
        <v>15192892</v>
      </c>
      <c r="E147">
        <v>1</v>
      </c>
      <c r="F147">
        <v>1</v>
      </c>
      <c r="G147">
        <v>1</v>
      </c>
      <c r="H147">
        <v>3</v>
      </c>
      <c r="I147" t="s">
        <v>231</v>
      </c>
      <c r="J147" t="s">
        <v>233</v>
      </c>
      <c r="K147" t="s">
        <v>232</v>
      </c>
      <c r="L147">
        <v>1301</v>
      </c>
      <c r="N147">
        <v>1003</v>
      </c>
      <c r="O147" t="s">
        <v>135</v>
      </c>
      <c r="P147" t="s">
        <v>135</v>
      </c>
      <c r="Q147">
        <v>1</v>
      </c>
      <c r="W147">
        <v>0</v>
      </c>
      <c r="X147">
        <v>-208962189</v>
      </c>
      <c r="Y147">
        <v>105</v>
      </c>
      <c r="AA147">
        <v>158.96</v>
      </c>
      <c r="AB147">
        <v>0</v>
      </c>
      <c r="AC147">
        <v>0</v>
      </c>
      <c r="AD147">
        <v>0</v>
      </c>
      <c r="AE147">
        <v>22.58</v>
      </c>
      <c r="AF147">
        <v>0</v>
      </c>
      <c r="AG147">
        <v>0</v>
      </c>
      <c r="AH147">
        <v>0</v>
      </c>
      <c r="AI147">
        <v>7.04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105</v>
      </c>
      <c r="AU147" t="s">
        <v>6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Y147*Source!I70</f>
        <v>29.400000000000002</v>
      </c>
      <c r="CY147">
        <f>AA147</f>
        <v>158.96</v>
      </c>
      <c r="CZ147">
        <f>AE147</f>
        <v>22.58</v>
      </c>
      <c r="DA147">
        <f>AI147</f>
        <v>7.04</v>
      </c>
      <c r="DB147">
        <v>0</v>
      </c>
    </row>
    <row r="148" spans="1:106" x14ac:dyDescent="0.2">
      <c r="A148">
        <f>ROW(Source!A73)</f>
        <v>73</v>
      </c>
      <c r="B148">
        <v>16612262</v>
      </c>
      <c r="C148">
        <v>16612988</v>
      </c>
      <c r="D148">
        <v>15432236</v>
      </c>
      <c r="E148">
        <v>1</v>
      </c>
      <c r="F148">
        <v>1</v>
      </c>
      <c r="G148">
        <v>1</v>
      </c>
      <c r="H148">
        <v>1</v>
      </c>
      <c r="I148" t="s">
        <v>1337</v>
      </c>
      <c r="J148" t="s">
        <v>6</v>
      </c>
      <c r="K148" t="s">
        <v>1338</v>
      </c>
      <c r="L148">
        <v>1191</v>
      </c>
      <c r="N148">
        <v>1013</v>
      </c>
      <c r="O148" t="s">
        <v>1223</v>
      </c>
      <c r="P148" t="s">
        <v>1223</v>
      </c>
      <c r="Q148">
        <v>1</v>
      </c>
      <c r="W148">
        <v>0</v>
      </c>
      <c r="X148">
        <v>-509590494</v>
      </c>
      <c r="Y148">
        <v>8.9930000000000003</v>
      </c>
      <c r="AA148">
        <v>0</v>
      </c>
      <c r="AB148">
        <v>0</v>
      </c>
      <c r="AC148">
        <v>0</v>
      </c>
      <c r="AD148">
        <v>57.52</v>
      </c>
      <c r="AE148">
        <v>0</v>
      </c>
      <c r="AF148">
        <v>0</v>
      </c>
      <c r="AG148">
        <v>0</v>
      </c>
      <c r="AH148">
        <v>8.17</v>
      </c>
      <c r="AI148">
        <v>1</v>
      </c>
      <c r="AJ148">
        <v>1</v>
      </c>
      <c r="AK148">
        <v>1</v>
      </c>
      <c r="AL148">
        <v>7.04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7.82</v>
      </c>
      <c r="AU148" t="s">
        <v>92</v>
      </c>
      <c r="AV148">
        <v>1</v>
      </c>
      <c r="AW148">
        <v>2</v>
      </c>
      <c r="AX148">
        <v>16612996</v>
      </c>
      <c r="AY148">
        <v>1</v>
      </c>
      <c r="AZ148">
        <v>0</v>
      </c>
      <c r="BA148">
        <v>158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Y148*Source!I73</f>
        <v>50.166551200000001</v>
      </c>
      <c r="CY148">
        <f>AD148</f>
        <v>57.52</v>
      </c>
      <c r="CZ148">
        <f>AH148</f>
        <v>8.17</v>
      </c>
      <c r="DA148">
        <f>AL148</f>
        <v>7.04</v>
      </c>
      <c r="DB148">
        <v>0</v>
      </c>
    </row>
    <row r="149" spans="1:106" x14ac:dyDescent="0.2">
      <c r="A149">
        <f>ROW(Source!A73)</f>
        <v>73</v>
      </c>
      <c r="B149">
        <v>16612262</v>
      </c>
      <c r="C149">
        <v>16612988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1224</v>
      </c>
      <c r="J149" t="s">
        <v>6</v>
      </c>
      <c r="K149" t="s">
        <v>1225</v>
      </c>
      <c r="L149">
        <v>1191</v>
      </c>
      <c r="N149">
        <v>1013</v>
      </c>
      <c r="O149" t="s">
        <v>1223</v>
      </c>
      <c r="P149" t="s">
        <v>1223</v>
      </c>
      <c r="Q149">
        <v>1</v>
      </c>
      <c r="W149">
        <v>0</v>
      </c>
      <c r="X149">
        <v>-1417349443</v>
      </c>
      <c r="Y149">
        <v>0.04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7.04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0.04</v>
      </c>
      <c r="AU149" t="s">
        <v>6</v>
      </c>
      <c r="AV149">
        <v>2</v>
      </c>
      <c r="AW149">
        <v>2</v>
      </c>
      <c r="AX149">
        <v>16612997</v>
      </c>
      <c r="AY149">
        <v>1</v>
      </c>
      <c r="AZ149">
        <v>2048</v>
      </c>
      <c r="BA149">
        <v>159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Y149*Source!I73</f>
        <v>0.223136</v>
      </c>
      <c r="CY149">
        <f>AD149</f>
        <v>0</v>
      </c>
      <c r="CZ149">
        <f>AH149</f>
        <v>0</v>
      </c>
      <c r="DA149">
        <f>AL149</f>
        <v>1</v>
      </c>
      <c r="DB149">
        <v>0</v>
      </c>
    </row>
    <row r="150" spans="1:106" x14ac:dyDescent="0.2">
      <c r="A150">
        <f>ROW(Source!A73)</f>
        <v>73</v>
      </c>
      <c r="B150">
        <v>16612262</v>
      </c>
      <c r="C150">
        <v>16612988</v>
      </c>
      <c r="D150">
        <v>15249073</v>
      </c>
      <c r="E150">
        <v>1</v>
      </c>
      <c r="F150">
        <v>1</v>
      </c>
      <c r="G150">
        <v>1</v>
      </c>
      <c r="H150">
        <v>2</v>
      </c>
      <c r="I150" t="s">
        <v>1237</v>
      </c>
      <c r="J150" t="s">
        <v>1238</v>
      </c>
      <c r="K150" t="s">
        <v>1239</v>
      </c>
      <c r="L150">
        <v>1368</v>
      </c>
      <c r="N150">
        <v>1011</v>
      </c>
      <c r="O150" t="s">
        <v>1229</v>
      </c>
      <c r="P150" t="s">
        <v>1229</v>
      </c>
      <c r="Q150">
        <v>1</v>
      </c>
      <c r="W150">
        <v>0</v>
      </c>
      <c r="X150">
        <v>1372534845</v>
      </c>
      <c r="Y150">
        <v>0.05</v>
      </c>
      <c r="AA150">
        <v>0</v>
      </c>
      <c r="AB150">
        <v>462.6</v>
      </c>
      <c r="AC150">
        <v>11.6</v>
      </c>
      <c r="AD150">
        <v>0</v>
      </c>
      <c r="AE150">
        <v>0</v>
      </c>
      <c r="AF150">
        <v>65.709999999999994</v>
      </c>
      <c r="AG150">
        <v>11.6</v>
      </c>
      <c r="AH150">
        <v>0</v>
      </c>
      <c r="AI150">
        <v>1</v>
      </c>
      <c r="AJ150">
        <v>7.04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0.04</v>
      </c>
      <c r="AU150" t="s">
        <v>91</v>
      </c>
      <c r="AV150">
        <v>0</v>
      </c>
      <c r="AW150">
        <v>2</v>
      </c>
      <c r="AX150">
        <v>16612998</v>
      </c>
      <c r="AY150">
        <v>1</v>
      </c>
      <c r="AZ150">
        <v>0</v>
      </c>
      <c r="BA150">
        <v>160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Y150*Source!I73</f>
        <v>0.27892</v>
      </c>
      <c r="CY150">
        <f>AB150</f>
        <v>462.6</v>
      </c>
      <c r="CZ150">
        <f>AF150</f>
        <v>65.709999999999994</v>
      </c>
      <c r="DA150">
        <f>AJ150</f>
        <v>7.04</v>
      </c>
      <c r="DB150">
        <v>0</v>
      </c>
    </row>
    <row r="151" spans="1:106" x14ac:dyDescent="0.2">
      <c r="A151">
        <f>ROW(Source!A73)</f>
        <v>73</v>
      </c>
      <c r="B151">
        <v>16612262</v>
      </c>
      <c r="C151">
        <v>16612988</v>
      </c>
      <c r="D151">
        <v>15170039</v>
      </c>
      <c r="E151">
        <v>1</v>
      </c>
      <c r="F151">
        <v>1</v>
      </c>
      <c r="G151">
        <v>1</v>
      </c>
      <c r="H151">
        <v>3</v>
      </c>
      <c r="I151" t="s">
        <v>1240</v>
      </c>
      <c r="J151" t="s">
        <v>1241</v>
      </c>
      <c r="K151" t="s">
        <v>1242</v>
      </c>
      <c r="L151">
        <v>1348</v>
      </c>
      <c r="N151">
        <v>1009</v>
      </c>
      <c r="O151" t="s">
        <v>182</v>
      </c>
      <c r="P151" t="s">
        <v>182</v>
      </c>
      <c r="Q151">
        <v>1000</v>
      </c>
      <c r="W151">
        <v>0</v>
      </c>
      <c r="X151">
        <v>1174701286</v>
      </c>
      <c r="Y151">
        <v>7.1000000000000002E-4</v>
      </c>
      <c r="AA151">
        <v>84325.119999999995</v>
      </c>
      <c r="AB151">
        <v>0</v>
      </c>
      <c r="AC151">
        <v>0</v>
      </c>
      <c r="AD151">
        <v>0</v>
      </c>
      <c r="AE151">
        <v>11978</v>
      </c>
      <c r="AF151">
        <v>0</v>
      </c>
      <c r="AG151">
        <v>0</v>
      </c>
      <c r="AH151">
        <v>0</v>
      </c>
      <c r="AI151">
        <v>7.04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7.1000000000000002E-4</v>
      </c>
      <c r="AU151" t="s">
        <v>6</v>
      </c>
      <c r="AV151">
        <v>0</v>
      </c>
      <c r="AW151">
        <v>2</v>
      </c>
      <c r="AX151">
        <v>16612999</v>
      </c>
      <c r="AY151">
        <v>1</v>
      </c>
      <c r="AZ151">
        <v>0</v>
      </c>
      <c r="BA151">
        <v>161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Y151*Source!I73</f>
        <v>3.960664E-3</v>
      </c>
      <c r="CY151">
        <f>AA151</f>
        <v>84325.119999999995</v>
      </c>
      <c r="CZ151">
        <f>AE151</f>
        <v>11978</v>
      </c>
      <c r="DA151">
        <f>AI151</f>
        <v>7.04</v>
      </c>
      <c r="DB151">
        <v>0</v>
      </c>
    </row>
    <row r="152" spans="1:106" x14ac:dyDescent="0.2">
      <c r="A152">
        <f>ROW(Source!A73)</f>
        <v>73</v>
      </c>
      <c r="B152">
        <v>16612262</v>
      </c>
      <c r="C152">
        <v>16612988</v>
      </c>
      <c r="D152">
        <v>15162185</v>
      </c>
      <c r="E152">
        <v>17</v>
      </c>
      <c r="F152">
        <v>1</v>
      </c>
      <c r="G152">
        <v>1</v>
      </c>
      <c r="H152">
        <v>3</v>
      </c>
      <c r="I152" t="s">
        <v>239</v>
      </c>
      <c r="J152" t="s">
        <v>6</v>
      </c>
      <c r="K152" t="s">
        <v>240</v>
      </c>
      <c r="L152">
        <v>1301</v>
      </c>
      <c r="N152">
        <v>1003</v>
      </c>
      <c r="O152" t="s">
        <v>135</v>
      </c>
      <c r="P152" t="s">
        <v>135</v>
      </c>
      <c r="Q152">
        <v>1</v>
      </c>
      <c r="W152">
        <v>0</v>
      </c>
      <c r="X152">
        <v>1542502361</v>
      </c>
      <c r="Y152">
        <v>112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7.04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112</v>
      </c>
      <c r="AU152" t="s">
        <v>6</v>
      </c>
      <c r="AV152">
        <v>0</v>
      </c>
      <c r="AW152">
        <v>2</v>
      </c>
      <c r="AX152">
        <v>16613000</v>
      </c>
      <c r="AY152">
        <v>1</v>
      </c>
      <c r="AZ152">
        <v>0</v>
      </c>
      <c r="BA152">
        <v>162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Y152*Source!I73</f>
        <v>624.7808</v>
      </c>
      <c r="CY152">
        <f>AA152</f>
        <v>0</v>
      </c>
      <c r="CZ152">
        <f>AE152</f>
        <v>0</v>
      </c>
      <c r="DA152">
        <f>AI152</f>
        <v>7.04</v>
      </c>
      <c r="DB152">
        <v>0</v>
      </c>
    </row>
    <row r="153" spans="1:106" x14ac:dyDescent="0.2">
      <c r="A153">
        <f>ROW(Source!A73)</f>
        <v>73</v>
      </c>
      <c r="B153">
        <v>16612262</v>
      </c>
      <c r="C153">
        <v>16612988</v>
      </c>
      <c r="D153">
        <v>15195506</v>
      </c>
      <c r="E153">
        <v>1</v>
      </c>
      <c r="F153">
        <v>1</v>
      </c>
      <c r="G153">
        <v>1</v>
      </c>
      <c r="H153">
        <v>3</v>
      </c>
      <c r="I153" t="s">
        <v>242</v>
      </c>
      <c r="J153" t="s">
        <v>244</v>
      </c>
      <c r="K153" t="s">
        <v>243</v>
      </c>
      <c r="L153">
        <v>1301</v>
      </c>
      <c r="N153">
        <v>1003</v>
      </c>
      <c r="O153" t="s">
        <v>135</v>
      </c>
      <c r="P153" t="s">
        <v>135</v>
      </c>
      <c r="Q153">
        <v>1</v>
      </c>
      <c r="W153">
        <v>0</v>
      </c>
      <c r="X153">
        <v>1426628376</v>
      </c>
      <c r="Y153">
        <v>36.569626</v>
      </c>
      <c r="AA153">
        <v>27.67</v>
      </c>
      <c r="AB153">
        <v>0</v>
      </c>
      <c r="AC153">
        <v>0</v>
      </c>
      <c r="AD153">
        <v>0</v>
      </c>
      <c r="AE153">
        <v>3.93</v>
      </c>
      <c r="AF153">
        <v>0</v>
      </c>
      <c r="AG153">
        <v>0</v>
      </c>
      <c r="AH153">
        <v>0</v>
      </c>
      <c r="AI153">
        <v>7.04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6</v>
      </c>
      <c r="AT153">
        <v>36.569626</v>
      </c>
      <c r="AU153" t="s">
        <v>6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6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Y153*Source!I73</f>
        <v>204.0000016784</v>
      </c>
      <c r="CY153">
        <f>AA153</f>
        <v>27.67</v>
      </c>
      <c r="CZ153">
        <f>AE153</f>
        <v>3.93</v>
      </c>
      <c r="DA153">
        <f>AI153</f>
        <v>7.04</v>
      </c>
      <c r="DB153">
        <v>0</v>
      </c>
    </row>
    <row r="154" spans="1:106" x14ac:dyDescent="0.2">
      <c r="A154">
        <f>ROW(Source!A73)</f>
        <v>73</v>
      </c>
      <c r="B154">
        <v>16612262</v>
      </c>
      <c r="C154">
        <v>16612988</v>
      </c>
      <c r="D154">
        <v>15197635</v>
      </c>
      <c r="E154">
        <v>1</v>
      </c>
      <c r="F154">
        <v>1</v>
      </c>
      <c r="G154">
        <v>1</v>
      </c>
      <c r="H154">
        <v>3</v>
      </c>
      <c r="I154" t="s">
        <v>246</v>
      </c>
      <c r="J154" t="s">
        <v>248</v>
      </c>
      <c r="K154" t="s">
        <v>247</v>
      </c>
      <c r="L154">
        <v>1301</v>
      </c>
      <c r="N154">
        <v>1003</v>
      </c>
      <c r="O154" t="s">
        <v>135</v>
      </c>
      <c r="P154" t="s">
        <v>135</v>
      </c>
      <c r="Q154">
        <v>1</v>
      </c>
      <c r="W154">
        <v>0</v>
      </c>
      <c r="X154">
        <v>-1018238883</v>
      </c>
      <c r="Y154">
        <v>63.430374</v>
      </c>
      <c r="AA154">
        <v>136.36000000000001</v>
      </c>
      <c r="AB154">
        <v>0</v>
      </c>
      <c r="AC154">
        <v>0</v>
      </c>
      <c r="AD154">
        <v>0</v>
      </c>
      <c r="AE154">
        <v>19.37</v>
      </c>
      <c r="AF154">
        <v>0</v>
      </c>
      <c r="AG154">
        <v>0</v>
      </c>
      <c r="AH154">
        <v>0</v>
      </c>
      <c r="AI154">
        <v>7.04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6</v>
      </c>
      <c r="AT154">
        <v>63.430374</v>
      </c>
      <c r="AU154" t="s">
        <v>6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Y154*Source!I73</f>
        <v>353.83999832160004</v>
      </c>
      <c r="CY154">
        <f>AA154</f>
        <v>136.36000000000001</v>
      </c>
      <c r="CZ154">
        <f>AE154</f>
        <v>19.37</v>
      </c>
      <c r="DA154">
        <f>AI154</f>
        <v>7.04</v>
      </c>
      <c r="DB154">
        <v>0</v>
      </c>
    </row>
    <row r="155" spans="1:106" x14ac:dyDescent="0.2">
      <c r="A155">
        <f>ROW(Source!A77)</f>
        <v>77</v>
      </c>
      <c r="B155">
        <v>16612262</v>
      </c>
      <c r="C155">
        <v>16613004</v>
      </c>
      <c r="D155">
        <v>15438286</v>
      </c>
      <c r="E155">
        <v>1</v>
      </c>
      <c r="F155">
        <v>1</v>
      </c>
      <c r="G155">
        <v>1</v>
      </c>
      <c r="H155">
        <v>1</v>
      </c>
      <c r="I155" t="s">
        <v>1296</v>
      </c>
      <c r="J155" t="s">
        <v>6</v>
      </c>
      <c r="K155" t="s">
        <v>1297</v>
      </c>
      <c r="L155">
        <v>1191</v>
      </c>
      <c r="N155">
        <v>1013</v>
      </c>
      <c r="O155" t="s">
        <v>1223</v>
      </c>
      <c r="P155" t="s">
        <v>1223</v>
      </c>
      <c r="Q155">
        <v>1</v>
      </c>
      <c r="W155">
        <v>0</v>
      </c>
      <c r="X155">
        <v>-1027537862</v>
      </c>
      <c r="Y155">
        <v>102.95949999999999</v>
      </c>
      <c r="AA155">
        <v>0</v>
      </c>
      <c r="AB155">
        <v>0</v>
      </c>
      <c r="AC155">
        <v>0</v>
      </c>
      <c r="AD155">
        <v>64.63</v>
      </c>
      <c r="AE155">
        <v>0</v>
      </c>
      <c r="AF155">
        <v>0</v>
      </c>
      <c r="AG155">
        <v>0</v>
      </c>
      <c r="AH155">
        <v>9.18</v>
      </c>
      <c r="AI155">
        <v>1</v>
      </c>
      <c r="AJ155">
        <v>1</v>
      </c>
      <c r="AK155">
        <v>1</v>
      </c>
      <c r="AL155">
        <v>7.04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89.53</v>
      </c>
      <c r="AU155" t="s">
        <v>92</v>
      </c>
      <c r="AV155">
        <v>1</v>
      </c>
      <c r="AW155">
        <v>2</v>
      </c>
      <c r="AX155">
        <v>16613016</v>
      </c>
      <c r="AY155">
        <v>1</v>
      </c>
      <c r="AZ155">
        <v>0</v>
      </c>
      <c r="BA155">
        <v>163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Y155*Source!I77</f>
        <v>65.29691489999999</v>
      </c>
      <c r="CY155">
        <f>AD155</f>
        <v>64.63</v>
      </c>
      <c r="CZ155">
        <f>AH155</f>
        <v>9.18</v>
      </c>
      <c r="DA155">
        <f>AL155</f>
        <v>7.04</v>
      </c>
      <c r="DB155">
        <v>0</v>
      </c>
    </row>
    <row r="156" spans="1:106" x14ac:dyDescent="0.2">
      <c r="A156">
        <f>ROW(Source!A77)</f>
        <v>77</v>
      </c>
      <c r="B156">
        <v>16612262</v>
      </c>
      <c r="C156">
        <v>16613004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1224</v>
      </c>
      <c r="J156" t="s">
        <v>6</v>
      </c>
      <c r="K156" t="s">
        <v>1225</v>
      </c>
      <c r="L156">
        <v>1191</v>
      </c>
      <c r="N156">
        <v>1013</v>
      </c>
      <c r="O156" t="s">
        <v>1223</v>
      </c>
      <c r="P156" t="s">
        <v>1223</v>
      </c>
      <c r="Q156">
        <v>1</v>
      </c>
      <c r="W156">
        <v>0</v>
      </c>
      <c r="X156">
        <v>-1417349443</v>
      </c>
      <c r="Y156">
        <v>11.68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7.04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11.68</v>
      </c>
      <c r="AU156" t="s">
        <v>6</v>
      </c>
      <c r="AV156">
        <v>2</v>
      </c>
      <c r="AW156">
        <v>2</v>
      </c>
      <c r="AX156">
        <v>16613017</v>
      </c>
      <c r="AY156">
        <v>1</v>
      </c>
      <c r="AZ156">
        <v>2048</v>
      </c>
      <c r="BA156">
        <v>164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Y156*Source!I77</f>
        <v>7.4074559999999998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ROW(Source!A77)</f>
        <v>77</v>
      </c>
      <c r="B157">
        <v>16612262</v>
      </c>
      <c r="C157">
        <v>16613004</v>
      </c>
      <c r="D157">
        <v>15247578</v>
      </c>
      <c r="E157">
        <v>1</v>
      </c>
      <c r="F157">
        <v>1</v>
      </c>
      <c r="G157">
        <v>1</v>
      </c>
      <c r="H157">
        <v>2</v>
      </c>
      <c r="I157" t="s">
        <v>1279</v>
      </c>
      <c r="J157" t="s">
        <v>1280</v>
      </c>
      <c r="K157" t="s">
        <v>1281</v>
      </c>
      <c r="L157">
        <v>1368</v>
      </c>
      <c r="N157">
        <v>1011</v>
      </c>
      <c r="O157" t="s">
        <v>1229</v>
      </c>
      <c r="P157" t="s">
        <v>1229</v>
      </c>
      <c r="Q157">
        <v>1</v>
      </c>
      <c r="W157">
        <v>0</v>
      </c>
      <c r="X157">
        <v>-1460065968</v>
      </c>
      <c r="Y157">
        <v>12.112499999999999</v>
      </c>
      <c r="AA157">
        <v>0</v>
      </c>
      <c r="AB157">
        <v>608.26</v>
      </c>
      <c r="AC157">
        <v>13.5</v>
      </c>
      <c r="AD157">
        <v>0</v>
      </c>
      <c r="AE157">
        <v>0</v>
      </c>
      <c r="AF157">
        <v>86.4</v>
      </c>
      <c r="AG157">
        <v>13.5</v>
      </c>
      <c r="AH157">
        <v>0</v>
      </c>
      <c r="AI157">
        <v>1</v>
      </c>
      <c r="AJ157">
        <v>7.04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9.69</v>
      </c>
      <c r="AU157" t="s">
        <v>91</v>
      </c>
      <c r="AV157">
        <v>0</v>
      </c>
      <c r="AW157">
        <v>2</v>
      </c>
      <c r="AX157">
        <v>16613018</v>
      </c>
      <c r="AY157">
        <v>1</v>
      </c>
      <c r="AZ157">
        <v>0</v>
      </c>
      <c r="BA157">
        <v>165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Y157*Source!I77</f>
        <v>7.6817474999999993</v>
      </c>
      <c r="CY157">
        <f>AB157</f>
        <v>608.26</v>
      </c>
      <c r="CZ157">
        <f>AF157</f>
        <v>86.4</v>
      </c>
      <c r="DA157">
        <f>AJ157</f>
        <v>7.04</v>
      </c>
      <c r="DB157">
        <v>0</v>
      </c>
    </row>
    <row r="158" spans="1:106" x14ac:dyDescent="0.2">
      <c r="A158">
        <f>ROW(Source!A77)</f>
        <v>77</v>
      </c>
      <c r="B158">
        <v>16612262</v>
      </c>
      <c r="C158">
        <v>16613004</v>
      </c>
      <c r="D158">
        <v>15249073</v>
      </c>
      <c r="E158">
        <v>1</v>
      </c>
      <c r="F158">
        <v>1</v>
      </c>
      <c r="G158">
        <v>1</v>
      </c>
      <c r="H158">
        <v>2</v>
      </c>
      <c r="I158" t="s">
        <v>1237</v>
      </c>
      <c r="J158" t="s">
        <v>1238</v>
      </c>
      <c r="K158" t="s">
        <v>1239</v>
      </c>
      <c r="L158">
        <v>1368</v>
      </c>
      <c r="N158">
        <v>1011</v>
      </c>
      <c r="O158" t="s">
        <v>1229</v>
      </c>
      <c r="P158" t="s">
        <v>1229</v>
      </c>
      <c r="Q158">
        <v>1</v>
      </c>
      <c r="W158">
        <v>0</v>
      </c>
      <c r="X158">
        <v>1372534845</v>
      </c>
      <c r="Y158">
        <v>2.4874999999999998</v>
      </c>
      <c r="AA158">
        <v>0</v>
      </c>
      <c r="AB158">
        <v>462.6</v>
      </c>
      <c r="AC158">
        <v>11.6</v>
      </c>
      <c r="AD158">
        <v>0</v>
      </c>
      <c r="AE158">
        <v>0</v>
      </c>
      <c r="AF158">
        <v>65.709999999999994</v>
      </c>
      <c r="AG158">
        <v>11.6</v>
      </c>
      <c r="AH158">
        <v>0</v>
      </c>
      <c r="AI158">
        <v>1</v>
      </c>
      <c r="AJ158">
        <v>7.04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1.99</v>
      </c>
      <c r="AU158" t="s">
        <v>91</v>
      </c>
      <c r="AV158">
        <v>0</v>
      </c>
      <c r="AW158">
        <v>2</v>
      </c>
      <c r="AX158">
        <v>16613019</v>
      </c>
      <c r="AY158">
        <v>1</v>
      </c>
      <c r="AZ158">
        <v>0</v>
      </c>
      <c r="BA158">
        <v>166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Y158*Source!I77</f>
        <v>1.5775724999999998</v>
      </c>
      <c r="CY158">
        <f>AB158</f>
        <v>462.6</v>
      </c>
      <c r="CZ158">
        <f>AF158</f>
        <v>65.709999999999994</v>
      </c>
      <c r="DA158">
        <f>AJ158</f>
        <v>7.04</v>
      </c>
      <c r="DB158">
        <v>0</v>
      </c>
    </row>
    <row r="159" spans="1:106" x14ac:dyDescent="0.2">
      <c r="A159">
        <f>ROW(Source!A77)</f>
        <v>77</v>
      </c>
      <c r="B159">
        <v>16612262</v>
      </c>
      <c r="C159">
        <v>16613004</v>
      </c>
      <c r="D159">
        <v>15167340</v>
      </c>
      <c r="E159">
        <v>1</v>
      </c>
      <c r="F159">
        <v>1</v>
      </c>
      <c r="G159">
        <v>1</v>
      </c>
      <c r="H159">
        <v>3</v>
      </c>
      <c r="I159" t="s">
        <v>254</v>
      </c>
      <c r="J159" t="s">
        <v>257</v>
      </c>
      <c r="K159" t="s">
        <v>255</v>
      </c>
      <c r="L159">
        <v>1035</v>
      </c>
      <c r="N159">
        <v>1013</v>
      </c>
      <c r="O159" t="s">
        <v>256</v>
      </c>
      <c r="P159" t="s">
        <v>256</v>
      </c>
      <c r="Q159">
        <v>1</v>
      </c>
      <c r="W159">
        <v>0</v>
      </c>
      <c r="X159">
        <v>-347778458</v>
      </c>
      <c r="Y159">
        <v>56.764428000000002</v>
      </c>
      <c r="AA159">
        <v>666.55</v>
      </c>
      <c r="AB159">
        <v>0</v>
      </c>
      <c r="AC159">
        <v>0</v>
      </c>
      <c r="AD159">
        <v>0</v>
      </c>
      <c r="AE159">
        <v>94.68</v>
      </c>
      <c r="AF159">
        <v>0</v>
      </c>
      <c r="AG159">
        <v>0</v>
      </c>
      <c r="AH159">
        <v>0</v>
      </c>
      <c r="AI159">
        <v>7.04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6</v>
      </c>
      <c r="AT159">
        <v>56.764428000000002</v>
      </c>
      <c r="AU159" t="s">
        <v>6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Y159*Source!I77</f>
        <v>36.000000237599998</v>
      </c>
      <c r="CY159">
        <f t="shared" ref="CY159:CY165" si="12">AA159</f>
        <v>666.55</v>
      </c>
      <c r="CZ159">
        <f t="shared" ref="CZ159:CZ165" si="13">AE159</f>
        <v>94.68</v>
      </c>
      <c r="DA159">
        <f t="shared" ref="DA159:DA165" si="14">AI159</f>
        <v>7.04</v>
      </c>
      <c r="DB159">
        <v>0</v>
      </c>
    </row>
    <row r="160" spans="1:106" x14ac:dyDescent="0.2">
      <c r="A160">
        <f>ROW(Source!A77)</f>
        <v>77</v>
      </c>
      <c r="B160">
        <v>16612262</v>
      </c>
      <c r="C160">
        <v>16613004</v>
      </c>
      <c r="D160">
        <v>15170039</v>
      </c>
      <c r="E160">
        <v>1</v>
      </c>
      <c r="F160">
        <v>1</v>
      </c>
      <c r="G160">
        <v>1</v>
      </c>
      <c r="H160">
        <v>3</v>
      </c>
      <c r="I160" t="s">
        <v>1240</v>
      </c>
      <c r="J160" t="s">
        <v>1241</v>
      </c>
      <c r="K160" t="s">
        <v>1242</v>
      </c>
      <c r="L160">
        <v>1348</v>
      </c>
      <c r="N160">
        <v>1009</v>
      </c>
      <c r="O160" t="s">
        <v>182</v>
      </c>
      <c r="P160" t="s">
        <v>182</v>
      </c>
      <c r="Q160">
        <v>1000</v>
      </c>
      <c r="W160">
        <v>0</v>
      </c>
      <c r="X160">
        <v>1174701286</v>
      </c>
      <c r="Y160">
        <v>4.13E-3</v>
      </c>
      <c r="AA160">
        <v>84325.119999999995</v>
      </c>
      <c r="AB160">
        <v>0</v>
      </c>
      <c r="AC160">
        <v>0</v>
      </c>
      <c r="AD160">
        <v>0</v>
      </c>
      <c r="AE160">
        <v>11978</v>
      </c>
      <c r="AF160">
        <v>0</v>
      </c>
      <c r="AG160">
        <v>0</v>
      </c>
      <c r="AH160">
        <v>0</v>
      </c>
      <c r="AI160">
        <v>7.04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4.13E-3</v>
      </c>
      <c r="AU160" t="s">
        <v>6</v>
      </c>
      <c r="AV160">
        <v>0</v>
      </c>
      <c r="AW160">
        <v>2</v>
      </c>
      <c r="AX160">
        <v>16613021</v>
      </c>
      <c r="AY160">
        <v>1</v>
      </c>
      <c r="AZ160">
        <v>0</v>
      </c>
      <c r="BA160">
        <v>168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Y160*Source!I77</f>
        <v>2.619246E-3</v>
      </c>
      <c r="CY160">
        <f t="shared" si="12"/>
        <v>84325.119999999995</v>
      </c>
      <c r="CZ160">
        <f t="shared" si="13"/>
        <v>11978</v>
      </c>
      <c r="DA160">
        <f t="shared" si="14"/>
        <v>7.04</v>
      </c>
      <c r="DB160">
        <v>0</v>
      </c>
    </row>
    <row r="161" spans="1:106" x14ac:dyDescent="0.2">
      <c r="A161">
        <f>ROW(Source!A77)</f>
        <v>77</v>
      </c>
      <c r="B161">
        <v>16612262</v>
      </c>
      <c r="C161">
        <v>16613004</v>
      </c>
      <c r="D161">
        <v>15172818</v>
      </c>
      <c r="E161">
        <v>1</v>
      </c>
      <c r="F161">
        <v>1</v>
      </c>
      <c r="G161">
        <v>1</v>
      </c>
      <c r="H161">
        <v>3</v>
      </c>
      <c r="I161" t="s">
        <v>1339</v>
      </c>
      <c r="J161" t="s">
        <v>1340</v>
      </c>
      <c r="K161" t="s">
        <v>1341</v>
      </c>
      <c r="L161">
        <v>1339</v>
      </c>
      <c r="N161">
        <v>1007</v>
      </c>
      <c r="O161" t="s">
        <v>282</v>
      </c>
      <c r="P161" t="s">
        <v>282</v>
      </c>
      <c r="Q161">
        <v>1</v>
      </c>
      <c r="W161">
        <v>0</v>
      </c>
      <c r="X161">
        <v>-2072708995</v>
      </c>
      <c r="Y161">
        <v>0.105</v>
      </c>
      <c r="AA161">
        <v>3224.32</v>
      </c>
      <c r="AB161">
        <v>0</v>
      </c>
      <c r="AC161">
        <v>0</v>
      </c>
      <c r="AD161">
        <v>0</v>
      </c>
      <c r="AE161">
        <v>458</v>
      </c>
      <c r="AF161">
        <v>0</v>
      </c>
      <c r="AG161">
        <v>0</v>
      </c>
      <c r="AH161">
        <v>0</v>
      </c>
      <c r="AI161">
        <v>7.04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0.105</v>
      </c>
      <c r="AU161" t="s">
        <v>6</v>
      </c>
      <c r="AV161">
        <v>0</v>
      </c>
      <c r="AW161">
        <v>2</v>
      </c>
      <c r="AX161">
        <v>16613022</v>
      </c>
      <c r="AY161">
        <v>1</v>
      </c>
      <c r="AZ161">
        <v>0</v>
      </c>
      <c r="BA161">
        <v>169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Y161*Source!I77</f>
        <v>6.6590999999999997E-2</v>
      </c>
      <c r="CY161">
        <f t="shared" si="12"/>
        <v>3224.32</v>
      </c>
      <c r="CZ161">
        <f t="shared" si="13"/>
        <v>458</v>
      </c>
      <c r="DA161">
        <f t="shared" si="14"/>
        <v>7.04</v>
      </c>
      <c r="DB161">
        <v>0</v>
      </c>
    </row>
    <row r="162" spans="1:106" x14ac:dyDescent="0.2">
      <c r="A162">
        <f>ROW(Source!A77)</f>
        <v>77</v>
      </c>
      <c r="B162">
        <v>16612262</v>
      </c>
      <c r="C162">
        <v>16613004</v>
      </c>
      <c r="D162">
        <v>15196008</v>
      </c>
      <c r="E162">
        <v>1</v>
      </c>
      <c r="F162">
        <v>1</v>
      </c>
      <c r="G162">
        <v>1</v>
      </c>
      <c r="H162">
        <v>3</v>
      </c>
      <c r="I162" t="s">
        <v>1342</v>
      </c>
      <c r="J162" t="s">
        <v>1343</v>
      </c>
      <c r="K162" t="s">
        <v>1344</v>
      </c>
      <c r="L162">
        <v>1339</v>
      </c>
      <c r="N162">
        <v>1007</v>
      </c>
      <c r="O162" t="s">
        <v>282</v>
      </c>
      <c r="P162" t="s">
        <v>282</v>
      </c>
      <c r="Q162">
        <v>1</v>
      </c>
      <c r="W162">
        <v>0</v>
      </c>
      <c r="X162">
        <v>2024089152</v>
      </c>
      <c r="Y162">
        <v>0.08</v>
      </c>
      <c r="AA162">
        <v>7744</v>
      </c>
      <c r="AB162">
        <v>0</v>
      </c>
      <c r="AC162">
        <v>0</v>
      </c>
      <c r="AD162">
        <v>0</v>
      </c>
      <c r="AE162">
        <v>1100</v>
      </c>
      <c r="AF162">
        <v>0</v>
      </c>
      <c r="AG162">
        <v>0</v>
      </c>
      <c r="AH162">
        <v>0</v>
      </c>
      <c r="AI162">
        <v>7.04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0.08</v>
      </c>
      <c r="AU162" t="s">
        <v>6</v>
      </c>
      <c r="AV162">
        <v>0</v>
      </c>
      <c r="AW162">
        <v>2</v>
      </c>
      <c r="AX162">
        <v>16613024</v>
      </c>
      <c r="AY162">
        <v>1</v>
      </c>
      <c r="AZ162">
        <v>0</v>
      </c>
      <c r="BA162">
        <v>171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Y162*Source!I77</f>
        <v>5.0736000000000003E-2</v>
      </c>
      <c r="CY162">
        <f t="shared" si="12"/>
        <v>7744</v>
      </c>
      <c r="CZ162">
        <f t="shared" si="13"/>
        <v>1100</v>
      </c>
      <c r="DA162">
        <f t="shared" si="14"/>
        <v>7.04</v>
      </c>
      <c r="DB162">
        <v>0</v>
      </c>
    </row>
    <row r="163" spans="1:106" x14ac:dyDescent="0.2">
      <c r="A163">
        <f>ROW(Source!A77)</f>
        <v>77</v>
      </c>
      <c r="B163">
        <v>16612262</v>
      </c>
      <c r="C163">
        <v>16613004</v>
      </c>
      <c r="D163">
        <v>15196147</v>
      </c>
      <c r="E163">
        <v>1</v>
      </c>
      <c r="F163">
        <v>1</v>
      </c>
      <c r="G163">
        <v>1</v>
      </c>
      <c r="H163">
        <v>3</v>
      </c>
      <c r="I163" t="s">
        <v>263</v>
      </c>
      <c r="J163" t="s">
        <v>265</v>
      </c>
      <c r="K163" t="s">
        <v>264</v>
      </c>
      <c r="L163">
        <v>1327</v>
      </c>
      <c r="N163">
        <v>1005</v>
      </c>
      <c r="O163" t="s">
        <v>97</v>
      </c>
      <c r="P163" t="s">
        <v>97</v>
      </c>
      <c r="Q163">
        <v>1</v>
      </c>
      <c r="W163">
        <v>0</v>
      </c>
      <c r="X163">
        <v>892629792</v>
      </c>
      <c r="Y163">
        <v>59.602649</v>
      </c>
      <c r="AA163">
        <v>1511.49</v>
      </c>
      <c r="AB163">
        <v>0</v>
      </c>
      <c r="AC163">
        <v>0</v>
      </c>
      <c r="AD163">
        <v>0</v>
      </c>
      <c r="AE163">
        <v>214.7</v>
      </c>
      <c r="AF163">
        <v>0</v>
      </c>
      <c r="AG163">
        <v>0</v>
      </c>
      <c r="AH163">
        <v>0</v>
      </c>
      <c r="AI163">
        <v>7.04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59.602649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Y163*Source!I77</f>
        <v>37.7999999958</v>
      </c>
      <c r="CY163">
        <f t="shared" si="12"/>
        <v>1511.49</v>
      </c>
      <c r="CZ163">
        <f t="shared" si="13"/>
        <v>214.7</v>
      </c>
      <c r="DA163">
        <f t="shared" si="14"/>
        <v>7.04</v>
      </c>
      <c r="DB163">
        <v>0</v>
      </c>
    </row>
    <row r="164" spans="1:106" x14ac:dyDescent="0.2">
      <c r="A164">
        <f>ROW(Source!A77)</f>
        <v>77</v>
      </c>
      <c r="B164">
        <v>16612262</v>
      </c>
      <c r="C164">
        <v>16613004</v>
      </c>
      <c r="D164">
        <v>15197442</v>
      </c>
      <c r="E164">
        <v>1</v>
      </c>
      <c r="F164">
        <v>1</v>
      </c>
      <c r="G164">
        <v>1</v>
      </c>
      <c r="H164">
        <v>3</v>
      </c>
      <c r="I164" t="s">
        <v>259</v>
      </c>
      <c r="J164" t="s">
        <v>261</v>
      </c>
      <c r="K164" t="s">
        <v>260</v>
      </c>
      <c r="L164">
        <v>1035</v>
      </c>
      <c r="N164">
        <v>1013</v>
      </c>
      <c r="O164" t="s">
        <v>256</v>
      </c>
      <c r="P164" t="s">
        <v>256</v>
      </c>
      <c r="Q164">
        <v>1</v>
      </c>
      <c r="W164">
        <v>0</v>
      </c>
      <c r="X164">
        <v>-645619761</v>
      </c>
      <c r="Y164">
        <v>25.228635000000001</v>
      </c>
      <c r="AA164">
        <v>5379.26</v>
      </c>
      <c r="AB164">
        <v>0</v>
      </c>
      <c r="AC164">
        <v>0</v>
      </c>
      <c r="AD164">
        <v>0</v>
      </c>
      <c r="AE164">
        <v>764.1</v>
      </c>
      <c r="AF164">
        <v>0</v>
      </c>
      <c r="AG164">
        <v>0</v>
      </c>
      <c r="AH164">
        <v>0</v>
      </c>
      <c r="AI164">
        <v>7.04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6</v>
      </c>
      <c r="AT164">
        <v>25.228635000000001</v>
      </c>
      <c r="AU164" t="s">
        <v>6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Y164*Source!I77</f>
        <v>16.000000317000001</v>
      </c>
      <c r="CY164">
        <f t="shared" si="12"/>
        <v>5379.26</v>
      </c>
      <c r="CZ164">
        <f t="shared" si="13"/>
        <v>764.1</v>
      </c>
      <c r="DA164">
        <f t="shared" si="14"/>
        <v>7.04</v>
      </c>
      <c r="DB164">
        <v>0</v>
      </c>
    </row>
    <row r="165" spans="1:106" x14ac:dyDescent="0.2">
      <c r="A165">
        <f>ROW(Source!A77)</f>
        <v>77</v>
      </c>
      <c r="B165">
        <v>16612262</v>
      </c>
      <c r="C165">
        <v>16613004</v>
      </c>
      <c r="D165">
        <v>15204315</v>
      </c>
      <c r="E165">
        <v>1</v>
      </c>
      <c r="F165">
        <v>1</v>
      </c>
      <c r="G165">
        <v>1</v>
      </c>
      <c r="H165">
        <v>3</v>
      </c>
      <c r="I165" t="s">
        <v>1345</v>
      </c>
      <c r="J165" t="s">
        <v>1346</v>
      </c>
      <c r="K165" t="s">
        <v>1347</v>
      </c>
      <c r="L165">
        <v>1296</v>
      </c>
      <c r="N165">
        <v>1002</v>
      </c>
      <c r="O165" t="s">
        <v>1348</v>
      </c>
      <c r="P165" t="s">
        <v>1348</v>
      </c>
      <c r="Q165">
        <v>1</v>
      </c>
      <c r="W165">
        <v>0</v>
      </c>
      <c r="X165">
        <v>-2122226716</v>
      </c>
      <c r="Y165">
        <v>32.4</v>
      </c>
      <c r="AA165">
        <v>329.89</v>
      </c>
      <c r="AB165">
        <v>0</v>
      </c>
      <c r="AC165">
        <v>0</v>
      </c>
      <c r="AD165">
        <v>0</v>
      </c>
      <c r="AE165">
        <v>46.86</v>
      </c>
      <c r="AF165">
        <v>0</v>
      </c>
      <c r="AG165">
        <v>0</v>
      </c>
      <c r="AH165">
        <v>0</v>
      </c>
      <c r="AI165">
        <v>7.04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32.4</v>
      </c>
      <c r="AU165" t="s">
        <v>6</v>
      </c>
      <c r="AV165">
        <v>0</v>
      </c>
      <c r="AW165">
        <v>2</v>
      </c>
      <c r="AX165">
        <v>16613026</v>
      </c>
      <c r="AY165">
        <v>1</v>
      </c>
      <c r="AZ165">
        <v>0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Y165*Source!I77</f>
        <v>20.548079999999999</v>
      </c>
      <c r="CY165">
        <f t="shared" si="12"/>
        <v>329.89</v>
      </c>
      <c r="CZ165">
        <f t="shared" si="13"/>
        <v>46.86</v>
      </c>
      <c r="DA165">
        <f t="shared" si="14"/>
        <v>7.04</v>
      </c>
      <c r="DB165">
        <v>0</v>
      </c>
    </row>
    <row r="166" spans="1:106" x14ac:dyDescent="0.2">
      <c r="A166">
        <f>ROW(Source!A81)</f>
        <v>81</v>
      </c>
      <c r="B166">
        <v>16612262</v>
      </c>
      <c r="C166">
        <v>16613030</v>
      </c>
      <c r="D166">
        <v>15446300</v>
      </c>
      <c r="E166">
        <v>1</v>
      </c>
      <c r="F166">
        <v>1</v>
      </c>
      <c r="G166">
        <v>1</v>
      </c>
      <c r="H166">
        <v>1</v>
      </c>
      <c r="I166" t="s">
        <v>1317</v>
      </c>
      <c r="J166" t="s">
        <v>6</v>
      </c>
      <c r="K166" t="s">
        <v>1318</v>
      </c>
      <c r="L166">
        <v>1191</v>
      </c>
      <c r="N166">
        <v>1013</v>
      </c>
      <c r="O166" t="s">
        <v>1223</v>
      </c>
      <c r="P166" t="s">
        <v>1223</v>
      </c>
      <c r="Q166">
        <v>1</v>
      </c>
      <c r="W166">
        <v>0</v>
      </c>
      <c r="X166">
        <v>912892513</v>
      </c>
      <c r="Y166">
        <v>2.76</v>
      </c>
      <c r="AA166">
        <v>0</v>
      </c>
      <c r="AB166">
        <v>0</v>
      </c>
      <c r="AC166">
        <v>0</v>
      </c>
      <c r="AD166">
        <v>69.84</v>
      </c>
      <c r="AE166">
        <v>0</v>
      </c>
      <c r="AF166">
        <v>0</v>
      </c>
      <c r="AG166">
        <v>0</v>
      </c>
      <c r="AH166">
        <v>9.92</v>
      </c>
      <c r="AI166">
        <v>1</v>
      </c>
      <c r="AJ166">
        <v>1</v>
      </c>
      <c r="AK166">
        <v>1</v>
      </c>
      <c r="AL166">
        <v>7.04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2.4</v>
      </c>
      <c r="AU166" t="s">
        <v>92</v>
      </c>
      <c r="AV166">
        <v>1</v>
      </c>
      <c r="AW166">
        <v>2</v>
      </c>
      <c r="AX166">
        <v>16613039</v>
      </c>
      <c r="AY166">
        <v>1</v>
      </c>
      <c r="AZ166">
        <v>0</v>
      </c>
      <c r="BA166">
        <v>174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Y166*Source!I81</f>
        <v>20.865599999999997</v>
      </c>
      <c r="CY166">
        <f>AD166</f>
        <v>69.84</v>
      </c>
      <c r="CZ166">
        <f>AH166</f>
        <v>9.92</v>
      </c>
      <c r="DA166">
        <f>AL166</f>
        <v>7.04</v>
      </c>
      <c r="DB166">
        <v>0</v>
      </c>
    </row>
    <row r="167" spans="1:106" x14ac:dyDescent="0.2">
      <c r="A167">
        <f>ROW(Source!A81)</f>
        <v>81</v>
      </c>
      <c r="B167">
        <v>16612262</v>
      </c>
      <c r="C167">
        <v>16613030</v>
      </c>
      <c r="D167">
        <v>15430395</v>
      </c>
      <c r="E167">
        <v>1</v>
      </c>
      <c r="F167">
        <v>1</v>
      </c>
      <c r="G167">
        <v>1</v>
      </c>
      <c r="H167">
        <v>1</v>
      </c>
      <c r="I167" t="s">
        <v>1224</v>
      </c>
      <c r="J167" t="s">
        <v>6</v>
      </c>
      <c r="K167" t="s">
        <v>1225</v>
      </c>
      <c r="L167">
        <v>1191</v>
      </c>
      <c r="N167">
        <v>1013</v>
      </c>
      <c r="O167" t="s">
        <v>1223</v>
      </c>
      <c r="P167" t="s">
        <v>1223</v>
      </c>
      <c r="Q167">
        <v>1</v>
      </c>
      <c r="W167">
        <v>0</v>
      </c>
      <c r="X167">
        <v>-1417349443</v>
      </c>
      <c r="Y167">
        <v>0.17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7.04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0.17</v>
      </c>
      <c r="AU167" t="s">
        <v>6</v>
      </c>
      <c r="AV167">
        <v>2</v>
      </c>
      <c r="AW167">
        <v>2</v>
      </c>
      <c r="AX167">
        <v>16613040</v>
      </c>
      <c r="AY167">
        <v>1</v>
      </c>
      <c r="AZ167">
        <v>2048</v>
      </c>
      <c r="BA167">
        <v>175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Y167*Source!I81</f>
        <v>1.2852000000000001</v>
      </c>
      <c r="CY167">
        <f>AD167</f>
        <v>0</v>
      </c>
      <c r="CZ167">
        <f>AH167</f>
        <v>0</v>
      </c>
      <c r="DA167">
        <f>AL167</f>
        <v>1</v>
      </c>
      <c r="DB167">
        <v>0</v>
      </c>
    </row>
    <row r="168" spans="1:106" x14ac:dyDescent="0.2">
      <c r="A168">
        <f>ROW(Source!A81)</f>
        <v>81</v>
      </c>
      <c r="B168">
        <v>16612262</v>
      </c>
      <c r="C168">
        <v>16613030</v>
      </c>
      <c r="D168">
        <v>15249073</v>
      </c>
      <c r="E168">
        <v>1</v>
      </c>
      <c r="F168">
        <v>1</v>
      </c>
      <c r="G168">
        <v>1</v>
      </c>
      <c r="H168">
        <v>2</v>
      </c>
      <c r="I168" t="s">
        <v>1237</v>
      </c>
      <c r="J168" t="s">
        <v>1238</v>
      </c>
      <c r="K168" t="s">
        <v>1239</v>
      </c>
      <c r="L168">
        <v>1368</v>
      </c>
      <c r="N168">
        <v>1011</v>
      </c>
      <c r="O168" t="s">
        <v>1229</v>
      </c>
      <c r="P168" t="s">
        <v>1229</v>
      </c>
      <c r="Q168">
        <v>1</v>
      </c>
      <c r="W168">
        <v>0</v>
      </c>
      <c r="X168">
        <v>1372534845</v>
      </c>
      <c r="Y168">
        <v>0.21250000000000002</v>
      </c>
      <c r="AA168">
        <v>0</v>
      </c>
      <c r="AB168">
        <v>462.6</v>
      </c>
      <c r="AC168">
        <v>11.6</v>
      </c>
      <c r="AD168">
        <v>0</v>
      </c>
      <c r="AE168">
        <v>0</v>
      </c>
      <c r="AF168">
        <v>65.709999999999994</v>
      </c>
      <c r="AG168">
        <v>11.6</v>
      </c>
      <c r="AH168">
        <v>0</v>
      </c>
      <c r="AI168">
        <v>1</v>
      </c>
      <c r="AJ168">
        <v>7.04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6</v>
      </c>
      <c r="AT168">
        <v>0.17</v>
      </c>
      <c r="AU168" t="s">
        <v>91</v>
      </c>
      <c r="AV168">
        <v>0</v>
      </c>
      <c r="AW168">
        <v>2</v>
      </c>
      <c r="AX168">
        <v>16613041</v>
      </c>
      <c r="AY168">
        <v>1</v>
      </c>
      <c r="AZ168">
        <v>0</v>
      </c>
      <c r="BA168">
        <v>176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Y168*Source!I81</f>
        <v>1.6065</v>
      </c>
      <c r="CY168">
        <f>AB168</f>
        <v>462.6</v>
      </c>
      <c r="CZ168">
        <f>AF168</f>
        <v>65.709999999999994</v>
      </c>
      <c r="DA168">
        <f>AJ168</f>
        <v>7.04</v>
      </c>
      <c r="DB168">
        <v>0</v>
      </c>
    </row>
    <row r="169" spans="1:106" x14ac:dyDescent="0.2">
      <c r="A169">
        <f>ROW(Source!A81)</f>
        <v>81</v>
      </c>
      <c r="B169">
        <v>16612262</v>
      </c>
      <c r="C169">
        <v>16613030</v>
      </c>
      <c r="D169">
        <v>15249377</v>
      </c>
      <c r="E169">
        <v>1</v>
      </c>
      <c r="F169">
        <v>1</v>
      </c>
      <c r="G169">
        <v>1</v>
      </c>
      <c r="H169">
        <v>2</v>
      </c>
      <c r="I169" t="s">
        <v>1319</v>
      </c>
      <c r="J169" t="s">
        <v>1320</v>
      </c>
      <c r="K169" t="s">
        <v>1321</v>
      </c>
      <c r="L169">
        <v>1368</v>
      </c>
      <c r="N169">
        <v>1011</v>
      </c>
      <c r="O169" t="s">
        <v>1229</v>
      </c>
      <c r="P169" t="s">
        <v>1229</v>
      </c>
      <c r="Q169">
        <v>1</v>
      </c>
      <c r="W169">
        <v>0</v>
      </c>
      <c r="X169">
        <v>-353815937</v>
      </c>
      <c r="Y169">
        <v>0.5</v>
      </c>
      <c r="AA169">
        <v>0</v>
      </c>
      <c r="AB169">
        <v>57.02</v>
      </c>
      <c r="AC169">
        <v>0</v>
      </c>
      <c r="AD169">
        <v>0</v>
      </c>
      <c r="AE169">
        <v>0</v>
      </c>
      <c r="AF169">
        <v>8.1</v>
      </c>
      <c r="AG169">
        <v>0</v>
      </c>
      <c r="AH169">
        <v>0</v>
      </c>
      <c r="AI169">
        <v>1</v>
      </c>
      <c r="AJ169">
        <v>7.04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0.4</v>
      </c>
      <c r="AU169" t="s">
        <v>91</v>
      </c>
      <c r="AV169">
        <v>0</v>
      </c>
      <c r="AW169">
        <v>2</v>
      </c>
      <c r="AX169">
        <v>16613042</v>
      </c>
      <c r="AY169">
        <v>1</v>
      </c>
      <c r="AZ169">
        <v>0</v>
      </c>
      <c r="BA169">
        <v>177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Y169*Source!I81</f>
        <v>3.78</v>
      </c>
      <c r="CY169">
        <f>AB169</f>
        <v>57.02</v>
      </c>
      <c r="CZ169">
        <f>AF169</f>
        <v>8.1</v>
      </c>
      <c r="DA169">
        <f>AJ169</f>
        <v>7.04</v>
      </c>
      <c r="DB169">
        <v>0</v>
      </c>
    </row>
    <row r="170" spans="1:106" x14ac:dyDescent="0.2">
      <c r="A170">
        <f>ROW(Source!A81)</f>
        <v>81</v>
      </c>
      <c r="B170">
        <v>16612262</v>
      </c>
      <c r="C170">
        <v>16613030</v>
      </c>
      <c r="D170">
        <v>15168750</v>
      </c>
      <c r="E170">
        <v>1</v>
      </c>
      <c r="F170">
        <v>1</v>
      </c>
      <c r="G170">
        <v>1</v>
      </c>
      <c r="H170">
        <v>3</v>
      </c>
      <c r="I170" t="s">
        <v>1322</v>
      </c>
      <c r="J170" t="s">
        <v>1323</v>
      </c>
      <c r="K170" t="s">
        <v>1324</v>
      </c>
      <c r="L170">
        <v>1348</v>
      </c>
      <c r="N170">
        <v>1009</v>
      </c>
      <c r="O170" t="s">
        <v>182</v>
      </c>
      <c r="P170" t="s">
        <v>182</v>
      </c>
      <c r="Q170">
        <v>1000</v>
      </c>
      <c r="W170">
        <v>0</v>
      </c>
      <c r="X170">
        <v>-714836380</v>
      </c>
      <c r="Y170">
        <v>1E-4</v>
      </c>
      <c r="AA170">
        <v>72617.67</v>
      </c>
      <c r="AB170">
        <v>0</v>
      </c>
      <c r="AC170">
        <v>0</v>
      </c>
      <c r="AD170">
        <v>0</v>
      </c>
      <c r="AE170">
        <v>10315.01</v>
      </c>
      <c r="AF170">
        <v>0</v>
      </c>
      <c r="AG170">
        <v>0</v>
      </c>
      <c r="AH170">
        <v>0</v>
      </c>
      <c r="AI170">
        <v>7.04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1E-4</v>
      </c>
      <c r="AU170" t="s">
        <v>6</v>
      </c>
      <c r="AV170">
        <v>0</v>
      </c>
      <c r="AW170">
        <v>2</v>
      </c>
      <c r="AX170">
        <v>16613044</v>
      </c>
      <c r="AY170">
        <v>1</v>
      </c>
      <c r="AZ170">
        <v>0</v>
      </c>
      <c r="BA170">
        <v>179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Y170*Source!I81</f>
        <v>7.5599999999999994E-4</v>
      </c>
      <c r="CY170">
        <f>AA170</f>
        <v>72617.67</v>
      </c>
      <c r="CZ170">
        <f>AE170</f>
        <v>10315.01</v>
      </c>
      <c r="DA170">
        <f>AI170</f>
        <v>7.04</v>
      </c>
      <c r="DB170">
        <v>0</v>
      </c>
    </row>
    <row r="171" spans="1:106" x14ac:dyDescent="0.2">
      <c r="A171">
        <f>ROW(Source!A81)</f>
        <v>81</v>
      </c>
      <c r="B171">
        <v>16612262</v>
      </c>
      <c r="C171">
        <v>16613030</v>
      </c>
      <c r="D171">
        <v>15187348</v>
      </c>
      <c r="E171">
        <v>1</v>
      </c>
      <c r="F171">
        <v>1</v>
      </c>
      <c r="G171">
        <v>1</v>
      </c>
      <c r="H171">
        <v>3</v>
      </c>
      <c r="I171" t="s">
        <v>271</v>
      </c>
      <c r="J171" t="s">
        <v>273</v>
      </c>
      <c r="K171" t="s">
        <v>272</v>
      </c>
      <c r="L171">
        <v>1327</v>
      </c>
      <c r="N171">
        <v>1005</v>
      </c>
      <c r="O171" t="s">
        <v>97</v>
      </c>
      <c r="P171" t="s">
        <v>97</v>
      </c>
      <c r="Q171">
        <v>1</v>
      </c>
      <c r="W171">
        <v>0</v>
      </c>
      <c r="X171">
        <v>883638919</v>
      </c>
      <c r="Y171">
        <v>1</v>
      </c>
      <c r="AA171">
        <v>12665.95</v>
      </c>
      <c r="AB171">
        <v>0</v>
      </c>
      <c r="AC171">
        <v>0</v>
      </c>
      <c r="AD171">
        <v>0</v>
      </c>
      <c r="AE171">
        <v>1799.14</v>
      </c>
      <c r="AF171">
        <v>0</v>
      </c>
      <c r="AG171">
        <v>0</v>
      </c>
      <c r="AH171">
        <v>0</v>
      </c>
      <c r="AI171">
        <v>7.04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1</v>
      </c>
      <c r="AU171" t="s">
        <v>6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Y171*Source!I81</f>
        <v>7.56</v>
      </c>
      <c r="CY171">
        <f>AA171</f>
        <v>12665.95</v>
      </c>
      <c r="CZ171">
        <f>AE171</f>
        <v>1799.14</v>
      </c>
      <c r="DA171">
        <f>AI171</f>
        <v>7.04</v>
      </c>
      <c r="DB171">
        <v>0</v>
      </c>
    </row>
    <row r="172" spans="1:106" x14ac:dyDescent="0.2">
      <c r="A172">
        <f>ROW(Source!A81)</f>
        <v>81</v>
      </c>
      <c r="B172">
        <v>16612262</v>
      </c>
      <c r="C172">
        <v>16613030</v>
      </c>
      <c r="D172">
        <v>15192019</v>
      </c>
      <c r="E172">
        <v>1</v>
      </c>
      <c r="F172">
        <v>1</v>
      </c>
      <c r="G172">
        <v>1</v>
      </c>
      <c r="H172">
        <v>3</v>
      </c>
      <c r="I172" t="s">
        <v>1349</v>
      </c>
      <c r="J172" t="s">
        <v>1350</v>
      </c>
      <c r="K172" t="s">
        <v>1351</v>
      </c>
      <c r="L172">
        <v>1348</v>
      </c>
      <c r="N172">
        <v>1009</v>
      </c>
      <c r="O172" t="s">
        <v>182</v>
      </c>
      <c r="P172" t="s">
        <v>182</v>
      </c>
      <c r="Q172">
        <v>1000</v>
      </c>
      <c r="W172">
        <v>0</v>
      </c>
      <c r="X172">
        <v>-751617735</v>
      </c>
      <c r="Y172">
        <v>3.0000000000000001E-3</v>
      </c>
      <c r="AA172">
        <v>40860.160000000003</v>
      </c>
      <c r="AB172">
        <v>0</v>
      </c>
      <c r="AC172">
        <v>0</v>
      </c>
      <c r="AD172">
        <v>0</v>
      </c>
      <c r="AE172">
        <v>5804</v>
      </c>
      <c r="AF172">
        <v>0</v>
      </c>
      <c r="AG172">
        <v>0</v>
      </c>
      <c r="AH172">
        <v>0</v>
      </c>
      <c r="AI172">
        <v>7.04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3.0000000000000001E-3</v>
      </c>
      <c r="AU172" t="s">
        <v>6</v>
      </c>
      <c r="AV172">
        <v>0</v>
      </c>
      <c r="AW172">
        <v>2</v>
      </c>
      <c r="AX172">
        <v>16613046</v>
      </c>
      <c r="AY172">
        <v>1</v>
      </c>
      <c r="AZ172">
        <v>0</v>
      </c>
      <c r="BA172">
        <v>181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Y172*Source!I81</f>
        <v>2.2679999999999999E-2</v>
      </c>
      <c r="CY172">
        <f>AA172</f>
        <v>40860.160000000003</v>
      </c>
      <c r="CZ172">
        <f>AE172</f>
        <v>5804</v>
      </c>
      <c r="DA172">
        <f>AI172</f>
        <v>7.04</v>
      </c>
      <c r="DB172">
        <v>0</v>
      </c>
    </row>
    <row r="173" spans="1:106" x14ac:dyDescent="0.2">
      <c r="A173">
        <f>ROW(Source!A81)</f>
        <v>81</v>
      </c>
      <c r="B173">
        <v>16612262</v>
      </c>
      <c r="C173">
        <v>16613030</v>
      </c>
      <c r="D173">
        <v>15204330</v>
      </c>
      <c r="E173">
        <v>1</v>
      </c>
      <c r="F173">
        <v>1</v>
      </c>
      <c r="G173">
        <v>1</v>
      </c>
      <c r="H173">
        <v>3</v>
      </c>
      <c r="I173" t="s">
        <v>1352</v>
      </c>
      <c r="J173" t="s">
        <v>1353</v>
      </c>
      <c r="K173" t="s">
        <v>1354</v>
      </c>
      <c r="L173">
        <v>1354</v>
      </c>
      <c r="N173">
        <v>1010</v>
      </c>
      <c r="O173" t="s">
        <v>110</v>
      </c>
      <c r="P173" t="s">
        <v>110</v>
      </c>
      <c r="Q173">
        <v>1</v>
      </c>
      <c r="W173">
        <v>0</v>
      </c>
      <c r="X173">
        <v>-1075270488</v>
      </c>
      <c r="Y173">
        <v>0.1</v>
      </c>
      <c r="AA173">
        <v>512.51</v>
      </c>
      <c r="AB173">
        <v>0</v>
      </c>
      <c r="AC173">
        <v>0</v>
      </c>
      <c r="AD173">
        <v>0</v>
      </c>
      <c r="AE173">
        <v>72.8</v>
      </c>
      <c r="AF173">
        <v>0</v>
      </c>
      <c r="AG173">
        <v>0</v>
      </c>
      <c r="AH173">
        <v>0</v>
      </c>
      <c r="AI173">
        <v>7.04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0.1</v>
      </c>
      <c r="AU173" t="s">
        <v>6</v>
      </c>
      <c r="AV173">
        <v>0</v>
      </c>
      <c r="AW173">
        <v>2</v>
      </c>
      <c r="AX173">
        <v>16613047</v>
      </c>
      <c r="AY173">
        <v>1</v>
      </c>
      <c r="AZ173">
        <v>0</v>
      </c>
      <c r="BA173">
        <v>182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Y173*Source!I81</f>
        <v>0.75600000000000001</v>
      </c>
      <c r="CY173">
        <f>AA173</f>
        <v>512.51</v>
      </c>
      <c r="CZ173">
        <f>AE173</f>
        <v>72.8</v>
      </c>
      <c r="DA173">
        <f>AI173</f>
        <v>7.04</v>
      </c>
      <c r="DB173">
        <v>0</v>
      </c>
    </row>
    <row r="174" spans="1:106" x14ac:dyDescent="0.2">
      <c r="A174">
        <f>ROW(Source!A83)</f>
        <v>83</v>
      </c>
      <c r="B174">
        <v>16612262</v>
      </c>
      <c r="C174">
        <v>16613049</v>
      </c>
      <c r="D174">
        <v>15430767</v>
      </c>
      <c r="E174">
        <v>1</v>
      </c>
      <c r="F174">
        <v>1</v>
      </c>
      <c r="G174">
        <v>1</v>
      </c>
      <c r="H174">
        <v>1</v>
      </c>
      <c r="I174" t="s">
        <v>1249</v>
      </c>
      <c r="J174" t="s">
        <v>6</v>
      </c>
      <c r="K174" t="s">
        <v>1250</v>
      </c>
      <c r="L174">
        <v>1191</v>
      </c>
      <c r="N174">
        <v>1013</v>
      </c>
      <c r="O174" t="s">
        <v>1223</v>
      </c>
      <c r="P174" t="s">
        <v>1223</v>
      </c>
      <c r="Q174">
        <v>1</v>
      </c>
      <c r="W174">
        <v>0</v>
      </c>
      <c r="X174">
        <v>-400197608</v>
      </c>
      <c r="Y174">
        <v>124.23</v>
      </c>
      <c r="AA174">
        <v>0</v>
      </c>
      <c r="AB174">
        <v>0</v>
      </c>
      <c r="AC174">
        <v>0</v>
      </c>
      <c r="AD174">
        <v>60.05</v>
      </c>
      <c r="AE174">
        <v>0</v>
      </c>
      <c r="AF174">
        <v>0</v>
      </c>
      <c r="AG174">
        <v>0</v>
      </c>
      <c r="AH174">
        <v>8.5299999999999994</v>
      </c>
      <c r="AI174">
        <v>1</v>
      </c>
      <c r="AJ174">
        <v>1</v>
      </c>
      <c r="AK174">
        <v>1</v>
      </c>
      <c r="AL174">
        <v>7.04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124.23</v>
      </c>
      <c r="AU174" t="s">
        <v>6</v>
      </c>
      <c r="AV174">
        <v>1</v>
      </c>
      <c r="AW174">
        <v>2</v>
      </c>
      <c r="AX174">
        <v>16613055</v>
      </c>
      <c r="AY174">
        <v>1</v>
      </c>
      <c r="AZ174">
        <v>0</v>
      </c>
      <c r="BA174">
        <v>183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Y174*Source!I83</f>
        <v>9.9383999999999997</v>
      </c>
      <c r="CY174">
        <f>AD174</f>
        <v>60.05</v>
      </c>
      <c r="CZ174">
        <f>AH174</f>
        <v>8.5299999999999994</v>
      </c>
      <c r="DA174">
        <f>AL174</f>
        <v>7.04</v>
      </c>
      <c r="DB174">
        <v>0</v>
      </c>
    </row>
    <row r="175" spans="1:106" x14ac:dyDescent="0.2">
      <c r="A175">
        <f>ROW(Source!A83)</f>
        <v>83</v>
      </c>
      <c r="B175">
        <v>16612262</v>
      </c>
      <c r="C175">
        <v>16613049</v>
      </c>
      <c r="D175">
        <v>15249402</v>
      </c>
      <c r="E175">
        <v>1</v>
      </c>
      <c r="F175">
        <v>1</v>
      </c>
      <c r="G175">
        <v>1</v>
      </c>
      <c r="H175">
        <v>2</v>
      </c>
      <c r="I175" t="s">
        <v>1251</v>
      </c>
      <c r="J175" t="s">
        <v>1252</v>
      </c>
      <c r="K175" t="s">
        <v>1253</v>
      </c>
      <c r="L175">
        <v>1368</v>
      </c>
      <c r="N175">
        <v>1011</v>
      </c>
      <c r="O175" t="s">
        <v>1229</v>
      </c>
      <c r="P175" t="s">
        <v>1229</v>
      </c>
      <c r="Q175">
        <v>1</v>
      </c>
      <c r="W175">
        <v>0</v>
      </c>
      <c r="X175">
        <v>-2111251057</v>
      </c>
      <c r="Y175">
        <v>1.38</v>
      </c>
      <c r="AA175">
        <v>0</v>
      </c>
      <c r="AB175">
        <v>228.8</v>
      </c>
      <c r="AC175">
        <v>0</v>
      </c>
      <c r="AD175">
        <v>0</v>
      </c>
      <c r="AE175">
        <v>0</v>
      </c>
      <c r="AF175">
        <v>32.5</v>
      </c>
      <c r="AG175">
        <v>0</v>
      </c>
      <c r="AH175">
        <v>0</v>
      </c>
      <c r="AI175">
        <v>1</v>
      </c>
      <c r="AJ175">
        <v>7.04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1.38</v>
      </c>
      <c r="AU175" t="s">
        <v>6</v>
      </c>
      <c r="AV175">
        <v>0</v>
      </c>
      <c r="AW175">
        <v>2</v>
      </c>
      <c r="AX175">
        <v>16613056</v>
      </c>
      <c r="AY175">
        <v>1</v>
      </c>
      <c r="AZ175">
        <v>0</v>
      </c>
      <c r="BA175">
        <v>184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Y175*Source!I83</f>
        <v>0.1104</v>
      </c>
      <c r="CY175">
        <f>AB175</f>
        <v>228.8</v>
      </c>
      <c r="CZ175">
        <f>AF175</f>
        <v>32.5</v>
      </c>
      <c r="DA175">
        <f>AJ175</f>
        <v>7.04</v>
      </c>
      <c r="DB175">
        <v>0</v>
      </c>
    </row>
    <row r="176" spans="1:106" x14ac:dyDescent="0.2">
      <c r="A176">
        <f>ROW(Source!A83)</f>
        <v>83</v>
      </c>
      <c r="B176">
        <v>16612262</v>
      </c>
      <c r="C176">
        <v>16613049</v>
      </c>
      <c r="D176">
        <v>15249998</v>
      </c>
      <c r="E176">
        <v>1</v>
      </c>
      <c r="F176">
        <v>1</v>
      </c>
      <c r="G176">
        <v>1</v>
      </c>
      <c r="H176">
        <v>2</v>
      </c>
      <c r="I176" t="s">
        <v>1254</v>
      </c>
      <c r="J176" t="s">
        <v>1255</v>
      </c>
      <c r="K176" t="s">
        <v>1256</v>
      </c>
      <c r="L176">
        <v>1368</v>
      </c>
      <c r="N176">
        <v>1011</v>
      </c>
      <c r="O176" t="s">
        <v>1229</v>
      </c>
      <c r="P176" t="s">
        <v>1229</v>
      </c>
      <c r="Q176">
        <v>1</v>
      </c>
      <c r="W176">
        <v>0</v>
      </c>
      <c r="X176">
        <v>1518765163</v>
      </c>
      <c r="Y176">
        <v>1.38</v>
      </c>
      <c r="AA176">
        <v>0</v>
      </c>
      <c r="AB176">
        <v>10.77</v>
      </c>
      <c r="AC176">
        <v>0</v>
      </c>
      <c r="AD176">
        <v>0</v>
      </c>
      <c r="AE176">
        <v>0</v>
      </c>
      <c r="AF176">
        <v>1.53</v>
      </c>
      <c r="AG176">
        <v>0</v>
      </c>
      <c r="AH176">
        <v>0</v>
      </c>
      <c r="AI176">
        <v>1</v>
      </c>
      <c r="AJ176">
        <v>7.04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1.38</v>
      </c>
      <c r="AU176" t="s">
        <v>6</v>
      </c>
      <c r="AV176">
        <v>0</v>
      </c>
      <c r="AW176">
        <v>2</v>
      </c>
      <c r="AX176">
        <v>16613057</v>
      </c>
      <c r="AY176">
        <v>1</v>
      </c>
      <c r="AZ176">
        <v>0</v>
      </c>
      <c r="BA176">
        <v>185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Y176*Source!I83</f>
        <v>0.1104</v>
      </c>
      <c r="CY176">
        <f>AB176</f>
        <v>10.77</v>
      </c>
      <c r="CZ176">
        <f>AF176</f>
        <v>1.53</v>
      </c>
      <c r="DA176">
        <f>AJ176</f>
        <v>7.04</v>
      </c>
      <c r="DB176">
        <v>0</v>
      </c>
    </row>
    <row r="177" spans="1:106" x14ac:dyDescent="0.2">
      <c r="A177">
        <f>ROW(Source!A83)</f>
        <v>83</v>
      </c>
      <c r="B177">
        <v>16612262</v>
      </c>
      <c r="C177">
        <v>16613049</v>
      </c>
      <c r="D177">
        <v>15167286</v>
      </c>
      <c r="E177">
        <v>1</v>
      </c>
      <c r="F177">
        <v>1</v>
      </c>
      <c r="G177">
        <v>1</v>
      </c>
      <c r="H177">
        <v>3</v>
      </c>
      <c r="I177" t="s">
        <v>1293</v>
      </c>
      <c r="J177" t="s">
        <v>1294</v>
      </c>
      <c r="K177" t="s">
        <v>1295</v>
      </c>
      <c r="L177">
        <v>1339</v>
      </c>
      <c r="N177">
        <v>1007</v>
      </c>
      <c r="O177" t="s">
        <v>282</v>
      </c>
      <c r="P177" t="s">
        <v>282</v>
      </c>
      <c r="Q177">
        <v>1</v>
      </c>
      <c r="W177">
        <v>0</v>
      </c>
      <c r="X177">
        <v>-1660354250</v>
      </c>
      <c r="Y177">
        <v>0.1</v>
      </c>
      <c r="AA177">
        <v>17.18</v>
      </c>
      <c r="AB177">
        <v>0</v>
      </c>
      <c r="AC177">
        <v>0</v>
      </c>
      <c r="AD177">
        <v>0</v>
      </c>
      <c r="AE177">
        <v>2.44</v>
      </c>
      <c r="AF177">
        <v>0</v>
      </c>
      <c r="AG177">
        <v>0</v>
      </c>
      <c r="AH177">
        <v>0</v>
      </c>
      <c r="AI177">
        <v>7.04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0.1</v>
      </c>
      <c r="AU177" t="s">
        <v>6</v>
      </c>
      <c r="AV177">
        <v>0</v>
      </c>
      <c r="AW177">
        <v>2</v>
      </c>
      <c r="AX177">
        <v>16613058</v>
      </c>
      <c r="AY177">
        <v>1</v>
      </c>
      <c r="AZ177">
        <v>0</v>
      </c>
      <c r="BA177">
        <v>186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Y177*Source!I83</f>
        <v>8.0000000000000002E-3</v>
      </c>
      <c r="CY177">
        <f>AA177</f>
        <v>17.18</v>
      </c>
      <c r="CZ177">
        <f>AE177</f>
        <v>2.44</v>
      </c>
      <c r="DA177">
        <f>AI177</f>
        <v>7.04</v>
      </c>
      <c r="DB177">
        <v>0</v>
      </c>
    </row>
    <row r="178" spans="1:106" x14ac:dyDescent="0.2">
      <c r="A178">
        <f>ROW(Source!A83)</f>
        <v>83</v>
      </c>
      <c r="B178">
        <v>16612262</v>
      </c>
      <c r="C178">
        <v>16613049</v>
      </c>
      <c r="D178">
        <v>15172832</v>
      </c>
      <c r="E178">
        <v>1</v>
      </c>
      <c r="F178">
        <v>1</v>
      </c>
      <c r="G178">
        <v>1</v>
      </c>
      <c r="H178">
        <v>3</v>
      </c>
      <c r="I178" t="s">
        <v>280</v>
      </c>
      <c r="J178" t="s">
        <v>283</v>
      </c>
      <c r="K178" t="s">
        <v>281</v>
      </c>
      <c r="L178">
        <v>1339</v>
      </c>
      <c r="N178">
        <v>1007</v>
      </c>
      <c r="O178" t="s">
        <v>282</v>
      </c>
      <c r="P178" t="s">
        <v>282</v>
      </c>
      <c r="Q178">
        <v>1</v>
      </c>
      <c r="W178">
        <v>0</v>
      </c>
      <c r="X178">
        <v>-1048055182</v>
      </c>
      <c r="Y178">
        <v>2.14</v>
      </c>
      <c r="AA178">
        <v>2991.16</v>
      </c>
      <c r="AB178">
        <v>0</v>
      </c>
      <c r="AC178">
        <v>0</v>
      </c>
      <c r="AD178">
        <v>0</v>
      </c>
      <c r="AE178">
        <v>424.88</v>
      </c>
      <c r="AF178">
        <v>0</v>
      </c>
      <c r="AG178">
        <v>0</v>
      </c>
      <c r="AH178">
        <v>0</v>
      </c>
      <c r="AI178">
        <v>7.04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2.14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Y178*Source!I83</f>
        <v>0.17120000000000002</v>
      </c>
      <c r="CY178">
        <f>AA178</f>
        <v>2991.16</v>
      </c>
      <c r="CZ178">
        <f>AE178</f>
        <v>424.88</v>
      </c>
      <c r="DA178">
        <f>AI178</f>
        <v>7.04</v>
      </c>
      <c r="DB178">
        <v>0</v>
      </c>
    </row>
    <row r="179" spans="1:106" x14ac:dyDescent="0.2">
      <c r="A179">
        <f>ROW(Source!A85)</f>
        <v>85</v>
      </c>
      <c r="B179">
        <v>16612262</v>
      </c>
      <c r="C179">
        <v>16613063</v>
      </c>
      <c r="D179">
        <v>15438286</v>
      </c>
      <c r="E179">
        <v>1</v>
      </c>
      <c r="F179">
        <v>1</v>
      </c>
      <c r="G179">
        <v>1</v>
      </c>
      <c r="H179">
        <v>1</v>
      </c>
      <c r="I179" t="s">
        <v>1296</v>
      </c>
      <c r="J179" t="s">
        <v>6</v>
      </c>
      <c r="K179" t="s">
        <v>1297</v>
      </c>
      <c r="L179">
        <v>1191</v>
      </c>
      <c r="N179">
        <v>1013</v>
      </c>
      <c r="O179" t="s">
        <v>1223</v>
      </c>
      <c r="P179" t="s">
        <v>1223</v>
      </c>
      <c r="Q179">
        <v>1</v>
      </c>
      <c r="W179">
        <v>0</v>
      </c>
      <c r="X179">
        <v>-1027537862</v>
      </c>
      <c r="Y179">
        <v>4.2435</v>
      </c>
      <c r="AA179">
        <v>0</v>
      </c>
      <c r="AB179">
        <v>0</v>
      </c>
      <c r="AC179">
        <v>0</v>
      </c>
      <c r="AD179">
        <v>64.63</v>
      </c>
      <c r="AE179">
        <v>0</v>
      </c>
      <c r="AF179">
        <v>0</v>
      </c>
      <c r="AG179">
        <v>0</v>
      </c>
      <c r="AH179">
        <v>9.18</v>
      </c>
      <c r="AI179">
        <v>1</v>
      </c>
      <c r="AJ179">
        <v>1</v>
      </c>
      <c r="AK179">
        <v>1</v>
      </c>
      <c r="AL179">
        <v>7.04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3.69</v>
      </c>
      <c r="AU179" t="s">
        <v>92</v>
      </c>
      <c r="AV179">
        <v>1</v>
      </c>
      <c r="AW179">
        <v>2</v>
      </c>
      <c r="AX179">
        <v>16613072</v>
      </c>
      <c r="AY179">
        <v>1</v>
      </c>
      <c r="AZ179">
        <v>0</v>
      </c>
      <c r="BA179">
        <v>190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Y179*Source!I85</f>
        <v>2.1090195</v>
      </c>
      <c r="CY179">
        <f>AD179</f>
        <v>64.63</v>
      </c>
      <c r="CZ179">
        <f>AH179</f>
        <v>9.18</v>
      </c>
      <c r="DA179">
        <f>AL179</f>
        <v>7.04</v>
      </c>
      <c r="DB179">
        <v>0</v>
      </c>
    </row>
    <row r="180" spans="1:106" x14ac:dyDescent="0.2">
      <c r="A180">
        <f>ROW(Source!A85)</f>
        <v>85</v>
      </c>
      <c r="B180">
        <v>16612262</v>
      </c>
      <c r="C180">
        <v>16613063</v>
      </c>
      <c r="D180">
        <v>15430395</v>
      </c>
      <c r="E180">
        <v>1</v>
      </c>
      <c r="F180">
        <v>1</v>
      </c>
      <c r="G180">
        <v>1</v>
      </c>
      <c r="H180">
        <v>1</v>
      </c>
      <c r="I180" t="s">
        <v>1224</v>
      </c>
      <c r="J180" t="s">
        <v>6</v>
      </c>
      <c r="K180" t="s">
        <v>1225</v>
      </c>
      <c r="L180">
        <v>1191</v>
      </c>
      <c r="N180">
        <v>1013</v>
      </c>
      <c r="O180" t="s">
        <v>1223</v>
      </c>
      <c r="P180" t="s">
        <v>1223</v>
      </c>
      <c r="Q180">
        <v>1</v>
      </c>
      <c r="W180">
        <v>0</v>
      </c>
      <c r="X180">
        <v>-1417349443</v>
      </c>
      <c r="Y180">
        <v>0.05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7.04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0.05</v>
      </c>
      <c r="AU180" t="s">
        <v>6</v>
      </c>
      <c r="AV180">
        <v>2</v>
      </c>
      <c r="AW180">
        <v>2</v>
      </c>
      <c r="AX180">
        <v>16613073</v>
      </c>
      <c r="AY180">
        <v>1</v>
      </c>
      <c r="AZ180">
        <v>2048</v>
      </c>
      <c r="BA180">
        <v>191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Y180*Source!I85</f>
        <v>2.4850000000000001E-2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ROW(Source!A85)</f>
        <v>85</v>
      </c>
      <c r="B181">
        <v>16612262</v>
      </c>
      <c r="C181">
        <v>16613063</v>
      </c>
      <c r="D181">
        <v>15247970</v>
      </c>
      <c r="E181">
        <v>1</v>
      </c>
      <c r="F181">
        <v>1</v>
      </c>
      <c r="G181">
        <v>1</v>
      </c>
      <c r="H181">
        <v>2</v>
      </c>
      <c r="I181" t="s">
        <v>1355</v>
      </c>
      <c r="J181" t="s">
        <v>1356</v>
      </c>
      <c r="K181" t="s">
        <v>1357</v>
      </c>
      <c r="L181">
        <v>1368</v>
      </c>
      <c r="N181">
        <v>1011</v>
      </c>
      <c r="O181" t="s">
        <v>1229</v>
      </c>
      <c r="P181" t="s">
        <v>1229</v>
      </c>
      <c r="Q181">
        <v>1</v>
      </c>
      <c r="W181">
        <v>0</v>
      </c>
      <c r="X181">
        <v>368031958</v>
      </c>
      <c r="Y181">
        <v>1.2500000000000001E-2</v>
      </c>
      <c r="AA181">
        <v>0</v>
      </c>
      <c r="AB181">
        <v>194.73</v>
      </c>
      <c r="AC181">
        <v>11.6</v>
      </c>
      <c r="AD181">
        <v>0</v>
      </c>
      <c r="AE181">
        <v>0</v>
      </c>
      <c r="AF181">
        <v>27.66</v>
      </c>
      <c r="AG181">
        <v>11.6</v>
      </c>
      <c r="AH181">
        <v>0</v>
      </c>
      <c r="AI181">
        <v>1</v>
      </c>
      <c r="AJ181">
        <v>7.04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0.01</v>
      </c>
      <c r="AU181" t="s">
        <v>91</v>
      </c>
      <c r="AV181">
        <v>0</v>
      </c>
      <c r="AW181">
        <v>2</v>
      </c>
      <c r="AX181">
        <v>16613074</v>
      </c>
      <c r="AY181">
        <v>1</v>
      </c>
      <c r="AZ181">
        <v>0</v>
      </c>
      <c r="BA181">
        <v>192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Y181*Source!I85</f>
        <v>6.2125000000000001E-3</v>
      </c>
      <c r="CY181">
        <f>AB181</f>
        <v>194.73</v>
      </c>
      <c r="CZ181">
        <f>AF181</f>
        <v>27.66</v>
      </c>
      <c r="DA181">
        <f>AJ181</f>
        <v>7.04</v>
      </c>
      <c r="DB181">
        <v>0</v>
      </c>
    </row>
    <row r="182" spans="1:106" x14ac:dyDescent="0.2">
      <c r="A182">
        <f>ROW(Source!A85)</f>
        <v>85</v>
      </c>
      <c r="B182">
        <v>16612262</v>
      </c>
      <c r="C182">
        <v>16613063</v>
      </c>
      <c r="D182">
        <v>15249073</v>
      </c>
      <c r="E182">
        <v>1</v>
      </c>
      <c r="F182">
        <v>1</v>
      </c>
      <c r="G182">
        <v>1</v>
      </c>
      <c r="H182">
        <v>2</v>
      </c>
      <c r="I182" t="s">
        <v>1237</v>
      </c>
      <c r="J182" t="s">
        <v>1238</v>
      </c>
      <c r="K182" t="s">
        <v>1239</v>
      </c>
      <c r="L182">
        <v>1368</v>
      </c>
      <c r="N182">
        <v>1011</v>
      </c>
      <c r="O182" t="s">
        <v>1229</v>
      </c>
      <c r="P182" t="s">
        <v>1229</v>
      </c>
      <c r="Q182">
        <v>1</v>
      </c>
      <c r="W182">
        <v>0</v>
      </c>
      <c r="X182">
        <v>1372534845</v>
      </c>
      <c r="Y182">
        <v>0.05</v>
      </c>
      <c r="AA182">
        <v>0</v>
      </c>
      <c r="AB182">
        <v>462.6</v>
      </c>
      <c r="AC182">
        <v>11.6</v>
      </c>
      <c r="AD182">
        <v>0</v>
      </c>
      <c r="AE182">
        <v>0</v>
      </c>
      <c r="AF182">
        <v>65.709999999999994</v>
      </c>
      <c r="AG182">
        <v>11.6</v>
      </c>
      <c r="AH182">
        <v>0</v>
      </c>
      <c r="AI182">
        <v>1</v>
      </c>
      <c r="AJ182">
        <v>7.04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0.04</v>
      </c>
      <c r="AU182" t="s">
        <v>91</v>
      </c>
      <c r="AV182">
        <v>0</v>
      </c>
      <c r="AW182">
        <v>2</v>
      </c>
      <c r="AX182">
        <v>16613075</v>
      </c>
      <c r="AY182">
        <v>1</v>
      </c>
      <c r="AZ182">
        <v>0</v>
      </c>
      <c r="BA182">
        <v>193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Y182*Source!I85</f>
        <v>2.4850000000000001E-2</v>
      </c>
      <c r="CY182">
        <f>AB182</f>
        <v>462.6</v>
      </c>
      <c r="CZ182">
        <f>AF182</f>
        <v>65.709999999999994</v>
      </c>
      <c r="DA182">
        <f>AJ182</f>
        <v>7.04</v>
      </c>
      <c r="DB182">
        <v>0</v>
      </c>
    </row>
    <row r="183" spans="1:106" x14ac:dyDescent="0.2">
      <c r="A183">
        <f>ROW(Source!A85)</f>
        <v>85</v>
      </c>
      <c r="B183">
        <v>16612262</v>
      </c>
      <c r="C183">
        <v>16613063</v>
      </c>
      <c r="D183">
        <v>15249933</v>
      </c>
      <c r="E183">
        <v>1</v>
      </c>
      <c r="F183">
        <v>1</v>
      </c>
      <c r="G183">
        <v>1</v>
      </c>
      <c r="H183">
        <v>2</v>
      </c>
      <c r="I183" t="s">
        <v>1358</v>
      </c>
      <c r="J183" t="s">
        <v>1359</v>
      </c>
      <c r="K183" t="s">
        <v>1360</v>
      </c>
      <c r="L183">
        <v>1368</v>
      </c>
      <c r="N183">
        <v>1011</v>
      </c>
      <c r="O183" t="s">
        <v>1229</v>
      </c>
      <c r="P183" t="s">
        <v>1229</v>
      </c>
      <c r="Q183">
        <v>1</v>
      </c>
      <c r="W183">
        <v>0</v>
      </c>
      <c r="X183">
        <v>271748449</v>
      </c>
      <c r="Y183">
        <v>3.5249999999999999</v>
      </c>
      <c r="AA183">
        <v>0</v>
      </c>
      <c r="AB183">
        <v>48.01</v>
      </c>
      <c r="AC183">
        <v>0</v>
      </c>
      <c r="AD183">
        <v>0</v>
      </c>
      <c r="AE183">
        <v>0</v>
      </c>
      <c r="AF183">
        <v>6.82</v>
      </c>
      <c r="AG183">
        <v>0</v>
      </c>
      <c r="AH183">
        <v>0</v>
      </c>
      <c r="AI183">
        <v>1</v>
      </c>
      <c r="AJ183">
        <v>7.04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2.82</v>
      </c>
      <c r="AU183" t="s">
        <v>91</v>
      </c>
      <c r="AV183">
        <v>0</v>
      </c>
      <c r="AW183">
        <v>2</v>
      </c>
      <c r="AX183">
        <v>16613076</v>
      </c>
      <c r="AY183">
        <v>1</v>
      </c>
      <c r="AZ183">
        <v>0</v>
      </c>
      <c r="BA183">
        <v>194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Y183*Source!I85</f>
        <v>1.751925</v>
      </c>
      <c r="CY183">
        <f>AB183</f>
        <v>48.01</v>
      </c>
      <c r="CZ183">
        <f>AF183</f>
        <v>6.82</v>
      </c>
      <c r="DA183">
        <f>AJ183</f>
        <v>7.04</v>
      </c>
      <c r="DB183">
        <v>0</v>
      </c>
    </row>
    <row r="184" spans="1:106" x14ac:dyDescent="0.2">
      <c r="A184">
        <f>ROW(Source!A85)</f>
        <v>85</v>
      </c>
      <c r="B184">
        <v>16612262</v>
      </c>
      <c r="C184">
        <v>16613063</v>
      </c>
      <c r="D184">
        <v>15167286</v>
      </c>
      <c r="E184">
        <v>1</v>
      </c>
      <c r="F184">
        <v>1</v>
      </c>
      <c r="G184">
        <v>1</v>
      </c>
      <c r="H184">
        <v>3</v>
      </c>
      <c r="I184" t="s">
        <v>1293</v>
      </c>
      <c r="J184" t="s">
        <v>1294</v>
      </c>
      <c r="K184" t="s">
        <v>1295</v>
      </c>
      <c r="L184">
        <v>1339</v>
      </c>
      <c r="N184">
        <v>1007</v>
      </c>
      <c r="O184" t="s">
        <v>282</v>
      </c>
      <c r="P184" t="s">
        <v>282</v>
      </c>
      <c r="Q184">
        <v>1</v>
      </c>
      <c r="W184">
        <v>0</v>
      </c>
      <c r="X184">
        <v>-1660354250</v>
      </c>
      <c r="Y184">
        <v>0.01</v>
      </c>
      <c r="AA184">
        <v>17.18</v>
      </c>
      <c r="AB184">
        <v>0</v>
      </c>
      <c r="AC184">
        <v>0</v>
      </c>
      <c r="AD184">
        <v>0</v>
      </c>
      <c r="AE184">
        <v>2.44</v>
      </c>
      <c r="AF184">
        <v>0</v>
      </c>
      <c r="AG184">
        <v>0</v>
      </c>
      <c r="AH184">
        <v>0</v>
      </c>
      <c r="AI184">
        <v>7.04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0.01</v>
      </c>
      <c r="AU184" t="s">
        <v>6</v>
      </c>
      <c r="AV184">
        <v>0</v>
      </c>
      <c r="AW184">
        <v>2</v>
      </c>
      <c r="AX184">
        <v>16613077</v>
      </c>
      <c r="AY184">
        <v>1</v>
      </c>
      <c r="AZ184">
        <v>0</v>
      </c>
      <c r="BA184">
        <v>195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Y184*Source!I85</f>
        <v>4.9700000000000005E-3</v>
      </c>
      <c r="CY184">
        <f>AA184</f>
        <v>17.18</v>
      </c>
      <c r="CZ184">
        <f>AE184</f>
        <v>2.44</v>
      </c>
      <c r="DA184">
        <f>AI184</f>
        <v>7.04</v>
      </c>
      <c r="DB184">
        <v>0</v>
      </c>
    </row>
    <row r="185" spans="1:106" x14ac:dyDescent="0.2">
      <c r="A185">
        <f>ROW(Source!A85)</f>
        <v>85</v>
      </c>
      <c r="B185">
        <v>16612262</v>
      </c>
      <c r="C185">
        <v>16613063</v>
      </c>
      <c r="D185">
        <v>15171018</v>
      </c>
      <c r="E185">
        <v>1</v>
      </c>
      <c r="F185">
        <v>1</v>
      </c>
      <c r="G185">
        <v>1</v>
      </c>
      <c r="H185">
        <v>3</v>
      </c>
      <c r="I185" t="s">
        <v>1298</v>
      </c>
      <c r="J185" t="s">
        <v>1299</v>
      </c>
      <c r="K185" t="s">
        <v>1300</v>
      </c>
      <c r="L185">
        <v>1346</v>
      </c>
      <c r="N185">
        <v>1009</v>
      </c>
      <c r="O185" t="s">
        <v>162</v>
      </c>
      <c r="P185" t="s">
        <v>162</v>
      </c>
      <c r="Q185">
        <v>1</v>
      </c>
      <c r="W185">
        <v>0</v>
      </c>
      <c r="X185">
        <v>813963326</v>
      </c>
      <c r="Y185">
        <v>1</v>
      </c>
      <c r="AA185">
        <v>12.81</v>
      </c>
      <c r="AB185">
        <v>0</v>
      </c>
      <c r="AC185">
        <v>0</v>
      </c>
      <c r="AD185">
        <v>0</v>
      </c>
      <c r="AE185">
        <v>1.82</v>
      </c>
      <c r="AF185">
        <v>0</v>
      </c>
      <c r="AG185">
        <v>0</v>
      </c>
      <c r="AH185">
        <v>0</v>
      </c>
      <c r="AI185">
        <v>7.04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1</v>
      </c>
      <c r="AU185" t="s">
        <v>6</v>
      </c>
      <c r="AV185">
        <v>0</v>
      </c>
      <c r="AW185">
        <v>2</v>
      </c>
      <c r="AX185">
        <v>16613078</v>
      </c>
      <c r="AY185">
        <v>1</v>
      </c>
      <c r="AZ185">
        <v>0</v>
      </c>
      <c r="BA185">
        <v>196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Y185*Source!I85</f>
        <v>0.497</v>
      </c>
      <c r="CY185">
        <f>AA185</f>
        <v>12.81</v>
      </c>
      <c r="CZ185">
        <f>AE185</f>
        <v>1.82</v>
      </c>
      <c r="DA185">
        <f>AI185</f>
        <v>7.04</v>
      </c>
      <c r="DB185">
        <v>0</v>
      </c>
    </row>
    <row r="186" spans="1:106" x14ac:dyDescent="0.2">
      <c r="A186">
        <f>ROW(Source!A85)</f>
        <v>85</v>
      </c>
      <c r="B186">
        <v>16612262</v>
      </c>
      <c r="C186">
        <v>16613063</v>
      </c>
      <c r="D186">
        <v>15203485</v>
      </c>
      <c r="E186">
        <v>1</v>
      </c>
      <c r="F186">
        <v>1</v>
      </c>
      <c r="G186">
        <v>1</v>
      </c>
      <c r="H186">
        <v>3</v>
      </c>
      <c r="I186" t="s">
        <v>1361</v>
      </c>
      <c r="J186" t="s">
        <v>1362</v>
      </c>
      <c r="K186" t="s">
        <v>1363</v>
      </c>
      <c r="L186">
        <v>1346</v>
      </c>
      <c r="N186">
        <v>1009</v>
      </c>
      <c r="O186" t="s">
        <v>162</v>
      </c>
      <c r="P186" t="s">
        <v>162</v>
      </c>
      <c r="Q186">
        <v>1</v>
      </c>
      <c r="W186">
        <v>0</v>
      </c>
      <c r="X186">
        <v>303141801</v>
      </c>
      <c r="Y186">
        <v>13.8</v>
      </c>
      <c r="AA186">
        <v>107.36</v>
      </c>
      <c r="AB186">
        <v>0</v>
      </c>
      <c r="AC186">
        <v>0</v>
      </c>
      <c r="AD186">
        <v>0</v>
      </c>
      <c r="AE186">
        <v>15.25</v>
      </c>
      <c r="AF186">
        <v>0</v>
      </c>
      <c r="AG186">
        <v>0</v>
      </c>
      <c r="AH186">
        <v>0</v>
      </c>
      <c r="AI186">
        <v>7.04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13.8</v>
      </c>
      <c r="AU186" t="s">
        <v>6</v>
      </c>
      <c r="AV186">
        <v>0</v>
      </c>
      <c r="AW186">
        <v>2</v>
      </c>
      <c r="AX186">
        <v>16613079</v>
      </c>
      <c r="AY186">
        <v>1</v>
      </c>
      <c r="AZ186">
        <v>0</v>
      </c>
      <c r="BA186">
        <v>197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Y186*Source!I85</f>
        <v>6.8586</v>
      </c>
      <c r="CY186">
        <f>AA186</f>
        <v>107.36</v>
      </c>
      <c r="CZ186">
        <f>AE186</f>
        <v>15.25</v>
      </c>
      <c r="DA186">
        <f>AI186</f>
        <v>7.04</v>
      </c>
      <c r="DB186">
        <v>0</v>
      </c>
    </row>
    <row r="187" spans="1:106" x14ac:dyDescent="0.2">
      <c r="A187">
        <f>ROW(Source!A86)</f>
        <v>86</v>
      </c>
      <c r="B187">
        <v>16612262</v>
      </c>
      <c r="C187">
        <v>16613080</v>
      </c>
      <c r="D187">
        <v>15433640</v>
      </c>
      <c r="E187">
        <v>1</v>
      </c>
      <c r="F187">
        <v>1</v>
      </c>
      <c r="G187">
        <v>1</v>
      </c>
      <c r="H187">
        <v>1</v>
      </c>
      <c r="I187" t="s">
        <v>1364</v>
      </c>
      <c r="J187" t="s">
        <v>6</v>
      </c>
      <c r="K187" t="s">
        <v>1365</v>
      </c>
      <c r="L187">
        <v>1191</v>
      </c>
      <c r="N187">
        <v>1013</v>
      </c>
      <c r="O187" t="s">
        <v>1223</v>
      </c>
      <c r="P187" t="s">
        <v>1223</v>
      </c>
      <c r="Q187">
        <v>1</v>
      </c>
      <c r="W187">
        <v>0</v>
      </c>
      <c r="X187">
        <v>-1366118074</v>
      </c>
      <c r="Y187">
        <v>45.436499999999995</v>
      </c>
      <c r="AA187">
        <v>0</v>
      </c>
      <c r="AB187">
        <v>0</v>
      </c>
      <c r="AC187">
        <v>0</v>
      </c>
      <c r="AD187">
        <v>55.9</v>
      </c>
      <c r="AE187">
        <v>0</v>
      </c>
      <c r="AF187">
        <v>0</v>
      </c>
      <c r="AG187">
        <v>0</v>
      </c>
      <c r="AH187">
        <v>7.94</v>
      </c>
      <c r="AI187">
        <v>1</v>
      </c>
      <c r="AJ187">
        <v>1</v>
      </c>
      <c r="AK187">
        <v>1</v>
      </c>
      <c r="AL187">
        <v>7.04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39.51</v>
      </c>
      <c r="AU187" t="s">
        <v>92</v>
      </c>
      <c r="AV187">
        <v>1</v>
      </c>
      <c r="AW187">
        <v>2</v>
      </c>
      <c r="AX187">
        <v>16613087</v>
      </c>
      <c r="AY187">
        <v>1</v>
      </c>
      <c r="AZ187">
        <v>0</v>
      </c>
      <c r="BA187">
        <v>198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Y187*Source!I86</f>
        <v>22.581940499999998</v>
      </c>
      <c r="CY187">
        <f>AD187</f>
        <v>55.9</v>
      </c>
      <c r="CZ187">
        <f>AH187</f>
        <v>7.94</v>
      </c>
      <c r="DA187">
        <f>AL187</f>
        <v>7.04</v>
      </c>
      <c r="DB187">
        <v>0</v>
      </c>
    </row>
    <row r="188" spans="1:106" x14ac:dyDescent="0.2">
      <c r="A188">
        <f>ROW(Source!A86)</f>
        <v>86</v>
      </c>
      <c r="B188">
        <v>16612262</v>
      </c>
      <c r="C188">
        <v>16613080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1224</v>
      </c>
      <c r="J188" t="s">
        <v>6</v>
      </c>
      <c r="K188" t="s">
        <v>1225</v>
      </c>
      <c r="L188">
        <v>1191</v>
      </c>
      <c r="N188">
        <v>1013</v>
      </c>
      <c r="O188" t="s">
        <v>1223</v>
      </c>
      <c r="P188" t="s">
        <v>1223</v>
      </c>
      <c r="Q188">
        <v>1</v>
      </c>
      <c r="W188">
        <v>0</v>
      </c>
      <c r="X188">
        <v>-1417349443</v>
      </c>
      <c r="Y188">
        <v>1.27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7.04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1.27</v>
      </c>
      <c r="AU188" t="s">
        <v>6</v>
      </c>
      <c r="AV188">
        <v>2</v>
      </c>
      <c r="AW188">
        <v>2</v>
      </c>
      <c r="AX188">
        <v>16613088</v>
      </c>
      <c r="AY188">
        <v>1</v>
      </c>
      <c r="AZ188">
        <v>2048</v>
      </c>
      <c r="BA188">
        <v>199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Y188*Source!I86</f>
        <v>0.63119000000000003</v>
      </c>
      <c r="CY188">
        <f>AD188</f>
        <v>0</v>
      </c>
      <c r="CZ188">
        <f>AH188</f>
        <v>0</v>
      </c>
      <c r="DA188">
        <f>AL188</f>
        <v>1</v>
      </c>
      <c r="DB188">
        <v>0</v>
      </c>
    </row>
    <row r="189" spans="1:106" x14ac:dyDescent="0.2">
      <c r="A189">
        <f>ROW(Source!A86)</f>
        <v>86</v>
      </c>
      <c r="B189">
        <v>16612262</v>
      </c>
      <c r="C189">
        <v>16613080</v>
      </c>
      <c r="D189">
        <v>15247974</v>
      </c>
      <c r="E189">
        <v>1</v>
      </c>
      <c r="F189">
        <v>1</v>
      </c>
      <c r="G189">
        <v>1</v>
      </c>
      <c r="H189">
        <v>2</v>
      </c>
      <c r="I189" t="s">
        <v>1226</v>
      </c>
      <c r="J189" t="s">
        <v>1227</v>
      </c>
      <c r="K189" t="s">
        <v>1228</v>
      </c>
      <c r="L189">
        <v>1368</v>
      </c>
      <c r="N189">
        <v>1011</v>
      </c>
      <c r="O189" t="s">
        <v>1229</v>
      </c>
      <c r="P189" t="s">
        <v>1229</v>
      </c>
      <c r="Q189">
        <v>1</v>
      </c>
      <c r="W189">
        <v>0</v>
      </c>
      <c r="X189">
        <v>1188625873</v>
      </c>
      <c r="Y189">
        <v>1.5874999999999999</v>
      </c>
      <c r="AA189">
        <v>0</v>
      </c>
      <c r="AB189">
        <v>220.07</v>
      </c>
      <c r="AC189">
        <v>13.5</v>
      </c>
      <c r="AD189">
        <v>0</v>
      </c>
      <c r="AE189">
        <v>0</v>
      </c>
      <c r="AF189">
        <v>31.26</v>
      </c>
      <c r="AG189">
        <v>13.5</v>
      </c>
      <c r="AH189">
        <v>0</v>
      </c>
      <c r="AI189">
        <v>1</v>
      </c>
      <c r="AJ189">
        <v>7.04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1.27</v>
      </c>
      <c r="AU189" t="s">
        <v>91</v>
      </c>
      <c r="AV189">
        <v>0</v>
      </c>
      <c r="AW189">
        <v>2</v>
      </c>
      <c r="AX189">
        <v>16613089</v>
      </c>
      <c r="AY189">
        <v>1</v>
      </c>
      <c r="AZ189">
        <v>0</v>
      </c>
      <c r="BA189">
        <v>200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Y189*Source!I86</f>
        <v>0.78898749999999995</v>
      </c>
      <c r="CY189">
        <f>AB189</f>
        <v>220.07</v>
      </c>
      <c r="CZ189">
        <f>AF189</f>
        <v>31.26</v>
      </c>
      <c r="DA189">
        <f>AJ189</f>
        <v>7.04</v>
      </c>
      <c r="DB189">
        <v>0</v>
      </c>
    </row>
    <row r="190" spans="1:106" x14ac:dyDescent="0.2">
      <c r="A190">
        <f>ROW(Source!A86)</f>
        <v>86</v>
      </c>
      <c r="B190">
        <v>16612262</v>
      </c>
      <c r="C190">
        <v>16613080</v>
      </c>
      <c r="D190">
        <v>15248091</v>
      </c>
      <c r="E190">
        <v>1</v>
      </c>
      <c r="F190">
        <v>1</v>
      </c>
      <c r="G190">
        <v>1</v>
      </c>
      <c r="H190">
        <v>2</v>
      </c>
      <c r="I190" t="s">
        <v>1366</v>
      </c>
      <c r="J190" t="s">
        <v>1367</v>
      </c>
      <c r="K190" t="s">
        <v>1368</v>
      </c>
      <c r="L190">
        <v>1368</v>
      </c>
      <c r="N190">
        <v>1011</v>
      </c>
      <c r="O190" t="s">
        <v>1229</v>
      </c>
      <c r="P190" t="s">
        <v>1229</v>
      </c>
      <c r="Q190">
        <v>1</v>
      </c>
      <c r="W190">
        <v>0</v>
      </c>
      <c r="X190">
        <v>126902709</v>
      </c>
      <c r="Y190">
        <v>11.3375</v>
      </c>
      <c r="AA190">
        <v>0</v>
      </c>
      <c r="AB190">
        <v>3.52</v>
      </c>
      <c r="AC190">
        <v>0</v>
      </c>
      <c r="AD190">
        <v>0</v>
      </c>
      <c r="AE190">
        <v>0</v>
      </c>
      <c r="AF190">
        <v>0.5</v>
      </c>
      <c r="AG190">
        <v>0</v>
      </c>
      <c r="AH190">
        <v>0</v>
      </c>
      <c r="AI190">
        <v>1</v>
      </c>
      <c r="AJ190">
        <v>7.04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9.07</v>
      </c>
      <c r="AU190" t="s">
        <v>91</v>
      </c>
      <c r="AV190">
        <v>0</v>
      </c>
      <c r="AW190">
        <v>2</v>
      </c>
      <c r="AX190">
        <v>16613090</v>
      </c>
      <c r="AY190">
        <v>1</v>
      </c>
      <c r="AZ190">
        <v>0</v>
      </c>
      <c r="BA190">
        <v>201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Y190*Source!I86</f>
        <v>5.6347375</v>
      </c>
      <c r="CY190">
        <f>AB190</f>
        <v>3.52</v>
      </c>
      <c r="CZ190">
        <f>AF190</f>
        <v>0.5</v>
      </c>
      <c r="DA190">
        <f>AJ190</f>
        <v>7.04</v>
      </c>
      <c r="DB190">
        <v>0</v>
      </c>
    </row>
    <row r="191" spans="1:106" x14ac:dyDescent="0.2">
      <c r="A191">
        <f>ROW(Source!A86)</f>
        <v>86</v>
      </c>
      <c r="B191">
        <v>16612262</v>
      </c>
      <c r="C191">
        <v>16613080</v>
      </c>
      <c r="D191">
        <v>15167286</v>
      </c>
      <c r="E191">
        <v>1</v>
      </c>
      <c r="F191">
        <v>1</v>
      </c>
      <c r="G191">
        <v>1</v>
      </c>
      <c r="H191">
        <v>3</v>
      </c>
      <c r="I191" t="s">
        <v>1293</v>
      </c>
      <c r="J191" t="s">
        <v>1294</v>
      </c>
      <c r="K191" t="s">
        <v>1295</v>
      </c>
      <c r="L191">
        <v>1339</v>
      </c>
      <c r="N191">
        <v>1007</v>
      </c>
      <c r="O191" t="s">
        <v>282</v>
      </c>
      <c r="P191" t="s">
        <v>282</v>
      </c>
      <c r="Q191">
        <v>1</v>
      </c>
      <c r="W191">
        <v>0</v>
      </c>
      <c r="X191">
        <v>-1660354250</v>
      </c>
      <c r="Y191">
        <v>3.5</v>
      </c>
      <c r="AA191">
        <v>17.18</v>
      </c>
      <c r="AB191">
        <v>0</v>
      </c>
      <c r="AC191">
        <v>0</v>
      </c>
      <c r="AD191">
        <v>0</v>
      </c>
      <c r="AE191">
        <v>2.44</v>
      </c>
      <c r="AF191">
        <v>0</v>
      </c>
      <c r="AG191">
        <v>0</v>
      </c>
      <c r="AH191">
        <v>0</v>
      </c>
      <c r="AI191">
        <v>7.04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3.5</v>
      </c>
      <c r="AU191" t="s">
        <v>6</v>
      </c>
      <c r="AV191">
        <v>0</v>
      </c>
      <c r="AW191">
        <v>2</v>
      </c>
      <c r="AX191">
        <v>16613091</v>
      </c>
      <c r="AY191">
        <v>1</v>
      </c>
      <c r="AZ191">
        <v>0</v>
      </c>
      <c r="BA191">
        <v>202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Y191*Source!I86</f>
        <v>1.7395</v>
      </c>
      <c r="CY191">
        <f>AA191</f>
        <v>17.18</v>
      </c>
      <c r="CZ191">
        <f>AE191</f>
        <v>2.44</v>
      </c>
      <c r="DA191">
        <f>AI191</f>
        <v>7.04</v>
      </c>
      <c r="DB191">
        <v>0</v>
      </c>
    </row>
    <row r="192" spans="1:106" x14ac:dyDescent="0.2">
      <c r="A192">
        <f>ROW(Source!A86)</f>
        <v>86</v>
      </c>
      <c r="B192">
        <v>16612262</v>
      </c>
      <c r="C192">
        <v>16613080</v>
      </c>
      <c r="D192">
        <v>15172836</v>
      </c>
      <c r="E192">
        <v>1</v>
      </c>
      <c r="F192">
        <v>1</v>
      </c>
      <c r="G192">
        <v>1</v>
      </c>
      <c r="H192">
        <v>3</v>
      </c>
      <c r="I192" t="s">
        <v>293</v>
      </c>
      <c r="J192" t="s">
        <v>295</v>
      </c>
      <c r="K192" t="s">
        <v>294</v>
      </c>
      <c r="L192">
        <v>1339</v>
      </c>
      <c r="N192">
        <v>1007</v>
      </c>
      <c r="O192" t="s">
        <v>282</v>
      </c>
      <c r="P192" t="s">
        <v>282</v>
      </c>
      <c r="Q192">
        <v>1</v>
      </c>
      <c r="W192">
        <v>0</v>
      </c>
      <c r="X192">
        <v>519185539</v>
      </c>
      <c r="Y192">
        <v>2.04</v>
      </c>
      <c r="AA192">
        <v>3659.39</v>
      </c>
      <c r="AB192">
        <v>0</v>
      </c>
      <c r="AC192">
        <v>0</v>
      </c>
      <c r="AD192">
        <v>0</v>
      </c>
      <c r="AE192">
        <v>519.79999999999995</v>
      </c>
      <c r="AF192">
        <v>0</v>
      </c>
      <c r="AG192">
        <v>0</v>
      </c>
      <c r="AH192">
        <v>0</v>
      </c>
      <c r="AI192">
        <v>7.04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2.04</v>
      </c>
      <c r="AU192" t="s">
        <v>6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Y192*Source!I86</f>
        <v>1.0138800000000001</v>
      </c>
      <c r="CY192">
        <f>AA192</f>
        <v>3659.39</v>
      </c>
      <c r="CZ192">
        <f>AE192</f>
        <v>519.79999999999995</v>
      </c>
      <c r="DA192">
        <f>AI192</f>
        <v>7.04</v>
      </c>
      <c r="DB192">
        <v>0</v>
      </c>
    </row>
    <row r="193" spans="1:106" x14ac:dyDescent="0.2">
      <c r="A193">
        <f>ROW(Source!A88)</f>
        <v>88</v>
      </c>
      <c r="B193">
        <v>16612262</v>
      </c>
      <c r="C193">
        <v>16613094</v>
      </c>
      <c r="D193">
        <v>15433640</v>
      </c>
      <c r="E193">
        <v>1</v>
      </c>
      <c r="F193">
        <v>1</v>
      </c>
      <c r="G193">
        <v>1</v>
      </c>
      <c r="H193">
        <v>1</v>
      </c>
      <c r="I193" t="s">
        <v>1364</v>
      </c>
      <c r="J193" t="s">
        <v>6</v>
      </c>
      <c r="K193" t="s">
        <v>1365</v>
      </c>
      <c r="L193">
        <v>1191</v>
      </c>
      <c r="N193">
        <v>1013</v>
      </c>
      <c r="O193" t="s">
        <v>1223</v>
      </c>
      <c r="P193" t="s">
        <v>1223</v>
      </c>
      <c r="Q193">
        <v>1</v>
      </c>
      <c r="W193">
        <v>0</v>
      </c>
      <c r="X193">
        <v>-1366118074</v>
      </c>
      <c r="Y193">
        <v>1.7249999999999999</v>
      </c>
      <c r="AA193">
        <v>0</v>
      </c>
      <c r="AB193">
        <v>0</v>
      </c>
      <c r="AC193">
        <v>0</v>
      </c>
      <c r="AD193">
        <v>55.9</v>
      </c>
      <c r="AE193">
        <v>0</v>
      </c>
      <c r="AF193">
        <v>0</v>
      </c>
      <c r="AG193">
        <v>0</v>
      </c>
      <c r="AH193">
        <v>7.94</v>
      </c>
      <c r="AI193">
        <v>1</v>
      </c>
      <c r="AJ193">
        <v>1</v>
      </c>
      <c r="AK193">
        <v>1</v>
      </c>
      <c r="AL193">
        <v>7.04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0.5</v>
      </c>
      <c r="AU193" t="s">
        <v>302</v>
      </c>
      <c r="AV193">
        <v>1</v>
      </c>
      <c r="AW193">
        <v>2</v>
      </c>
      <c r="AX193">
        <v>16613100</v>
      </c>
      <c r="AY193">
        <v>1</v>
      </c>
      <c r="AZ193">
        <v>0</v>
      </c>
      <c r="BA193">
        <v>204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Y193*Source!I88</f>
        <v>0.85732499999999989</v>
      </c>
      <c r="CY193">
        <f>AD193</f>
        <v>55.9</v>
      </c>
      <c r="CZ193">
        <f>AH193</f>
        <v>7.94</v>
      </c>
      <c r="DA193">
        <f>AL193</f>
        <v>7.04</v>
      </c>
      <c r="DB193">
        <v>0</v>
      </c>
    </row>
    <row r="194" spans="1:106" x14ac:dyDescent="0.2">
      <c r="A194">
        <f>ROW(Source!A88)</f>
        <v>88</v>
      </c>
      <c r="B194">
        <v>16612262</v>
      </c>
      <c r="C194">
        <v>16613094</v>
      </c>
      <c r="D194">
        <v>15430395</v>
      </c>
      <c r="E194">
        <v>1</v>
      </c>
      <c r="F194">
        <v>1</v>
      </c>
      <c r="G194">
        <v>1</v>
      </c>
      <c r="H194">
        <v>1</v>
      </c>
      <c r="I194" t="s">
        <v>1224</v>
      </c>
      <c r="J194" t="s">
        <v>6</v>
      </c>
      <c r="K194" t="s">
        <v>1225</v>
      </c>
      <c r="L194">
        <v>1191</v>
      </c>
      <c r="N194">
        <v>1013</v>
      </c>
      <c r="O194" t="s">
        <v>1223</v>
      </c>
      <c r="P194" t="s">
        <v>1223</v>
      </c>
      <c r="Q194">
        <v>1</v>
      </c>
      <c r="W194">
        <v>0</v>
      </c>
      <c r="X194">
        <v>-1417349443</v>
      </c>
      <c r="Y194">
        <v>0.21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7.04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0.21</v>
      </c>
      <c r="AU194" t="s">
        <v>6</v>
      </c>
      <c r="AV194">
        <v>2</v>
      </c>
      <c r="AW194">
        <v>2</v>
      </c>
      <c r="AX194">
        <v>16613101</v>
      </c>
      <c r="AY194">
        <v>1</v>
      </c>
      <c r="AZ194">
        <v>2048</v>
      </c>
      <c r="BA194">
        <v>205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Y194*Source!I88</f>
        <v>0.10436999999999999</v>
      </c>
      <c r="CY194">
        <f>AD194</f>
        <v>0</v>
      </c>
      <c r="CZ194">
        <f>AH194</f>
        <v>0</v>
      </c>
      <c r="DA194">
        <f>AL194</f>
        <v>1</v>
      </c>
      <c r="DB194">
        <v>0</v>
      </c>
    </row>
    <row r="195" spans="1:106" x14ac:dyDescent="0.2">
      <c r="A195">
        <f>ROW(Source!A88)</f>
        <v>88</v>
      </c>
      <c r="B195">
        <v>16612262</v>
      </c>
      <c r="C195">
        <v>16613094</v>
      </c>
      <c r="D195">
        <v>15247974</v>
      </c>
      <c r="E195">
        <v>1</v>
      </c>
      <c r="F195">
        <v>1</v>
      </c>
      <c r="G195">
        <v>1</v>
      </c>
      <c r="H195">
        <v>2</v>
      </c>
      <c r="I195" t="s">
        <v>1226</v>
      </c>
      <c r="J195" t="s">
        <v>1227</v>
      </c>
      <c r="K195" t="s">
        <v>1228</v>
      </c>
      <c r="L195">
        <v>1368</v>
      </c>
      <c r="N195">
        <v>1011</v>
      </c>
      <c r="O195" t="s">
        <v>1229</v>
      </c>
      <c r="P195" t="s">
        <v>1229</v>
      </c>
      <c r="Q195">
        <v>1</v>
      </c>
      <c r="W195">
        <v>0</v>
      </c>
      <c r="X195">
        <v>1188625873</v>
      </c>
      <c r="Y195">
        <v>0.78749999999999998</v>
      </c>
      <c r="AA195">
        <v>0</v>
      </c>
      <c r="AB195">
        <v>220.07</v>
      </c>
      <c r="AC195">
        <v>13.5</v>
      </c>
      <c r="AD195">
        <v>0</v>
      </c>
      <c r="AE195">
        <v>0</v>
      </c>
      <c r="AF195">
        <v>31.26</v>
      </c>
      <c r="AG195">
        <v>13.5</v>
      </c>
      <c r="AH195">
        <v>0</v>
      </c>
      <c r="AI195">
        <v>1</v>
      </c>
      <c r="AJ195">
        <v>7.04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0.21</v>
      </c>
      <c r="AU195" t="s">
        <v>301</v>
      </c>
      <c r="AV195">
        <v>0</v>
      </c>
      <c r="AW195">
        <v>2</v>
      </c>
      <c r="AX195">
        <v>16613102</v>
      </c>
      <c r="AY195">
        <v>1</v>
      </c>
      <c r="AZ195">
        <v>0</v>
      </c>
      <c r="BA195">
        <v>206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Y195*Source!I88</f>
        <v>0.3913875</v>
      </c>
      <c r="CY195">
        <f>AB195</f>
        <v>220.07</v>
      </c>
      <c r="CZ195">
        <f>AF195</f>
        <v>31.26</v>
      </c>
      <c r="DA195">
        <f>AJ195</f>
        <v>7.04</v>
      </c>
      <c r="DB195">
        <v>0</v>
      </c>
    </row>
    <row r="196" spans="1:106" x14ac:dyDescent="0.2">
      <c r="A196">
        <f>ROW(Source!A88)</f>
        <v>88</v>
      </c>
      <c r="B196">
        <v>16612262</v>
      </c>
      <c r="C196">
        <v>16613094</v>
      </c>
      <c r="D196">
        <v>15248091</v>
      </c>
      <c r="E196">
        <v>1</v>
      </c>
      <c r="F196">
        <v>1</v>
      </c>
      <c r="G196">
        <v>1</v>
      </c>
      <c r="H196">
        <v>2</v>
      </c>
      <c r="I196" t="s">
        <v>1366</v>
      </c>
      <c r="J196" t="s">
        <v>1367</v>
      </c>
      <c r="K196" t="s">
        <v>1368</v>
      </c>
      <c r="L196">
        <v>1368</v>
      </c>
      <c r="N196">
        <v>1011</v>
      </c>
      <c r="O196" t="s">
        <v>1229</v>
      </c>
      <c r="P196" t="s">
        <v>1229</v>
      </c>
      <c r="Q196">
        <v>1</v>
      </c>
      <c r="W196">
        <v>0</v>
      </c>
      <c r="X196">
        <v>126902709</v>
      </c>
      <c r="Y196">
        <v>8.6999999999999993</v>
      </c>
      <c r="AA196">
        <v>0</v>
      </c>
      <c r="AB196">
        <v>3.52</v>
      </c>
      <c r="AC196">
        <v>0</v>
      </c>
      <c r="AD196">
        <v>0</v>
      </c>
      <c r="AE196">
        <v>0</v>
      </c>
      <c r="AF196">
        <v>0.5</v>
      </c>
      <c r="AG196">
        <v>0</v>
      </c>
      <c r="AH196">
        <v>0</v>
      </c>
      <c r="AI196">
        <v>1</v>
      </c>
      <c r="AJ196">
        <v>7.04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6</v>
      </c>
      <c r="AT196">
        <v>2.3199999999999998</v>
      </c>
      <c r="AU196" t="s">
        <v>301</v>
      </c>
      <c r="AV196">
        <v>0</v>
      </c>
      <c r="AW196">
        <v>2</v>
      </c>
      <c r="AX196">
        <v>16613103</v>
      </c>
      <c r="AY196">
        <v>1</v>
      </c>
      <c r="AZ196">
        <v>0</v>
      </c>
      <c r="BA196">
        <v>207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Y196*Source!I88</f>
        <v>4.3238999999999992</v>
      </c>
      <c r="CY196">
        <f>AB196</f>
        <v>3.52</v>
      </c>
      <c r="CZ196">
        <f>AF196</f>
        <v>0.5</v>
      </c>
      <c r="DA196">
        <f>AJ196</f>
        <v>7.04</v>
      </c>
      <c r="DB196">
        <v>0</v>
      </c>
    </row>
    <row r="197" spans="1:106" x14ac:dyDescent="0.2">
      <c r="A197">
        <f>ROW(Source!A88)</f>
        <v>88</v>
      </c>
      <c r="B197">
        <v>16612262</v>
      </c>
      <c r="C197">
        <v>16613094</v>
      </c>
      <c r="D197">
        <v>15172832</v>
      </c>
      <c r="E197">
        <v>1</v>
      </c>
      <c r="F197">
        <v>1</v>
      </c>
      <c r="G197">
        <v>1</v>
      </c>
      <c r="H197">
        <v>3</v>
      </c>
      <c r="I197" t="s">
        <v>280</v>
      </c>
      <c r="J197" t="s">
        <v>283</v>
      </c>
      <c r="K197" t="s">
        <v>281</v>
      </c>
      <c r="L197">
        <v>1339</v>
      </c>
      <c r="N197">
        <v>1007</v>
      </c>
      <c r="O197" t="s">
        <v>282</v>
      </c>
      <c r="P197" t="s">
        <v>282</v>
      </c>
      <c r="Q197">
        <v>1</v>
      </c>
      <c r="W197">
        <v>0</v>
      </c>
      <c r="X197">
        <v>-1048055182</v>
      </c>
      <c r="Y197">
        <v>1.53</v>
      </c>
      <c r="AA197">
        <v>2991.16</v>
      </c>
      <c r="AB197">
        <v>0</v>
      </c>
      <c r="AC197">
        <v>0</v>
      </c>
      <c r="AD197">
        <v>0</v>
      </c>
      <c r="AE197">
        <v>424.88</v>
      </c>
      <c r="AF197">
        <v>0</v>
      </c>
      <c r="AG197">
        <v>0</v>
      </c>
      <c r="AH197">
        <v>0</v>
      </c>
      <c r="AI197">
        <v>7.04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</v>
      </c>
      <c r="AT197">
        <v>1.53</v>
      </c>
      <c r="AU197" t="s">
        <v>6</v>
      </c>
      <c r="AV197">
        <v>0</v>
      </c>
      <c r="AW197">
        <v>1</v>
      </c>
      <c r="AX197">
        <v>-1</v>
      </c>
      <c r="AY197">
        <v>0</v>
      </c>
      <c r="AZ197">
        <v>0</v>
      </c>
      <c r="BA197" t="s">
        <v>6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Y197*Source!I88</f>
        <v>0.76041000000000003</v>
      </c>
      <c r="CY197">
        <f>AA197</f>
        <v>2991.16</v>
      </c>
      <c r="CZ197">
        <f>AE197</f>
        <v>424.88</v>
      </c>
      <c r="DA197">
        <f>AI197</f>
        <v>7.04</v>
      </c>
      <c r="DB197">
        <v>0</v>
      </c>
    </row>
    <row r="198" spans="1:106" x14ac:dyDescent="0.2">
      <c r="A198">
        <f>ROW(Source!A90)</f>
        <v>90</v>
      </c>
      <c r="B198">
        <v>16612262</v>
      </c>
      <c r="C198">
        <v>16613106</v>
      </c>
      <c r="D198">
        <v>15430767</v>
      </c>
      <c r="E198">
        <v>1</v>
      </c>
      <c r="F198">
        <v>1</v>
      </c>
      <c r="G198">
        <v>1</v>
      </c>
      <c r="H198">
        <v>1</v>
      </c>
      <c r="I198" t="s">
        <v>1249</v>
      </c>
      <c r="J198" t="s">
        <v>6</v>
      </c>
      <c r="K198" t="s">
        <v>1250</v>
      </c>
      <c r="L198">
        <v>1191</v>
      </c>
      <c r="N198">
        <v>1013</v>
      </c>
      <c r="O198" t="s">
        <v>1223</v>
      </c>
      <c r="P198" t="s">
        <v>1223</v>
      </c>
      <c r="Q198">
        <v>1</v>
      </c>
      <c r="W198">
        <v>0</v>
      </c>
      <c r="X198">
        <v>-400197608</v>
      </c>
      <c r="Y198">
        <v>43.320499999999996</v>
      </c>
      <c r="AA198">
        <v>0</v>
      </c>
      <c r="AB198">
        <v>0</v>
      </c>
      <c r="AC198">
        <v>0</v>
      </c>
      <c r="AD198">
        <v>60.05</v>
      </c>
      <c r="AE198">
        <v>0</v>
      </c>
      <c r="AF198">
        <v>0</v>
      </c>
      <c r="AG198">
        <v>0</v>
      </c>
      <c r="AH198">
        <v>8.5299999999999994</v>
      </c>
      <c r="AI198">
        <v>1</v>
      </c>
      <c r="AJ198">
        <v>1</v>
      </c>
      <c r="AK198">
        <v>1</v>
      </c>
      <c r="AL198">
        <v>7.04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37.67</v>
      </c>
      <c r="AU198" t="s">
        <v>92</v>
      </c>
      <c r="AV198">
        <v>1</v>
      </c>
      <c r="AW198">
        <v>2</v>
      </c>
      <c r="AX198">
        <v>16613114</v>
      </c>
      <c r="AY198">
        <v>1</v>
      </c>
      <c r="AZ198">
        <v>0</v>
      </c>
      <c r="BA198">
        <v>209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Y198*Source!I90</f>
        <v>168.26548609999998</v>
      </c>
      <c r="CY198">
        <f>AD198</f>
        <v>60.05</v>
      </c>
      <c r="CZ198">
        <f>AH198</f>
        <v>8.5299999999999994</v>
      </c>
      <c r="DA198">
        <f>AL198</f>
        <v>7.04</v>
      </c>
      <c r="DB198">
        <v>0</v>
      </c>
    </row>
    <row r="199" spans="1:106" x14ac:dyDescent="0.2">
      <c r="A199">
        <f>ROW(Source!A90)</f>
        <v>90</v>
      </c>
      <c r="B199">
        <v>16612262</v>
      </c>
      <c r="C199">
        <v>16613106</v>
      </c>
      <c r="D199">
        <v>15430395</v>
      </c>
      <c r="E199">
        <v>1</v>
      </c>
      <c r="F199">
        <v>1</v>
      </c>
      <c r="G199">
        <v>1</v>
      </c>
      <c r="H199">
        <v>1</v>
      </c>
      <c r="I199" t="s">
        <v>1224</v>
      </c>
      <c r="J199" t="s">
        <v>6</v>
      </c>
      <c r="K199" t="s">
        <v>1225</v>
      </c>
      <c r="L199">
        <v>1191</v>
      </c>
      <c r="N199">
        <v>1013</v>
      </c>
      <c r="O199" t="s">
        <v>1223</v>
      </c>
      <c r="P199" t="s">
        <v>1223</v>
      </c>
      <c r="Q199">
        <v>1</v>
      </c>
      <c r="W199">
        <v>0</v>
      </c>
      <c r="X199">
        <v>-1417349443</v>
      </c>
      <c r="Y199">
        <v>0.17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7.04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0.17</v>
      </c>
      <c r="AU199" t="s">
        <v>6</v>
      </c>
      <c r="AV199">
        <v>2</v>
      </c>
      <c r="AW199">
        <v>2</v>
      </c>
      <c r="AX199">
        <v>16613115</v>
      </c>
      <c r="AY199">
        <v>1</v>
      </c>
      <c r="AZ199">
        <v>2048</v>
      </c>
      <c r="BA199">
        <v>210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Y199*Source!I90</f>
        <v>0.66031400000000007</v>
      </c>
      <c r="CY199">
        <f>AD199</f>
        <v>0</v>
      </c>
      <c r="CZ199">
        <f>AH199</f>
        <v>0</v>
      </c>
      <c r="DA199">
        <f>AL199</f>
        <v>1</v>
      </c>
      <c r="DB199">
        <v>0</v>
      </c>
    </row>
    <row r="200" spans="1:106" x14ac:dyDescent="0.2">
      <c r="A200">
        <f>ROW(Source!A90)</f>
        <v>90</v>
      </c>
      <c r="B200">
        <v>16612262</v>
      </c>
      <c r="C200">
        <v>16613106</v>
      </c>
      <c r="D200">
        <v>15247970</v>
      </c>
      <c r="E200">
        <v>1</v>
      </c>
      <c r="F200">
        <v>1</v>
      </c>
      <c r="G200">
        <v>1</v>
      </c>
      <c r="H200">
        <v>2</v>
      </c>
      <c r="I200" t="s">
        <v>1355</v>
      </c>
      <c r="J200" t="s">
        <v>1356</v>
      </c>
      <c r="K200" t="s">
        <v>1357</v>
      </c>
      <c r="L200">
        <v>1368</v>
      </c>
      <c r="N200">
        <v>1011</v>
      </c>
      <c r="O200" t="s">
        <v>1229</v>
      </c>
      <c r="P200" t="s">
        <v>1229</v>
      </c>
      <c r="Q200">
        <v>1</v>
      </c>
      <c r="W200">
        <v>0</v>
      </c>
      <c r="X200">
        <v>368031958</v>
      </c>
      <c r="Y200">
        <v>0.16250000000000001</v>
      </c>
      <c r="AA200">
        <v>0</v>
      </c>
      <c r="AB200">
        <v>194.73</v>
      </c>
      <c r="AC200">
        <v>11.6</v>
      </c>
      <c r="AD200">
        <v>0</v>
      </c>
      <c r="AE200">
        <v>0</v>
      </c>
      <c r="AF200">
        <v>27.66</v>
      </c>
      <c r="AG200">
        <v>11.6</v>
      </c>
      <c r="AH200">
        <v>0</v>
      </c>
      <c r="AI200">
        <v>1</v>
      </c>
      <c r="AJ200">
        <v>7.04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0.13</v>
      </c>
      <c r="AU200" t="s">
        <v>91</v>
      </c>
      <c r="AV200">
        <v>0</v>
      </c>
      <c r="AW200">
        <v>2</v>
      </c>
      <c r="AX200">
        <v>16613116</v>
      </c>
      <c r="AY200">
        <v>1</v>
      </c>
      <c r="AZ200">
        <v>0</v>
      </c>
      <c r="BA200">
        <v>211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Y200*Source!I90</f>
        <v>0.63118249999999998</v>
      </c>
      <c r="CY200">
        <f>AB200</f>
        <v>194.73</v>
      </c>
      <c r="CZ200">
        <f>AF200</f>
        <v>27.66</v>
      </c>
      <c r="DA200">
        <f>AJ200</f>
        <v>7.04</v>
      </c>
      <c r="DB200">
        <v>0</v>
      </c>
    </row>
    <row r="201" spans="1:106" x14ac:dyDescent="0.2">
      <c r="A201">
        <f>ROW(Source!A90)</f>
        <v>90</v>
      </c>
      <c r="B201">
        <v>16612262</v>
      </c>
      <c r="C201">
        <v>16613106</v>
      </c>
      <c r="D201">
        <v>15249073</v>
      </c>
      <c r="E201">
        <v>1</v>
      </c>
      <c r="F201">
        <v>1</v>
      </c>
      <c r="G201">
        <v>1</v>
      </c>
      <c r="H201">
        <v>2</v>
      </c>
      <c r="I201" t="s">
        <v>1237</v>
      </c>
      <c r="J201" t="s">
        <v>1238</v>
      </c>
      <c r="K201" t="s">
        <v>1239</v>
      </c>
      <c r="L201">
        <v>1368</v>
      </c>
      <c r="N201">
        <v>1011</v>
      </c>
      <c r="O201" t="s">
        <v>1229</v>
      </c>
      <c r="P201" t="s">
        <v>1229</v>
      </c>
      <c r="Q201">
        <v>1</v>
      </c>
      <c r="W201">
        <v>0</v>
      </c>
      <c r="X201">
        <v>1372534845</v>
      </c>
      <c r="Y201">
        <v>0.05</v>
      </c>
      <c r="AA201">
        <v>0</v>
      </c>
      <c r="AB201">
        <v>462.6</v>
      </c>
      <c r="AC201">
        <v>11.6</v>
      </c>
      <c r="AD201">
        <v>0</v>
      </c>
      <c r="AE201">
        <v>0</v>
      </c>
      <c r="AF201">
        <v>65.709999999999994</v>
      </c>
      <c r="AG201">
        <v>11.6</v>
      </c>
      <c r="AH201">
        <v>0</v>
      </c>
      <c r="AI201">
        <v>1</v>
      </c>
      <c r="AJ201">
        <v>7.04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0.04</v>
      </c>
      <c r="AU201" t="s">
        <v>91</v>
      </c>
      <c r="AV201">
        <v>0</v>
      </c>
      <c r="AW201">
        <v>2</v>
      </c>
      <c r="AX201">
        <v>16613117</v>
      </c>
      <c r="AY201">
        <v>1</v>
      </c>
      <c r="AZ201">
        <v>0</v>
      </c>
      <c r="BA201">
        <v>212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Y201*Source!I90</f>
        <v>0.19420999999999999</v>
      </c>
      <c r="CY201">
        <f>AB201</f>
        <v>462.6</v>
      </c>
      <c r="CZ201">
        <f>AF201</f>
        <v>65.709999999999994</v>
      </c>
      <c r="DA201">
        <f>AJ201</f>
        <v>7.04</v>
      </c>
      <c r="DB201">
        <v>0</v>
      </c>
    </row>
    <row r="202" spans="1:106" x14ac:dyDescent="0.2">
      <c r="A202">
        <f>ROW(Source!A90)</f>
        <v>90</v>
      </c>
      <c r="B202">
        <v>16612262</v>
      </c>
      <c r="C202">
        <v>16613106</v>
      </c>
      <c r="D202">
        <v>15167286</v>
      </c>
      <c r="E202">
        <v>1</v>
      </c>
      <c r="F202">
        <v>1</v>
      </c>
      <c r="G202">
        <v>1</v>
      </c>
      <c r="H202">
        <v>3</v>
      </c>
      <c r="I202" t="s">
        <v>1293</v>
      </c>
      <c r="J202" t="s">
        <v>1294</v>
      </c>
      <c r="K202" t="s">
        <v>1295</v>
      </c>
      <c r="L202">
        <v>1339</v>
      </c>
      <c r="N202">
        <v>1007</v>
      </c>
      <c r="O202" t="s">
        <v>282</v>
      </c>
      <c r="P202" t="s">
        <v>282</v>
      </c>
      <c r="Q202">
        <v>1</v>
      </c>
      <c r="W202">
        <v>0</v>
      </c>
      <c r="X202">
        <v>-1660354250</v>
      </c>
      <c r="Y202">
        <v>0.17399999999999999</v>
      </c>
      <c r="AA202">
        <v>17.18</v>
      </c>
      <c r="AB202">
        <v>0</v>
      </c>
      <c r="AC202">
        <v>0</v>
      </c>
      <c r="AD202">
        <v>0</v>
      </c>
      <c r="AE202">
        <v>2.44</v>
      </c>
      <c r="AF202">
        <v>0</v>
      </c>
      <c r="AG202">
        <v>0</v>
      </c>
      <c r="AH202">
        <v>0</v>
      </c>
      <c r="AI202">
        <v>7.04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0.17399999999999999</v>
      </c>
      <c r="AU202" t="s">
        <v>6</v>
      </c>
      <c r="AV202">
        <v>0</v>
      </c>
      <c r="AW202">
        <v>2</v>
      </c>
      <c r="AX202">
        <v>16613118</v>
      </c>
      <c r="AY202">
        <v>1</v>
      </c>
      <c r="AZ202">
        <v>0</v>
      </c>
      <c r="BA202">
        <v>213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Y202*Source!I90</f>
        <v>0.67585079999999997</v>
      </c>
      <c r="CY202">
        <f>AA202</f>
        <v>17.18</v>
      </c>
      <c r="CZ202">
        <f>AE202</f>
        <v>2.44</v>
      </c>
      <c r="DA202">
        <f>AI202</f>
        <v>7.04</v>
      </c>
      <c r="DB202">
        <v>0</v>
      </c>
    </row>
    <row r="203" spans="1:106" x14ac:dyDescent="0.2">
      <c r="A203">
        <f>ROW(Source!A90)</f>
        <v>90</v>
      </c>
      <c r="B203">
        <v>16612262</v>
      </c>
      <c r="C203">
        <v>16613106</v>
      </c>
      <c r="D203">
        <v>15172906</v>
      </c>
      <c r="E203">
        <v>1</v>
      </c>
      <c r="F203">
        <v>1</v>
      </c>
      <c r="G203">
        <v>1</v>
      </c>
      <c r="H203">
        <v>3</v>
      </c>
      <c r="I203" t="s">
        <v>1369</v>
      </c>
      <c r="J203" t="s">
        <v>1370</v>
      </c>
      <c r="K203" t="s">
        <v>1371</v>
      </c>
      <c r="L203">
        <v>1348</v>
      </c>
      <c r="N203">
        <v>1009</v>
      </c>
      <c r="O203" t="s">
        <v>182</v>
      </c>
      <c r="P203" t="s">
        <v>182</v>
      </c>
      <c r="Q203">
        <v>1000</v>
      </c>
      <c r="W203">
        <v>0</v>
      </c>
      <c r="X203">
        <v>-2114578287</v>
      </c>
      <c r="Y203">
        <v>0.9</v>
      </c>
      <c r="AA203">
        <v>80126.25</v>
      </c>
      <c r="AB203">
        <v>0</v>
      </c>
      <c r="AC203">
        <v>0</v>
      </c>
      <c r="AD203">
        <v>0</v>
      </c>
      <c r="AE203">
        <v>11381.57</v>
      </c>
      <c r="AF203">
        <v>0</v>
      </c>
      <c r="AG203">
        <v>0</v>
      </c>
      <c r="AH203">
        <v>0</v>
      </c>
      <c r="AI203">
        <v>7.04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0.9</v>
      </c>
      <c r="AU203" t="s">
        <v>6</v>
      </c>
      <c r="AV203">
        <v>0</v>
      </c>
      <c r="AW203">
        <v>2</v>
      </c>
      <c r="AX203">
        <v>16613119</v>
      </c>
      <c r="AY203">
        <v>1</v>
      </c>
      <c r="AZ203">
        <v>0</v>
      </c>
      <c r="BA203">
        <v>214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Y203*Source!I90</f>
        <v>3.4957799999999999</v>
      </c>
      <c r="CY203">
        <f>AA203</f>
        <v>80126.25</v>
      </c>
      <c r="CZ203">
        <f>AE203</f>
        <v>11381.57</v>
      </c>
      <c r="DA203">
        <f>AI203</f>
        <v>7.04</v>
      </c>
      <c r="DB203">
        <v>0</v>
      </c>
    </row>
    <row r="204" spans="1:106" x14ac:dyDescent="0.2">
      <c r="A204">
        <f>ROW(Source!A90)</f>
        <v>90</v>
      </c>
      <c r="B204">
        <v>16612262</v>
      </c>
      <c r="C204">
        <v>16613106</v>
      </c>
      <c r="D204">
        <v>15203485</v>
      </c>
      <c r="E204">
        <v>1</v>
      </c>
      <c r="F204">
        <v>1</v>
      </c>
      <c r="G204">
        <v>1</v>
      </c>
      <c r="H204">
        <v>3</v>
      </c>
      <c r="I204" t="s">
        <v>1361</v>
      </c>
      <c r="J204" t="s">
        <v>1362</v>
      </c>
      <c r="K204" t="s">
        <v>1363</v>
      </c>
      <c r="L204">
        <v>1346</v>
      </c>
      <c r="N204">
        <v>1009</v>
      </c>
      <c r="O204" t="s">
        <v>162</v>
      </c>
      <c r="P204" t="s">
        <v>162</v>
      </c>
      <c r="Q204">
        <v>1</v>
      </c>
      <c r="W204">
        <v>0</v>
      </c>
      <c r="X204">
        <v>303141801</v>
      </c>
      <c r="Y204">
        <v>30</v>
      </c>
      <c r="AA204">
        <v>107.36</v>
      </c>
      <c r="AB204">
        <v>0</v>
      </c>
      <c r="AC204">
        <v>0</v>
      </c>
      <c r="AD204">
        <v>0</v>
      </c>
      <c r="AE204">
        <v>15.25</v>
      </c>
      <c r="AF204">
        <v>0</v>
      </c>
      <c r="AG204">
        <v>0</v>
      </c>
      <c r="AH204">
        <v>0</v>
      </c>
      <c r="AI204">
        <v>7.04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30</v>
      </c>
      <c r="AU204" t="s">
        <v>6</v>
      </c>
      <c r="AV204">
        <v>0</v>
      </c>
      <c r="AW204">
        <v>2</v>
      </c>
      <c r="AX204">
        <v>16613120</v>
      </c>
      <c r="AY204">
        <v>1</v>
      </c>
      <c r="AZ204">
        <v>0</v>
      </c>
      <c r="BA204">
        <v>215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Y204*Source!I90</f>
        <v>116.526</v>
      </c>
      <c r="CY204">
        <f>AA204</f>
        <v>107.36</v>
      </c>
      <c r="CZ204">
        <f>AE204</f>
        <v>15.25</v>
      </c>
      <c r="DA204">
        <f>AI204</f>
        <v>7.04</v>
      </c>
      <c r="DB204">
        <v>0</v>
      </c>
    </row>
    <row r="205" spans="1:106" x14ac:dyDescent="0.2">
      <c r="A205">
        <f>ROW(Source!A91)</f>
        <v>91</v>
      </c>
      <c r="B205">
        <v>16612262</v>
      </c>
      <c r="C205">
        <v>16613121</v>
      </c>
      <c r="D205">
        <v>15438286</v>
      </c>
      <c r="E205">
        <v>1</v>
      </c>
      <c r="F205">
        <v>1</v>
      </c>
      <c r="G205">
        <v>1</v>
      </c>
      <c r="H205">
        <v>1</v>
      </c>
      <c r="I205" t="s">
        <v>1296</v>
      </c>
      <c r="J205" t="s">
        <v>6</v>
      </c>
      <c r="K205" t="s">
        <v>1297</v>
      </c>
      <c r="L205">
        <v>1191</v>
      </c>
      <c r="N205">
        <v>1013</v>
      </c>
      <c r="O205" t="s">
        <v>1223</v>
      </c>
      <c r="P205" t="s">
        <v>1223</v>
      </c>
      <c r="Q205">
        <v>1</v>
      </c>
      <c r="W205">
        <v>0</v>
      </c>
      <c r="X205">
        <v>-1027537862</v>
      </c>
      <c r="Y205">
        <v>7.6819999999999995</v>
      </c>
      <c r="AA205">
        <v>0</v>
      </c>
      <c r="AB205">
        <v>0</v>
      </c>
      <c r="AC205">
        <v>0</v>
      </c>
      <c r="AD205">
        <v>64.63</v>
      </c>
      <c r="AE205">
        <v>0</v>
      </c>
      <c r="AF205">
        <v>0</v>
      </c>
      <c r="AG205">
        <v>0</v>
      </c>
      <c r="AH205">
        <v>9.18</v>
      </c>
      <c r="AI205">
        <v>1</v>
      </c>
      <c r="AJ205">
        <v>1</v>
      </c>
      <c r="AK205">
        <v>1</v>
      </c>
      <c r="AL205">
        <v>7.04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6.68</v>
      </c>
      <c r="AU205" t="s">
        <v>92</v>
      </c>
      <c r="AV205">
        <v>1</v>
      </c>
      <c r="AW205">
        <v>2</v>
      </c>
      <c r="AX205">
        <v>16613135</v>
      </c>
      <c r="AY205">
        <v>1</v>
      </c>
      <c r="AZ205">
        <v>0</v>
      </c>
      <c r="BA205">
        <v>216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Y205*Source!I91</f>
        <v>29.4443378</v>
      </c>
      <c r="CY205">
        <f>AD205</f>
        <v>64.63</v>
      </c>
      <c r="CZ205">
        <f>AH205</f>
        <v>9.18</v>
      </c>
      <c r="DA205">
        <f>AL205</f>
        <v>7.04</v>
      </c>
      <c r="DB205">
        <v>0</v>
      </c>
    </row>
    <row r="206" spans="1:106" x14ac:dyDescent="0.2">
      <c r="A206">
        <f>ROW(Source!A91)</f>
        <v>91</v>
      </c>
      <c r="B206">
        <v>16612262</v>
      </c>
      <c r="C206">
        <v>16613121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1224</v>
      </c>
      <c r="J206" t="s">
        <v>6</v>
      </c>
      <c r="K206" t="s">
        <v>1225</v>
      </c>
      <c r="L206">
        <v>1191</v>
      </c>
      <c r="N206">
        <v>1013</v>
      </c>
      <c r="O206" t="s">
        <v>1223</v>
      </c>
      <c r="P206" t="s">
        <v>1223</v>
      </c>
      <c r="Q206">
        <v>1</v>
      </c>
      <c r="W206">
        <v>0</v>
      </c>
      <c r="X206">
        <v>-1417349443</v>
      </c>
      <c r="Y206">
        <v>0.04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7.04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0.04</v>
      </c>
      <c r="AU206" t="s">
        <v>6</v>
      </c>
      <c r="AV206">
        <v>2</v>
      </c>
      <c r="AW206">
        <v>2</v>
      </c>
      <c r="AX206">
        <v>16613136</v>
      </c>
      <c r="AY206">
        <v>1</v>
      </c>
      <c r="AZ206">
        <v>2048</v>
      </c>
      <c r="BA206">
        <v>217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Y206*Source!I91</f>
        <v>0.15331600000000001</v>
      </c>
      <c r="CY206">
        <f>AD206</f>
        <v>0</v>
      </c>
      <c r="CZ206">
        <f>AH206</f>
        <v>0</v>
      </c>
      <c r="DA206">
        <f>AL206</f>
        <v>1</v>
      </c>
      <c r="DB206">
        <v>0</v>
      </c>
    </row>
    <row r="207" spans="1:106" x14ac:dyDescent="0.2">
      <c r="A207">
        <f>ROW(Source!A91)</f>
        <v>91</v>
      </c>
      <c r="B207">
        <v>16612262</v>
      </c>
      <c r="C207">
        <v>16613121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1226</v>
      </c>
      <c r="J207" t="s">
        <v>1227</v>
      </c>
      <c r="K207" t="s">
        <v>1228</v>
      </c>
      <c r="L207">
        <v>1368</v>
      </c>
      <c r="N207">
        <v>1011</v>
      </c>
      <c r="O207" t="s">
        <v>1229</v>
      </c>
      <c r="P207" t="s">
        <v>1229</v>
      </c>
      <c r="Q207">
        <v>1</v>
      </c>
      <c r="W207">
        <v>0</v>
      </c>
      <c r="X207">
        <v>1188625873</v>
      </c>
      <c r="Y207">
        <v>6.2500000000000003E-3</v>
      </c>
      <c r="AA207">
        <v>0</v>
      </c>
      <c r="AB207">
        <v>220.07</v>
      </c>
      <c r="AC207">
        <v>13.5</v>
      </c>
      <c r="AD207">
        <v>0</v>
      </c>
      <c r="AE207">
        <v>0</v>
      </c>
      <c r="AF207">
        <v>31.26</v>
      </c>
      <c r="AG207">
        <v>13.5</v>
      </c>
      <c r="AH207">
        <v>0</v>
      </c>
      <c r="AI207">
        <v>1</v>
      </c>
      <c r="AJ207">
        <v>7.04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6</v>
      </c>
      <c r="AT207">
        <v>5.0000000000000001E-3</v>
      </c>
      <c r="AU207" t="s">
        <v>91</v>
      </c>
      <c r="AV207">
        <v>0</v>
      </c>
      <c r="AW207">
        <v>2</v>
      </c>
      <c r="AX207">
        <v>16613137</v>
      </c>
      <c r="AY207">
        <v>1</v>
      </c>
      <c r="AZ207">
        <v>0</v>
      </c>
      <c r="BA207">
        <v>218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Y207*Source!I91</f>
        <v>2.3955625000000001E-2</v>
      </c>
      <c r="CY207">
        <f>AB207</f>
        <v>220.07</v>
      </c>
      <c r="CZ207">
        <f>AF207</f>
        <v>31.26</v>
      </c>
      <c r="DA207">
        <f>AJ207</f>
        <v>7.04</v>
      </c>
      <c r="DB207">
        <v>0</v>
      </c>
    </row>
    <row r="208" spans="1:106" x14ac:dyDescent="0.2">
      <c r="A208">
        <f>ROW(Source!A91)</f>
        <v>91</v>
      </c>
      <c r="B208">
        <v>16612262</v>
      </c>
      <c r="C208">
        <v>16613121</v>
      </c>
      <c r="D208">
        <v>15249073</v>
      </c>
      <c r="E208">
        <v>1</v>
      </c>
      <c r="F208">
        <v>1</v>
      </c>
      <c r="G208">
        <v>1</v>
      </c>
      <c r="H208">
        <v>2</v>
      </c>
      <c r="I208" t="s">
        <v>1237</v>
      </c>
      <c r="J208" t="s">
        <v>1238</v>
      </c>
      <c r="K208" t="s">
        <v>1239</v>
      </c>
      <c r="L208">
        <v>1368</v>
      </c>
      <c r="N208">
        <v>1011</v>
      </c>
      <c r="O208" t="s">
        <v>1229</v>
      </c>
      <c r="P208" t="s">
        <v>1229</v>
      </c>
      <c r="Q208">
        <v>1</v>
      </c>
      <c r="W208">
        <v>0</v>
      </c>
      <c r="X208">
        <v>1372534845</v>
      </c>
      <c r="Y208">
        <v>3.7499999999999999E-2</v>
      </c>
      <c r="AA208">
        <v>0</v>
      </c>
      <c r="AB208">
        <v>462.6</v>
      </c>
      <c r="AC208">
        <v>11.6</v>
      </c>
      <c r="AD208">
        <v>0</v>
      </c>
      <c r="AE208">
        <v>0</v>
      </c>
      <c r="AF208">
        <v>65.709999999999994</v>
      </c>
      <c r="AG208">
        <v>11.6</v>
      </c>
      <c r="AH208">
        <v>0</v>
      </c>
      <c r="AI208">
        <v>1</v>
      </c>
      <c r="AJ208">
        <v>7.04</v>
      </c>
      <c r="AK208">
        <v>1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6</v>
      </c>
      <c r="AT208">
        <v>0.03</v>
      </c>
      <c r="AU208" t="s">
        <v>91</v>
      </c>
      <c r="AV208">
        <v>0</v>
      </c>
      <c r="AW208">
        <v>2</v>
      </c>
      <c r="AX208">
        <v>16613138</v>
      </c>
      <c r="AY208">
        <v>1</v>
      </c>
      <c r="AZ208">
        <v>0</v>
      </c>
      <c r="BA208">
        <v>219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Y208*Source!I91</f>
        <v>0.14373374999999999</v>
      </c>
      <c r="CY208">
        <f>AB208</f>
        <v>462.6</v>
      </c>
      <c r="CZ208">
        <f>AF208</f>
        <v>65.709999999999994</v>
      </c>
      <c r="DA208">
        <f>AJ208</f>
        <v>7.04</v>
      </c>
      <c r="DB208">
        <v>0</v>
      </c>
    </row>
    <row r="209" spans="1:106" x14ac:dyDescent="0.2">
      <c r="A209">
        <f>ROW(Source!A91)</f>
        <v>91</v>
      </c>
      <c r="B209">
        <v>16612262</v>
      </c>
      <c r="C209">
        <v>16613121</v>
      </c>
      <c r="D209">
        <v>15169972</v>
      </c>
      <c r="E209">
        <v>1</v>
      </c>
      <c r="F209">
        <v>1</v>
      </c>
      <c r="G209">
        <v>1</v>
      </c>
      <c r="H209">
        <v>3</v>
      </c>
      <c r="I209" t="s">
        <v>1334</v>
      </c>
      <c r="J209" t="s">
        <v>1335</v>
      </c>
      <c r="K209" t="s">
        <v>1336</v>
      </c>
      <c r="L209">
        <v>1355</v>
      </c>
      <c r="N209">
        <v>1010</v>
      </c>
      <c r="O209" t="s">
        <v>322</v>
      </c>
      <c r="P209" t="s">
        <v>322</v>
      </c>
      <c r="Q209">
        <v>100</v>
      </c>
      <c r="W209">
        <v>0</v>
      </c>
      <c r="X209">
        <v>-725528132</v>
      </c>
      <c r="Y209">
        <v>2.63</v>
      </c>
      <c r="AA209">
        <v>84.48</v>
      </c>
      <c r="AB209">
        <v>0</v>
      </c>
      <c r="AC209">
        <v>0</v>
      </c>
      <c r="AD209">
        <v>0</v>
      </c>
      <c r="AE209">
        <v>12</v>
      </c>
      <c r="AF209">
        <v>0</v>
      </c>
      <c r="AG209">
        <v>0</v>
      </c>
      <c r="AH209">
        <v>0</v>
      </c>
      <c r="AI209">
        <v>7.04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2.63</v>
      </c>
      <c r="AU209" t="s">
        <v>6</v>
      </c>
      <c r="AV209">
        <v>0</v>
      </c>
      <c r="AW209">
        <v>2</v>
      </c>
      <c r="AX209">
        <v>16613139</v>
      </c>
      <c r="AY209">
        <v>1</v>
      </c>
      <c r="AZ209">
        <v>0</v>
      </c>
      <c r="BA209">
        <v>220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Y209*Source!I91</f>
        <v>10.080527</v>
      </c>
      <c r="CY209">
        <f t="shared" ref="CY209:CY217" si="15">AA209</f>
        <v>84.48</v>
      </c>
      <c r="CZ209">
        <f t="shared" ref="CZ209:CZ217" si="16">AE209</f>
        <v>12</v>
      </c>
      <c r="DA209">
        <f t="shared" ref="DA209:DA217" si="17">AI209</f>
        <v>7.04</v>
      </c>
      <c r="DB209">
        <v>0</v>
      </c>
    </row>
    <row r="210" spans="1:106" x14ac:dyDescent="0.2">
      <c r="A210">
        <f>ROW(Source!A91)</f>
        <v>91</v>
      </c>
      <c r="B210">
        <v>16612262</v>
      </c>
      <c r="C210">
        <v>16613121</v>
      </c>
      <c r="D210">
        <v>15170075</v>
      </c>
      <c r="E210">
        <v>1</v>
      </c>
      <c r="F210">
        <v>1</v>
      </c>
      <c r="G210">
        <v>1</v>
      </c>
      <c r="H210">
        <v>3</v>
      </c>
      <c r="I210" t="s">
        <v>1372</v>
      </c>
      <c r="J210" t="s">
        <v>1373</v>
      </c>
      <c r="K210" t="s">
        <v>1374</v>
      </c>
      <c r="L210">
        <v>1356</v>
      </c>
      <c r="N210">
        <v>1010</v>
      </c>
      <c r="O210" t="s">
        <v>355</v>
      </c>
      <c r="P210" t="s">
        <v>355</v>
      </c>
      <c r="Q210">
        <v>1000</v>
      </c>
      <c r="W210">
        <v>0</v>
      </c>
      <c r="X210">
        <v>1130533903</v>
      </c>
      <c r="Y210">
        <v>0.26300000000000001</v>
      </c>
      <c r="AA210">
        <v>1126.4000000000001</v>
      </c>
      <c r="AB210">
        <v>0</v>
      </c>
      <c r="AC210">
        <v>0</v>
      </c>
      <c r="AD210">
        <v>0</v>
      </c>
      <c r="AE210">
        <v>160</v>
      </c>
      <c r="AF210">
        <v>0</v>
      </c>
      <c r="AG210">
        <v>0</v>
      </c>
      <c r="AH210">
        <v>0</v>
      </c>
      <c r="AI210">
        <v>7.04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0.26300000000000001</v>
      </c>
      <c r="AU210" t="s">
        <v>6</v>
      </c>
      <c r="AV210">
        <v>0</v>
      </c>
      <c r="AW210">
        <v>2</v>
      </c>
      <c r="AX210">
        <v>16613140</v>
      </c>
      <c r="AY210">
        <v>1</v>
      </c>
      <c r="AZ210">
        <v>0</v>
      </c>
      <c r="BA210">
        <v>221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Y210*Source!I91</f>
        <v>1.0080527000000001</v>
      </c>
      <c r="CY210">
        <f t="shared" si="15"/>
        <v>1126.4000000000001</v>
      </c>
      <c r="CZ210">
        <f t="shared" si="16"/>
        <v>160</v>
      </c>
      <c r="DA210">
        <f t="shared" si="17"/>
        <v>7.04</v>
      </c>
      <c r="DB210">
        <v>0</v>
      </c>
    </row>
    <row r="211" spans="1:106" x14ac:dyDescent="0.2">
      <c r="A211">
        <f>ROW(Source!A91)</f>
        <v>91</v>
      </c>
      <c r="B211">
        <v>16612262</v>
      </c>
      <c r="C211">
        <v>16613121</v>
      </c>
      <c r="D211">
        <v>15162756</v>
      </c>
      <c r="E211">
        <v>17</v>
      </c>
      <c r="F211">
        <v>1</v>
      </c>
      <c r="G211">
        <v>1</v>
      </c>
      <c r="H211">
        <v>3</v>
      </c>
      <c r="I211" t="s">
        <v>313</v>
      </c>
      <c r="J211" t="s">
        <v>6</v>
      </c>
      <c r="K211" t="s">
        <v>314</v>
      </c>
      <c r="L211">
        <v>1301</v>
      </c>
      <c r="N211">
        <v>1003</v>
      </c>
      <c r="O211" t="s">
        <v>135</v>
      </c>
      <c r="P211" t="s">
        <v>135</v>
      </c>
      <c r="Q211">
        <v>1</v>
      </c>
      <c r="W211">
        <v>0</v>
      </c>
      <c r="X211">
        <v>-2049262376</v>
      </c>
      <c r="Y211">
        <v>101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7.04</v>
      </c>
      <c r="AJ211">
        <v>1</v>
      </c>
      <c r="AK211">
        <v>1</v>
      </c>
      <c r="AL211">
        <v>1</v>
      </c>
      <c r="AN211">
        <v>0</v>
      </c>
      <c r="AO211">
        <v>0</v>
      </c>
      <c r="AP211">
        <v>0</v>
      </c>
      <c r="AQ211">
        <v>0</v>
      </c>
      <c r="AR211">
        <v>0</v>
      </c>
      <c r="AS211" t="s">
        <v>6</v>
      </c>
      <c r="AT211">
        <v>101</v>
      </c>
      <c r="AU211" t="s">
        <v>6</v>
      </c>
      <c r="AV211">
        <v>0</v>
      </c>
      <c r="AW211">
        <v>2</v>
      </c>
      <c r="AX211">
        <v>16613141</v>
      </c>
      <c r="AY211">
        <v>1</v>
      </c>
      <c r="AZ211">
        <v>0</v>
      </c>
      <c r="BA211">
        <v>222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Y211*Source!I91</f>
        <v>387.12290000000002</v>
      </c>
      <c r="CY211">
        <f t="shared" si="15"/>
        <v>0</v>
      </c>
      <c r="CZ211">
        <f t="shared" si="16"/>
        <v>0</v>
      </c>
      <c r="DA211">
        <f t="shared" si="17"/>
        <v>7.04</v>
      </c>
      <c r="DB211">
        <v>0</v>
      </c>
    </row>
    <row r="212" spans="1:106" x14ac:dyDescent="0.2">
      <c r="A212">
        <f>ROW(Source!A91)</f>
        <v>91</v>
      </c>
      <c r="B212">
        <v>16612262</v>
      </c>
      <c r="C212">
        <v>16613121</v>
      </c>
      <c r="D212">
        <v>15197682</v>
      </c>
      <c r="E212">
        <v>1</v>
      </c>
      <c r="F212">
        <v>1</v>
      </c>
      <c r="G212">
        <v>1</v>
      </c>
      <c r="H212">
        <v>3</v>
      </c>
      <c r="I212" t="s">
        <v>316</v>
      </c>
      <c r="J212" t="s">
        <v>318</v>
      </c>
      <c r="K212" t="s">
        <v>317</v>
      </c>
      <c r="L212">
        <v>1301</v>
      </c>
      <c r="N212">
        <v>1003</v>
      </c>
      <c r="O212" t="s">
        <v>135</v>
      </c>
      <c r="P212" t="s">
        <v>135</v>
      </c>
      <c r="Q212">
        <v>1</v>
      </c>
      <c r="W212">
        <v>0</v>
      </c>
      <c r="X212">
        <v>26470480</v>
      </c>
      <c r="Y212">
        <v>101</v>
      </c>
      <c r="AA212">
        <v>86.59</v>
      </c>
      <c r="AB212">
        <v>0</v>
      </c>
      <c r="AC212">
        <v>0</v>
      </c>
      <c r="AD212">
        <v>0</v>
      </c>
      <c r="AE212">
        <v>12.3</v>
      </c>
      <c r="AF212">
        <v>0</v>
      </c>
      <c r="AG212">
        <v>0</v>
      </c>
      <c r="AH212">
        <v>0</v>
      </c>
      <c r="AI212">
        <v>7.04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6</v>
      </c>
      <c r="AT212">
        <v>101</v>
      </c>
      <c r="AU212" t="s">
        <v>6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Y212*Source!I91</f>
        <v>387.12290000000002</v>
      </c>
      <c r="CY212">
        <f t="shared" si="15"/>
        <v>86.59</v>
      </c>
      <c r="CZ212">
        <f t="shared" si="16"/>
        <v>12.3</v>
      </c>
      <c r="DA212">
        <f t="shared" si="17"/>
        <v>7.04</v>
      </c>
      <c r="DB212">
        <v>0</v>
      </c>
    </row>
    <row r="213" spans="1:106" x14ac:dyDescent="0.2">
      <c r="A213">
        <f>ROW(Source!A91)</f>
        <v>91</v>
      </c>
      <c r="B213">
        <v>16612262</v>
      </c>
      <c r="C213">
        <v>16613121</v>
      </c>
      <c r="D213">
        <v>15197769</v>
      </c>
      <c r="E213">
        <v>1</v>
      </c>
      <c r="F213">
        <v>1</v>
      </c>
      <c r="G213">
        <v>1</v>
      </c>
      <c r="H213">
        <v>3</v>
      </c>
      <c r="I213" t="s">
        <v>320</v>
      </c>
      <c r="J213" t="s">
        <v>323</v>
      </c>
      <c r="K213" t="s">
        <v>321</v>
      </c>
      <c r="L213">
        <v>1355</v>
      </c>
      <c r="N213">
        <v>1010</v>
      </c>
      <c r="O213" t="s">
        <v>322</v>
      </c>
      <c r="P213" t="s">
        <v>322</v>
      </c>
      <c r="Q213">
        <v>100</v>
      </c>
      <c r="W213">
        <v>0</v>
      </c>
      <c r="X213">
        <v>766681708</v>
      </c>
      <c r="Y213">
        <v>8.0879000000000006E-2</v>
      </c>
      <c r="AA213">
        <v>711.04</v>
      </c>
      <c r="AB213">
        <v>0</v>
      </c>
      <c r="AC213">
        <v>0</v>
      </c>
      <c r="AD213">
        <v>0</v>
      </c>
      <c r="AE213">
        <v>101</v>
      </c>
      <c r="AF213">
        <v>0</v>
      </c>
      <c r="AG213">
        <v>0</v>
      </c>
      <c r="AH213">
        <v>0</v>
      </c>
      <c r="AI213">
        <v>7.04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8.0879000000000006E-2</v>
      </c>
      <c r="AU213" t="s">
        <v>6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Y213*Source!I91</f>
        <v>0.3100011191</v>
      </c>
      <c r="CY213">
        <f t="shared" si="15"/>
        <v>711.04</v>
      </c>
      <c r="CZ213">
        <f t="shared" si="16"/>
        <v>101</v>
      </c>
      <c r="DA213">
        <f t="shared" si="17"/>
        <v>7.04</v>
      </c>
      <c r="DB213">
        <v>0</v>
      </c>
    </row>
    <row r="214" spans="1:106" x14ac:dyDescent="0.2">
      <c r="A214">
        <f>ROW(Source!A91)</f>
        <v>91</v>
      </c>
      <c r="B214">
        <v>16612262</v>
      </c>
      <c r="C214">
        <v>16613121</v>
      </c>
      <c r="D214">
        <v>15197771</v>
      </c>
      <c r="E214">
        <v>1</v>
      </c>
      <c r="F214">
        <v>1</v>
      </c>
      <c r="G214">
        <v>1</v>
      </c>
      <c r="H214">
        <v>3</v>
      </c>
      <c r="I214" t="s">
        <v>325</v>
      </c>
      <c r="J214" t="s">
        <v>327</v>
      </c>
      <c r="K214" t="s">
        <v>326</v>
      </c>
      <c r="L214">
        <v>1355</v>
      </c>
      <c r="N214">
        <v>1010</v>
      </c>
      <c r="O214" t="s">
        <v>322</v>
      </c>
      <c r="P214" t="s">
        <v>322</v>
      </c>
      <c r="Q214">
        <v>100</v>
      </c>
      <c r="W214">
        <v>0</v>
      </c>
      <c r="X214">
        <v>191136453</v>
      </c>
      <c r="Y214">
        <v>8.0879000000000006E-2</v>
      </c>
      <c r="AA214">
        <v>711.04</v>
      </c>
      <c r="AB214">
        <v>0</v>
      </c>
      <c r="AC214">
        <v>0</v>
      </c>
      <c r="AD214">
        <v>0</v>
      </c>
      <c r="AE214">
        <v>101</v>
      </c>
      <c r="AF214">
        <v>0</v>
      </c>
      <c r="AG214">
        <v>0</v>
      </c>
      <c r="AH214">
        <v>0</v>
      </c>
      <c r="AI214">
        <v>7.04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8.0879000000000006E-2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Y214*Source!I91</f>
        <v>0.3100011191</v>
      </c>
      <c r="CY214">
        <f t="shared" si="15"/>
        <v>711.04</v>
      </c>
      <c r="CZ214">
        <f t="shared" si="16"/>
        <v>101</v>
      </c>
      <c r="DA214">
        <f t="shared" si="17"/>
        <v>7.04</v>
      </c>
      <c r="DB214">
        <v>0</v>
      </c>
    </row>
    <row r="215" spans="1:106" x14ac:dyDescent="0.2">
      <c r="A215">
        <f>ROW(Source!A91)</f>
        <v>91</v>
      </c>
      <c r="B215">
        <v>16612262</v>
      </c>
      <c r="C215">
        <v>16613121</v>
      </c>
      <c r="D215">
        <v>15197773</v>
      </c>
      <c r="E215">
        <v>1</v>
      </c>
      <c r="F215">
        <v>1</v>
      </c>
      <c r="G215">
        <v>1</v>
      </c>
      <c r="H215">
        <v>3</v>
      </c>
      <c r="I215" t="s">
        <v>329</v>
      </c>
      <c r="J215" t="s">
        <v>331</v>
      </c>
      <c r="K215" t="s">
        <v>330</v>
      </c>
      <c r="L215">
        <v>1355</v>
      </c>
      <c r="N215">
        <v>1010</v>
      </c>
      <c r="O215" t="s">
        <v>322</v>
      </c>
      <c r="P215" t="s">
        <v>322</v>
      </c>
      <c r="Q215">
        <v>100</v>
      </c>
      <c r="W215">
        <v>0</v>
      </c>
      <c r="X215">
        <v>1073883569</v>
      </c>
      <c r="Y215">
        <v>0.39917599999999998</v>
      </c>
      <c r="AA215">
        <v>901.12</v>
      </c>
      <c r="AB215">
        <v>0</v>
      </c>
      <c r="AC215">
        <v>0</v>
      </c>
      <c r="AD215">
        <v>0</v>
      </c>
      <c r="AE215">
        <v>128</v>
      </c>
      <c r="AF215">
        <v>0</v>
      </c>
      <c r="AG215">
        <v>0</v>
      </c>
      <c r="AH215">
        <v>0</v>
      </c>
      <c r="AI215">
        <v>7.04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0.39917599999999998</v>
      </c>
      <c r="AU215" t="s">
        <v>6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Y215*Source!I91</f>
        <v>1.5300016904</v>
      </c>
      <c r="CY215">
        <f t="shared" si="15"/>
        <v>901.12</v>
      </c>
      <c r="CZ215">
        <f t="shared" si="16"/>
        <v>128</v>
      </c>
      <c r="DA215">
        <f t="shared" si="17"/>
        <v>7.04</v>
      </c>
      <c r="DB215">
        <v>0</v>
      </c>
    </row>
    <row r="216" spans="1:106" x14ac:dyDescent="0.2">
      <c r="A216">
        <f>ROW(Source!A91)</f>
        <v>91</v>
      </c>
      <c r="B216">
        <v>16612262</v>
      </c>
      <c r="C216">
        <v>16613121</v>
      </c>
      <c r="D216">
        <v>15197775</v>
      </c>
      <c r="E216">
        <v>1</v>
      </c>
      <c r="F216">
        <v>1</v>
      </c>
      <c r="G216">
        <v>1</v>
      </c>
      <c r="H216">
        <v>3</v>
      </c>
      <c r="I216" t="s">
        <v>333</v>
      </c>
      <c r="J216" t="s">
        <v>335</v>
      </c>
      <c r="K216" t="s">
        <v>334</v>
      </c>
      <c r="L216">
        <v>1355</v>
      </c>
      <c r="N216">
        <v>1010</v>
      </c>
      <c r="O216" t="s">
        <v>322</v>
      </c>
      <c r="P216" t="s">
        <v>322</v>
      </c>
      <c r="Q216">
        <v>100</v>
      </c>
      <c r="W216">
        <v>0</v>
      </c>
      <c r="X216">
        <v>1800897042</v>
      </c>
      <c r="Y216">
        <v>7.0443000000000006E-2</v>
      </c>
      <c r="AA216">
        <v>901.12</v>
      </c>
      <c r="AB216">
        <v>0</v>
      </c>
      <c r="AC216">
        <v>0</v>
      </c>
      <c r="AD216">
        <v>0</v>
      </c>
      <c r="AE216">
        <v>128</v>
      </c>
      <c r="AF216">
        <v>0</v>
      </c>
      <c r="AG216">
        <v>0</v>
      </c>
      <c r="AH216">
        <v>0</v>
      </c>
      <c r="AI216">
        <v>7.04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7.0443000000000006E-2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Y216*Source!I91</f>
        <v>0.27000097470000001</v>
      </c>
      <c r="CY216">
        <f t="shared" si="15"/>
        <v>901.12</v>
      </c>
      <c r="CZ216">
        <f t="shared" si="16"/>
        <v>128</v>
      </c>
      <c r="DA216">
        <f t="shared" si="17"/>
        <v>7.04</v>
      </c>
      <c r="DB216">
        <v>0</v>
      </c>
    </row>
    <row r="217" spans="1:106" x14ac:dyDescent="0.2">
      <c r="A217">
        <f>ROW(Source!A91)</f>
        <v>91</v>
      </c>
      <c r="B217">
        <v>16612262</v>
      </c>
      <c r="C217">
        <v>16613121</v>
      </c>
      <c r="D217">
        <v>15197777</v>
      </c>
      <c r="E217">
        <v>1</v>
      </c>
      <c r="F217">
        <v>1</v>
      </c>
      <c r="G217">
        <v>1</v>
      </c>
      <c r="H217">
        <v>3</v>
      </c>
      <c r="I217" t="s">
        <v>337</v>
      </c>
      <c r="J217" t="s">
        <v>339</v>
      </c>
      <c r="K217" t="s">
        <v>338</v>
      </c>
      <c r="L217">
        <v>1355</v>
      </c>
      <c r="N217">
        <v>1010</v>
      </c>
      <c r="O217" t="s">
        <v>322</v>
      </c>
      <c r="P217" t="s">
        <v>322</v>
      </c>
      <c r="Q217">
        <v>100</v>
      </c>
      <c r="W217">
        <v>0</v>
      </c>
      <c r="X217">
        <v>952646044</v>
      </c>
      <c r="Y217">
        <v>7.0443000000000006E-2</v>
      </c>
      <c r="AA217">
        <v>901.12</v>
      </c>
      <c r="AB217">
        <v>0</v>
      </c>
      <c r="AC217">
        <v>0</v>
      </c>
      <c r="AD217">
        <v>0</v>
      </c>
      <c r="AE217">
        <v>128</v>
      </c>
      <c r="AF217">
        <v>0</v>
      </c>
      <c r="AG217">
        <v>0</v>
      </c>
      <c r="AH217">
        <v>0</v>
      </c>
      <c r="AI217">
        <v>7.04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6</v>
      </c>
      <c r="AT217">
        <v>7.0443000000000006E-2</v>
      </c>
      <c r="AU217" t="s">
        <v>6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6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Y217*Source!I91</f>
        <v>0.27000097470000001</v>
      </c>
      <c r="CY217">
        <f t="shared" si="15"/>
        <v>901.12</v>
      </c>
      <c r="CZ217">
        <f t="shared" si="16"/>
        <v>128</v>
      </c>
      <c r="DA217">
        <f t="shared" si="17"/>
        <v>7.04</v>
      </c>
      <c r="DB217">
        <v>0</v>
      </c>
    </row>
    <row r="218" spans="1:106" x14ac:dyDescent="0.2">
      <c r="A218">
        <f>ROW(Source!A99)</f>
        <v>99</v>
      </c>
      <c r="B218">
        <v>16612262</v>
      </c>
      <c r="C218">
        <v>16613154</v>
      </c>
      <c r="D218">
        <v>15435695</v>
      </c>
      <c r="E218">
        <v>1</v>
      </c>
      <c r="F218">
        <v>1</v>
      </c>
      <c r="G218">
        <v>1</v>
      </c>
      <c r="H218">
        <v>1</v>
      </c>
      <c r="I218" t="s">
        <v>1375</v>
      </c>
      <c r="J218" t="s">
        <v>6</v>
      </c>
      <c r="K218" t="s">
        <v>1376</v>
      </c>
      <c r="L218">
        <v>1191</v>
      </c>
      <c r="N218">
        <v>1013</v>
      </c>
      <c r="O218" t="s">
        <v>1223</v>
      </c>
      <c r="P218" t="s">
        <v>1223</v>
      </c>
      <c r="Q218">
        <v>1</v>
      </c>
      <c r="W218">
        <v>0</v>
      </c>
      <c r="X218">
        <v>1881689430</v>
      </c>
      <c r="Y218">
        <v>31.015499999999996</v>
      </c>
      <c r="AA218">
        <v>0</v>
      </c>
      <c r="AB218">
        <v>0</v>
      </c>
      <c r="AC218">
        <v>0</v>
      </c>
      <c r="AD218">
        <v>77.02</v>
      </c>
      <c r="AE218">
        <v>0</v>
      </c>
      <c r="AF218">
        <v>0</v>
      </c>
      <c r="AG218">
        <v>0</v>
      </c>
      <c r="AH218">
        <v>10.94</v>
      </c>
      <c r="AI218">
        <v>1</v>
      </c>
      <c r="AJ218">
        <v>1</v>
      </c>
      <c r="AK218">
        <v>1</v>
      </c>
      <c r="AL218">
        <v>7.04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26.97</v>
      </c>
      <c r="AU218" t="s">
        <v>92</v>
      </c>
      <c r="AV218">
        <v>1</v>
      </c>
      <c r="AW218">
        <v>2</v>
      </c>
      <c r="AX218">
        <v>16613167</v>
      </c>
      <c r="AY218">
        <v>1</v>
      </c>
      <c r="AZ218">
        <v>0</v>
      </c>
      <c r="BA218">
        <v>228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Y218*Source!I99</f>
        <v>12.251122499999999</v>
      </c>
      <c r="CY218">
        <f>AD218</f>
        <v>77.02</v>
      </c>
      <c r="CZ218">
        <f>AH218</f>
        <v>10.94</v>
      </c>
      <c r="DA218">
        <f>AL218</f>
        <v>7.04</v>
      </c>
      <c r="DB218">
        <v>0</v>
      </c>
    </row>
    <row r="219" spans="1:106" x14ac:dyDescent="0.2">
      <c r="A219">
        <f>ROW(Source!A99)</f>
        <v>99</v>
      </c>
      <c r="B219">
        <v>16612262</v>
      </c>
      <c r="C219">
        <v>16613154</v>
      </c>
      <c r="D219">
        <v>15430395</v>
      </c>
      <c r="E219">
        <v>1</v>
      </c>
      <c r="F219">
        <v>1</v>
      </c>
      <c r="G219">
        <v>1</v>
      </c>
      <c r="H219">
        <v>1</v>
      </c>
      <c r="I219" t="s">
        <v>1224</v>
      </c>
      <c r="J219" t="s">
        <v>6</v>
      </c>
      <c r="K219" t="s">
        <v>1225</v>
      </c>
      <c r="L219">
        <v>1191</v>
      </c>
      <c r="N219">
        <v>1013</v>
      </c>
      <c r="O219" t="s">
        <v>1223</v>
      </c>
      <c r="P219" t="s">
        <v>1223</v>
      </c>
      <c r="Q219">
        <v>1</v>
      </c>
      <c r="W219">
        <v>0</v>
      </c>
      <c r="X219">
        <v>-1417349443</v>
      </c>
      <c r="Y219">
        <v>0.43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7.04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0.43</v>
      </c>
      <c r="AU219" t="s">
        <v>6</v>
      </c>
      <c r="AV219">
        <v>2</v>
      </c>
      <c r="AW219">
        <v>2</v>
      </c>
      <c r="AX219">
        <v>16613168</v>
      </c>
      <c r="AY219">
        <v>1</v>
      </c>
      <c r="AZ219">
        <v>2048</v>
      </c>
      <c r="BA219">
        <v>229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Y219*Source!I99</f>
        <v>0.16985</v>
      </c>
      <c r="CY219">
        <f>AD219</f>
        <v>0</v>
      </c>
      <c r="CZ219">
        <f>AH219</f>
        <v>0</v>
      </c>
      <c r="DA219">
        <f>AL219</f>
        <v>1</v>
      </c>
      <c r="DB219">
        <v>0</v>
      </c>
    </row>
    <row r="220" spans="1:106" x14ac:dyDescent="0.2">
      <c r="A220">
        <f>ROW(Source!A99)</f>
        <v>99</v>
      </c>
      <c r="B220">
        <v>16612262</v>
      </c>
      <c r="C220">
        <v>16613154</v>
      </c>
      <c r="D220">
        <v>15247974</v>
      </c>
      <c r="E220">
        <v>1</v>
      </c>
      <c r="F220">
        <v>1</v>
      </c>
      <c r="G220">
        <v>1</v>
      </c>
      <c r="H220">
        <v>2</v>
      </c>
      <c r="I220" t="s">
        <v>1226</v>
      </c>
      <c r="J220" t="s">
        <v>1227</v>
      </c>
      <c r="K220" t="s">
        <v>1228</v>
      </c>
      <c r="L220">
        <v>1368</v>
      </c>
      <c r="N220">
        <v>1011</v>
      </c>
      <c r="O220" t="s">
        <v>1229</v>
      </c>
      <c r="P220" t="s">
        <v>1229</v>
      </c>
      <c r="Q220">
        <v>1</v>
      </c>
      <c r="W220">
        <v>0</v>
      </c>
      <c r="X220">
        <v>1188625873</v>
      </c>
      <c r="Y220">
        <v>0.22499999999999998</v>
      </c>
      <c r="AA220">
        <v>0</v>
      </c>
      <c r="AB220">
        <v>220.07</v>
      </c>
      <c r="AC220">
        <v>13.5</v>
      </c>
      <c r="AD220">
        <v>0</v>
      </c>
      <c r="AE220">
        <v>0</v>
      </c>
      <c r="AF220">
        <v>31.26</v>
      </c>
      <c r="AG220">
        <v>13.5</v>
      </c>
      <c r="AH220">
        <v>0</v>
      </c>
      <c r="AI220">
        <v>1</v>
      </c>
      <c r="AJ220">
        <v>7.04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0.18</v>
      </c>
      <c r="AU220" t="s">
        <v>91</v>
      </c>
      <c r="AV220">
        <v>0</v>
      </c>
      <c r="AW220">
        <v>2</v>
      </c>
      <c r="AX220">
        <v>16613169</v>
      </c>
      <c r="AY220">
        <v>1</v>
      </c>
      <c r="AZ220">
        <v>0</v>
      </c>
      <c r="BA220">
        <v>230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Y220*Source!I99</f>
        <v>8.8874999999999996E-2</v>
      </c>
      <c r="CY220">
        <f>AB220</f>
        <v>220.07</v>
      </c>
      <c r="CZ220">
        <f>AF220</f>
        <v>31.26</v>
      </c>
      <c r="DA220">
        <f>AJ220</f>
        <v>7.04</v>
      </c>
      <c r="DB220">
        <v>0</v>
      </c>
    </row>
    <row r="221" spans="1:106" x14ac:dyDescent="0.2">
      <c r="A221">
        <f>ROW(Source!A99)</f>
        <v>99</v>
      </c>
      <c r="B221">
        <v>16612262</v>
      </c>
      <c r="C221">
        <v>16613154</v>
      </c>
      <c r="D221">
        <v>15248306</v>
      </c>
      <c r="E221">
        <v>1</v>
      </c>
      <c r="F221">
        <v>1</v>
      </c>
      <c r="G221">
        <v>1</v>
      </c>
      <c r="H221">
        <v>2</v>
      </c>
      <c r="I221" t="s">
        <v>1377</v>
      </c>
      <c r="J221" t="s">
        <v>1378</v>
      </c>
      <c r="K221" t="s">
        <v>1379</v>
      </c>
      <c r="L221">
        <v>1368</v>
      </c>
      <c r="N221">
        <v>1011</v>
      </c>
      <c r="O221" t="s">
        <v>1229</v>
      </c>
      <c r="P221" t="s">
        <v>1229</v>
      </c>
      <c r="Q221">
        <v>1</v>
      </c>
      <c r="W221">
        <v>0</v>
      </c>
      <c r="X221">
        <v>520357435</v>
      </c>
      <c r="Y221">
        <v>5.4625000000000004</v>
      </c>
      <c r="AA221">
        <v>0</v>
      </c>
      <c r="AB221">
        <v>211.2</v>
      </c>
      <c r="AC221">
        <v>0</v>
      </c>
      <c r="AD221">
        <v>0</v>
      </c>
      <c r="AE221">
        <v>0</v>
      </c>
      <c r="AF221">
        <v>30</v>
      </c>
      <c r="AG221">
        <v>0</v>
      </c>
      <c r="AH221">
        <v>0</v>
      </c>
      <c r="AI221">
        <v>1</v>
      </c>
      <c r="AJ221">
        <v>7.04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4.37</v>
      </c>
      <c r="AU221" t="s">
        <v>91</v>
      </c>
      <c r="AV221">
        <v>0</v>
      </c>
      <c r="AW221">
        <v>2</v>
      </c>
      <c r="AX221">
        <v>16613170</v>
      </c>
      <c r="AY221">
        <v>1</v>
      </c>
      <c r="AZ221">
        <v>0</v>
      </c>
      <c r="BA221">
        <v>231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Y221*Source!I99</f>
        <v>2.1576875000000002</v>
      </c>
      <c r="CY221">
        <f>AB221</f>
        <v>211.2</v>
      </c>
      <c r="CZ221">
        <f>AF221</f>
        <v>30</v>
      </c>
      <c r="DA221">
        <f>AJ221</f>
        <v>7.04</v>
      </c>
      <c r="DB221">
        <v>0</v>
      </c>
    </row>
    <row r="222" spans="1:106" x14ac:dyDescent="0.2">
      <c r="A222">
        <f>ROW(Source!A99)</f>
        <v>99</v>
      </c>
      <c r="B222">
        <v>16612262</v>
      </c>
      <c r="C222">
        <v>16613154</v>
      </c>
      <c r="D222">
        <v>15249073</v>
      </c>
      <c r="E222">
        <v>1</v>
      </c>
      <c r="F222">
        <v>1</v>
      </c>
      <c r="G222">
        <v>1</v>
      </c>
      <c r="H222">
        <v>2</v>
      </c>
      <c r="I222" t="s">
        <v>1237</v>
      </c>
      <c r="J222" t="s">
        <v>1238</v>
      </c>
      <c r="K222" t="s">
        <v>1239</v>
      </c>
      <c r="L222">
        <v>1368</v>
      </c>
      <c r="N222">
        <v>1011</v>
      </c>
      <c r="O222" t="s">
        <v>1229</v>
      </c>
      <c r="P222" t="s">
        <v>1229</v>
      </c>
      <c r="Q222">
        <v>1</v>
      </c>
      <c r="W222">
        <v>0</v>
      </c>
      <c r="X222">
        <v>1372534845</v>
      </c>
      <c r="Y222">
        <v>0.3125</v>
      </c>
      <c r="AA222">
        <v>0</v>
      </c>
      <c r="AB222">
        <v>462.6</v>
      </c>
      <c r="AC222">
        <v>11.6</v>
      </c>
      <c r="AD222">
        <v>0</v>
      </c>
      <c r="AE222">
        <v>0</v>
      </c>
      <c r="AF222">
        <v>65.709999999999994</v>
      </c>
      <c r="AG222">
        <v>11.6</v>
      </c>
      <c r="AH222">
        <v>0</v>
      </c>
      <c r="AI222">
        <v>1</v>
      </c>
      <c r="AJ222">
        <v>7.04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0.25</v>
      </c>
      <c r="AU222" t="s">
        <v>91</v>
      </c>
      <c r="AV222">
        <v>0</v>
      </c>
      <c r="AW222">
        <v>2</v>
      </c>
      <c r="AX222">
        <v>16613171</v>
      </c>
      <c r="AY222">
        <v>1</v>
      </c>
      <c r="AZ222">
        <v>0</v>
      </c>
      <c r="BA222">
        <v>232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Y222*Source!I99</f>
        <v>0.12343750000000001</v>
      </c>
      <c r="CY222">
        <f>AB222</f>
        <v>462.6</v>
      </c>
      <c r="CZ222">
        <f>AF222</f>
        <v>65.709999999999994</v>
      </c>
      <c r="DA222">
        <f>AJ222</f>
        <v>7.04</v>
      </c>
      <c r="DB222">
        <v>0</v>
      </c>
    </row>
    <row r="223" spans="1:106" x14ac:dyDescent="0.2">
      <c r="A223">
        <f>ROW(Source!A99)</f>
        <v>99</v>
      </c>
      <c r="B223">
        <v>16612262</v>
      </c>
      <c r="C223">
        <v>16613154</v>
      </c>
      <c r="D223">
        <v>15250226</v>
      </c>
      <c r="E223">
        <v>1</v>
      </c>
      <c r="F223">
        <v>1</v>
      </c>
      <c r="G223">
        <v>1</v>
      </c>
      <c r="H223">
        <v>2</v>
      </c>
      <c r="I223" t="s">
        <v>1380</v>
      </c>
      <c r="J223" t="s">
        <v>1381</v>
      </c>
      <c r="K223" t="s">
        <v>1382</v>
      </c>
      <c r="L223">
        <v>1368</v>
      </c>
      <c r="N223">
        <v>1011</v>
      </c>
      <c r="O223" t="s">
        <v>1229</v>
      </c>
      <c r="P223" t="s">
        <v>1229</v>
      </c>
      <c r="Q223">
        <v>1</v>
      </c>
      <c r="W223">
        <v>0</v>
      </c>
      <c r="X223">
        <v>-53362720</v>
      </c>
      <c r="Y223">
        <v>1.875</v>
      </c>
      <c r="AA223">
        <v>0</v>
      </c>
      <c r="AB223">
        <v>19.010000000000002</v>
      </c>
      <c r="AC223">
        <v>0</v>
      </c>
      <c r="AD223">
        <v>0</v>
      </c>
      <c r="AE223">
        <v>0</v>
      </c>
      <c r="AF223">
        <v>2.7</v>
      </c>
      <c r="AG223">
        <v>0</v>
      </c>
      <c r="AH223">
        <v>0</v>
      </c>
      <c r="AI223">
        <v>1</v>
      </c>
      <c r="AJ223">
        <v>7.04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6</v>
      </c>
      <c r="AT223">
        <v>1.5</v>
      </c>
      <c r="AU223" t="s">
        <v>91</v>
      </c>
      <c r="AV223">
        <v>0</v>
      </c>
      <c r="AW223">
        <v>2</v>
      </c>
      <c r="AX223">
        <v>16613172</v>
      </c>
      <c r="AY223">
        <v>1</v>
      </c>
      <c r="AZ223">
        <v>0</v>
      </c>
      <c r="BA223">
        <v>233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Y223*Source!I99</f>
        <v>0.74062500000000009</v>
      </c>
      <c r="CY223">
        <f>AB223</f>
        <v>19.010000000000002</v>
      </c>
      <c r="CZ223">
        <f>AF223</f>
        <v>2.7</v>
      </c>
      <c r="DA223">
        <f>AJ223</f>
        <v>7.04</v>
      </c>
      <c r="DB223">
        <v>0</v>
      </c>
    </row>
    <row r="224" spans="1:106" x14ac:dyDescent="0.2">
      <c r="A224">
        <f>ROW(Source!A99)</f>
        <v>99</v>
      </c>
      <c r="B224">
        <v>16612262</v>
      </c>
      <c r="C224">
        <v>16613154</v>
      </c>
      <c r="D224">
        <v>15165310</v>
      </c>
      <c r="E224">
        <v>1</v>
      </c>
      <c r="F224">
        <v>1</v>
      </c>
      <c r="G224">
        <v>1</v>
      </c>
      <c r="H224">
        <v>3</v>
      </c>
      <c r="I224" t="s">
        <v>1383</v>
      </c>
      <c r="J224" t="s">
        <v>1384</v>
      </c>
      <c r="K224" t="s">
        <v>1385</v>
      </c>
      <c r="L224">
        <v>1348</v>
      </c>
      <c r="N224">
        <v>1009</v>
      </c>
      <c r="O224" t="s">
        <v>182</v>
      </c>
      <c r="P224" t="s">
        <v>182</v>
      </c>
      <c r="Q224">
        <v>1000</v>
      </c>
      <c r="W224">
        <v>0</v>
      </c>
      <c r="X224">
        <v>-1006529954</v>
      </c>
      <c r="Y224">
        <v>8.0000000000000002E-3</v>
      </c>
      <c r="AA224">
        <v>8166.4</v>
      </c>
      <c r="AB224">
        <v>0</v>
      </c>
      <c r="AC224">
        <v>0</v>
      </c>
      <c r="AD224">
        <v>0</v>
      </c>
      <c r="AE224">
        <v>1160</v>
      </c>
      <c r="AF224">
        <v>0</v>
      </c>
      <c r="AG224">
        <v>0</v>
      </c>
      <c r="AH224">
        <v>0</v>
      </c>
      <c r="AI224">
        <v>7.04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8.0000000000000002E-3</v>
      </c>
      <c r="AU224" t="s">
        <v>6</v>
      </c>
      <c r="AV224">
        <v>0</v>
      </c>
      <c r="AW224">
        <v>2</v>
      </c>
      <c r="AX224">
        <v>16613173</v>
      </c>
      <c r="AY224">
        <v>1</v>
      </c>
      <c r="AZ224">
        <v>0</v>
      </c>
      <c r="BA224">
        <v>234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Y224*Source!I99</f>
        <v>3.16E-3</v>
      </c>
      <c r="CY224">
        <f t="shared" ref="CY224:CY229" si="18">AA224</f>
        <v>8166.4</v>
      </c>
      <c r="CZ224">
        <f t="shared" ref="CZ224:CZ229" si="19">AE224</f>
        <v>1160</v>
      </c>
      <c r="DA224">
        <f t="shared" ref="DA224:DA229" si="20">AI224</f>
        <v>7.04</v>
      </c>
      <c r="DB224">
        <v>0</v>
      </c>
    </row>
    <row r="225" spans="1:106" x14ac:dyDescent="0.2">
      <c r="A225">
        <f>ROW(Source!A99)</f>
        <v>99</v>
      </c>
      <c r="B225">
        <v>16612262</v>
      </c>
      <c r="C225">
        <v>16613154</v>
      </c>
      <c r="D225">
        <v>15165346</v>
      </c>
      <c r="E225">
        <v>1</v>
      </c>
      <c r="F225">
        <v>1</v>
      </c>
      <c r="G225">
        <v>1</v>
      </c>
      <c r="H225">
        <v>3</v>
      </c>
      <c r="I225" t="s">
        <v>1386</v>
      </c>
      <c r="J225" t="s">
        <v>1387</v>
      </c>
      <c r="K225" t="s">
        <v>1388</v>
      </c>
      <c r="L225">
        <v>1348</v>
      </c>
      <c r="N225">
        <v>1009</v>
      </c>
      <c r="O225" t="s">
        <v>182</v>
      </c>
      <c r="P225" t="s">
        <v>182</v>
      </c>
      <c r="Q225">
        <v>1000</v>
      </c>
      <c r="W225">
        <v>0</v>
      </c>
      <c r="X225">
        <v>243290531</v>
      </c>
      <c r="Y225">
        <v>1.9E-2</v>
      </c>
      <c r="AA225">
        <v>10739.52</v>
      </c>
      <c r="AB225">
        <v>0</v>
      </c>
      <c r="AC225">
        <v>0</v>
      </c>
      <c r="AD225">
        <v>0</v>
      </c>
      <c r="AE225">
        <v>1525.5</v>
      </c>
      <c r="AF225">
        <v>0</v>
      </c>
      <c r="AG225">
        <v>0</v>
      </c>
      <c r="AH225">
        <v>0</v>
      </c>
      <c r="AI225">
        <v>7.04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1.9E-2</v>
      </c>
      <c r="AU225" t="s">
        <v>6</v>
      </c>
      <c r="AV225">
        <v>0</v>
      </c>
      <c r="AW225">
        <v>2</v>
      </c>
      <c r="AX225">
        <v>16613174</v>
      </c>
      <c r="AY225">
        <v>1</v>
      </c>
      <c r="AZ225">
        <v>0</v>
      </c>
      <c r="BA225">
        <v>235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Y225*Source!I99</f>
        <v>7.5050000000000004E-3</v>
      </c>
      <c r="CY225">
        <f t="shared" si="18"/>
        <v>10739.52</v>
      </c>
      <c r="CZ225">
        <f t="shared" si="19"/>
        <v>1525.5</v>
      </c>
      <c r="DA225">
        <f t="shared" si="20"/>
        <v>7.04</v>
      </c>
      <c r="DB225">
        <v>0</v>
      </c>
    </row>
    <row r="226" spans="1:106" x14ac:dyDescent="0.2">
      <c r="A226">
        <f>ROW(Source!A99)</f>
        <v>99</v>
      </c>
      <c r="B226">
        <v>16612262</v>
      </c>
      <c r="C226">
        <v>16613154</v>
      </c>
      <c r="D226">
        <v>15165348</v>
      </c>
      <c r="E226">
        <v>1</v>
      </c>
      <c r="F226">
        <v>1</v>
      </c>
      <c r="G226">
        <v>1</v>
      </c>
      <c r="H226">
        <v>3</v>
      </c>
      <c r="I226" t="s">
        <v>1389</v>
      </c>
      <c r="J226" t="s">
        <v>1390</v>
      </c>
      <c r="K226" t="s">
        <v>1391</v>
      </c>
      <c r="L226">
        <v>1348</v>
      </c>
      <c r="N226">
        <v>1009</v>
      </c>
      <c r="O226" t="s">
        <v>182</v>
      </c>
      <c r="P226" t="s">
        <v>182</v>
      </c>
      <c r="Q226">
        <v>1000</v>
      </c>
      <c r="W226">
        <v>0</v>
      </c>
      <c r="X226">
        <v>110322092</v>
      </c>
      <c r="Y226">
        <v>0.157</v>
      </c>
      <c r="AA226">
        <v>9737.02</v>
      </c>
      <c r="AB226">
        <v>0</v>
      </c>
      <c r="AC226">
        <v>0</v>
      </c>
      <c r="AD226">
        <v>0</v>
      </c>
      <c r="AE226">
        <v>1383.1</v>
      </c>
      <c r="AF226">
        <v>0</v>
      </c>
      <c r="AG226">
        <v>0</v>
      </c>
      <c r="AH226">
        <v>0</v>
      </c>
      <c r="AI226">
        <v>7.04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0.157</v>
      </c>
      <c r="AU226" t="s">
        <v>6</v>
      </c>
      <c r="AV226">
        <v>0</v>
      </c>
      <c r="AW226">
        <v>2</v>
      </c>
      <c r="AX226">
        <v>16613175</v>
      </c>
      <c r="AY226">
        <v>1</v>
      </c>
      <c r="AZ226">
        <v>0</v>
      </c>
      <c r="BA226">
        <v>236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Y226*Source!I99</f>
        <v>6.2015000000000001E-2</v>
      </c>
      <c r="CY226">
        <f t="shared" si="18"/>
        <v>9737.02</v>
      </c>
      <c r="CZ226">
        <f t="shared" si="19"/>
        <v>1383.1</v>
      </c>
      <c r="DA226">
        <f t="shared" si="20"/>
        <v>7.04</v>
      </c>
      <c r="DB226">
        <v>0</v>
      </c>
    </row>
    <row r="227" spans="1:106" x14ac:dyDescent="0.2">
      <c r="A227">
        <f>ROW(Source!A99)</f>
        <v>99</v>
      </c>
      <c r="B227">
        <v>16612262</v>
      </c>
      <c r="C227">
        <v>16613154</v>
      </c>
      <c r="D227">
        <v>15165532</v>
      </c>
      <c r="E227">
        <v>1</v>
      </c>
      <c r="F227">
        <v>1</v>
      </c>
      <c r="G227">
        <v>1</v>
      </c>
      <c r="H227">
        <v>3</v>
      </c>
      <c r="I227" t="s">
        <v>1392</v>
      </c>
      <c r="J227" t="s">
        <v>1393</v>
      </c>
      <c r="K227" t="s">
        <v>1394</v>
      </c>
      <c r="L227">
        <v>1348</v>
      </c>
      <c r="N227">
        <v>1009</v>
      </c>
      <c r="O227" t="s">
        <v>182</v>
      </c>
      <c r="P227" t="s">
        <v>182</v>
      </c>
      <c r="Q227">
        <v>1000</v>
      </c>
      <c r="W227">
        <v>0</v>
      </c>
      <c r="X227">
        <v>-1414849288</v>
      </c>
      <c r="Y227">
        <v>5.7000000000000002E-2</v>
      </c>
      <c r="AA227">
        <v>43252.35</v>
      </c>
      <c r="AB227">
        <v>0</v>
      </c>
      <c r="AC227">
        <v>0</v>
      </c>
      <c r="AD227">
        <v>0</v>
      </c>
      <c r="AE227">
        <v>6143.8</v>
      </c>
      <c r="AF227">
        <v>0</v>
      </c>
      <c r="AG227">
        <v>0</v>
      </c>
      <c r="AH227">
        <v>0</v>
      </c>
      <c r="AI227">
        <v>7.04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5.7000000000000002E-2</v>
      </c>
      <c r="AU227" t="s">
        <v>6</v>
      </c>
      <c r="AV227">
        <v>0</v>
      </c>
      <c r="AW227">
        <v>2</v>
      </c>
      <c r="AX227">
        <v>16613176</v>
      </c>
      <c r="AY227">
        <v>1</v>
      </c>
      <c r="AZ227">
        <v>0</v>
      </c>
      <c r="BA227">
        <v>237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Y227*Source!I99</f>
        <v>2.2515E-2</v>
      </c>
      <c r="CY227">
        <f t="shared" si="18"/>
        <v>43252.35</v>
      </c>
      <c r="CZ227">
        <f t="shared" si="19"/>
        <v>6143.8</v>
      </c>
      <c r="DA227">
        <f t="shared" si="20"/>
        <v>7.04</v>
      </c>
      <c r="DB227">
        <v>0</v>
      </c>
    </row>
    <row r="228" spans="1:106" x14ac:dyDescent="0.2">
      <c r="A228">
        <f>ROW(Source!A99)</f>
        <v>99</v>
      </c>
      <c r="B228">
        <v>16612262</v>
      </c>
      <c r="C228">
        <v>16613154</v>
      </c>
      <c r="D228">
        <v>15167803</v>
      </c>
      <c r="E228">
        <v>1</v>
      </c>
      <c r="F228">
        <v>1</v>
      </c>
      <c r="G228">
        <v>1</v>
      </c>
      <c r="H228">
        <v>3</v>
      </c>
      <c r="I228" t="s">
        <v>1395</v>
      </c>
      <c r="J228" t="s">
        <v>1396</v>
      </c>
      <c r="K228" t="s">
        <v>1397</v>
      </c>
      <c r="L228">
        <v>1348</v>
      </c>
      <c r="N228">
        <v>1009</v>
      </c>
      <c r="O228" t="s">
        <v>182</v>
      </c>
      <c r="P228" t="s">
        <v>182</v>
      </c>
      <c r="Q228">
        <v>1000</v>
      </c>
      <c r="W228">
        <v>0</v>
      </c>
      <c r="X228">
        <v>-956606579</v>
      </c>
      <c r="Y228">
        <v>0.125</v>
      </c>
      <c r="AA228">
        <v>4849.1499999999996</v>
      </c>
      <c r="AB228">
        <v>0</v>
      </c>
      <c r="AC228">
        <v>0</v>
      </c>
      <c r="AD228">
        <v>0</v>
      </c>
      <c r="AE228">
        <v>688.8</v>
      </c>
      <c r="AF228">
        <v>0</v>
      </c>
      <c r="AG228">
        <v>0</v>
      </c>
      <c r="AH228">
        <v>0</v>
      </c>
      <c r="AI228">
        <v>7.04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0.125</v>
      </c>
      <c r="AU228" t="s">
        <v>6</v>
      </c>
      <c r="AV228">
        <v>0</v>
      </c>
      <c r="AW228">
        <v>2</v>
      </c>
      <c r="AX228">
        <v>16613177</v>
      </c>
      <c r="AY228">
        <v>1</v>
      </c>
      <c r="AZ228">
        <v>0</v>
      </c>
      <c r="BA228">
        <v>238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Y228*Source!I99</f>
        <v>4.9375000000000002E-2</v>
      </c>
      <c r="CY228">
        <f t="shared" si="18"/>
        <v>4849.1499999999996</v>
      </c>
      <c r="CZ228">
        <f t="shared" si="19"/>
        <v>688.8</v>
      </c>
      <c r="DA228">
        <f t="shared" si="20"/>
        <v>7.04</v>
      </c>
      <c r="DB228">
        <v>0</v>
      </c>
    </row>
    <row r="229" spans="1:106" x14ac:dyDescent="0.2">
      <c r="A229">
        <f>ROW(Source!A99)</f>
        <v>99</v>
      </c>
      <c r="B229">
        <v>16612262</v>
      </c>
      <c r="C229">
        <v>16613154</v>
      </c>
      <c r="D229">
        <v>15171018</v>
      </c>
      <c r="E229">
        <v>1</v>
      </c>
      <c r="F229">
        <v>1</v>
      </c>
      <c r="G229">
        <v>1</v>
      </c>
      <c r="H229">
        <v>3</v>
      </c>
      <c r="I229" t="s">
        <v>1298</v>
      </c>
      <c r="J229" t="s">
        <v>1299</v>
      </c>
      <c r="K229" t="s">
        <v>1300</v>
      </c>
      <c r="L229">
        <v>1346</v>
      </c>
      <c r="N229">
        <v>1009</v>
      </c>
      <c r="O229" t="s">
        <v>162</v>
      </c>
      <c r="P229" t="s">
        <v>162</v>
      </c>
      <c r="Q229">
        <v>1</v>
      </c>
      <c r="W229">
        <v>0</v>
      </c>
      <c r="X229">
        <v>813963326</v>
      </c>
      <c r="Y229">
        <v>0.5</v>
      </c>
      <c r="AA229">
        <v>12.81</v>
      </c>
      <c r="AB229">
        <v>0</v>
      </c>
      <c r="AC229">
        <v>0</v>
      </c>
      <c r="AD229">
        <v>0</v>
      </c>
      <c r="AE229">
        <v>1.82</v>
      </c>
      <c r="AF229">
        <v>0</v>
      </c>
      <c r="AG229">
        <v>0</v>
      </c>
      <c r="AH229">
        <v>0</v>
      </c>
      <c r="AI229">
        <v>7.04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6</v>
      </c>
      <c r="AT229">
        <v>0.5</v>
      </c>
      <c r="AU229" t="s">
        <v>6</v>
      </c>
      <c r="AV229">
        <v>0</v>
      </c>
      <c r="AW229">
        <v>2</v>
      </c>
      <c r="AX229">
        <v>16613178</v>
      </c>
      <c r="AY229">
        <v>1</v>
      </c>
      <c r="AZ229">
        <v>0</v>
      </c>
      <c r="BA229">
        <v>239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Y229*Source!I99</f>
        <v>0.19750000000000001</v>
      </c>
      <c r="CY229">
        <f t="shared" si="18"/>
        <v>12.81</v>
      </c>
      <c r="CZ229">
        <f t="shared" si="19"/>
        <v>1.82</v>
      </c>
      <c r="DA229">
        <f t="shared" si="20"/>
        <v>7.04</v>
      </c>
      <c r="DB229">
        <v>0</v>
      </c>
    </row>
    <row r="230" spans="1:106" x14ac:dyDescent="0.2">
      <c r="A230">
        <f>ROW(Source!A100)</f>
        <v>100</v>
      </c>
      <c r="B230">
        <v>16612262</v>
      </c>
      <c r="C230">
        <v>16613179</v>
      </c>
      <c r="D230">
        <v>15435721</v>
      </c>
      <c r="E230">
        <v>1</v>
      </c>
      <c r="F230">
        <v>1</v>
      </c>
      <c r="G230">
        <v>1</v>
      </c>
      <c r="H230">
        <v>1</v>
      </c>
      <c r="I230" t="s">
        <v>1398</v>
      </c>
      <c r="J230" t="s">
        <v>6</v>
      </c>
      <c r="K230" t="s">
        <v>1399</v>
      </c>
      <c r="L230">
        <v>1191</v>
      </c>
      <c r="N230">
        <v>1013</v>
      </c>
      <c r="O230" t="s">
        <v>1223</v>
      </c>
      <c r="P230" t="s">
        <v>1223</v>
      </c>
      <c r="Q230">
        <v>1</v>
      </c>
      <c r="W230">
        <v>0</v>
      </c>
      <c r="X230">
        <v>1983201532</v>
      </c>
      <c r="Y230">
        <v>24.38</v>
      </c>
      <c r="AA230">
        <v>0</v>
      </c>
      <c r="AB230">
        <v>0</v>
      </c>
      <c r="AC230">
        <v>0</v>
      </c>
      <c r="AD230">
        <v>66.95</v>
      </c>
      <c r="AE230">
        <v>0</v>
      </c>
      <c r="AF230">
        <v>0</v>
      </c>
      <c r="AG230">
        <v>0</v>
      </c>
      <c r="AH230">
        <v>9.51</v>
      </c>
      <c r="AI230">
        <v>1</v>
      </c>
      <c r="AJ230">
        <v>1</v>
      </c>
      <c r="AK230">
        <v>1</v>
      </c>
      <c r="AL230">
        <v>7.04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6</v>
      </c>
      <c r="AT230">
        <v>21.2</v>
      </c>
      <c r="AU230" t="s">
        <v>92</v>
      </c>
      <c r="AV230">
        <v>1</v>
      </c>
      <c r="AW230">
        <v>2</v>
      </c>
      <c r="AX230">
        <v>16613188</v>
      </c>
      <c r="AY230">
        <v>1</v>
      </c>
      <c r="AZ230">
        <v>0</v>
      </c>
      <c r="BA230">
        <v>240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Y230*Source!I100</f>
        <v>10.268856</v>
      </c>
      <c r="CY230">
        <f>AD230</f>
        <v>66.95</v>
      </c>
      <c r="CZ230">
        <f>AH230</f>
        <v>9.51</v>
      </c>
      <c r="DA230">
        <f>AL230</f>
        <v>7.04</v>
      </c>
      <c r="DB230">
        <v>0</v>
      </c>
    </row>
    <row r="231" spans="1:106" x14ac:dyDescent="0.2">
      <c r="A231">
        <f>ROW(Source!A100)</f>
        <v>100</v>
      </c>
      <c r="B231">
        <v>16612262</v>
      </c>
      <c r="C231">
        <v>16613179</v>
      </c>
      <c r="D231">
        <v>15430395</v>
      </c>
      <c r="E231">
        <v>1</v>
      </c>
      <c r="F231">
        <v>1</v>
      </c>
      <c r="G231">
        <v>1</v>
      </c>
      <c r="H231">
        <v>1</v>
      </c>
      <c r="I231" t="s">
        <v>1224</v>
      </c>
      <c r="J231" t="s">
        <v>6</v>
      </c>
      <c r="K231" t="s">
        <v>1225</v>
      </c>
      <c r="L231">
        <v>1191</v>
      </c>
      <c r="N231">
        <v>1013</v>
      </c>
      <c r="O231" t="s">
        <v>1223</v>
      </c>
      <c r="P231" t="s">
        <v>1223</v>
      </c>
      <c r="Q231">
        <v>1</v>
      </c>
      <c r="W231">
        <v>0</v>
      </c>
      <c r="X231">
        <v>-1417349443</v>
      </c>
      <c r="Y231">
        <v>0.2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7.04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0.2</v>
      </c>
      <c r="AU231" t="s">
        <v>6</v>
      </c>
      <c r="AV231">
        <v>2</v>
      </c>
      <c r="AW231">
        <v>2</v>
      </c>
      <c r="AX231">
        <v>16613189</v>
      </c>
      <c r="AY231">
        <v>1</v>
      </c>
      <c r="AZ231">
        <v>2048</v>
      </c>
      <c r="BA231">
        <v>241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Y231*Source!I100</f>
        <v>8.4240000000000009E-2</v>
      </c>
      <c r="CY231">
        <f>AD231</f>
        <v>0</v>
      </c>
      <c r="CZ231">
        <f>AH231</f>
        <v>0</v>
      </c>
      <c r="DA231">
        <f>AL231</f>
        <v>1</v>
      </c>
      <c r="DB231">
        <v>0</v>
      </c>
    </row>
    <row r="232" spans="1:106" x14ac:dyDescent="0.2">
      <c r="A232">
        <f>ROW(Source!A100)</f>
        <v>100</v>
      </c>
      <c r="B232">
        <v>16612262</v>
      </c>
      <c r="C232">
        <v>16613179</v>
      </c>
      <c r="D232">
        <v>15248306</v>
      </c>
      <c r="E232">
        <v>1</v>
      </c>
      <c r="F232">
        <v>1</v>
      </c>
      <c r="G232">
        <v>1</v>
      </c>
      <c r="H232">
        <v>2</v>
      </c>
      <c r="I232" t="s">
        <v>1377</v>
      </c>
      <c r="J232" t="s">
        <v>1378</v>
      </c>
      <c r="K232" t="s">
        <v>1379</v>
      </c>
      <c r="L232">
        <v>1368</v>
      </c>
      <c r="N232">
        <v>1011</v>
      </c>
      <c r="O232" t="s">
        <v>1229</v>
      </c>
      <c r="P232" t="s">
        <v>1229</v>
      </c>
      <c r="Q232">
        <v>1</v>
      </c>
      <c r="W232">
        <v>0</v>
      </c>
      <c r="X232">
        <v>520357435</v>
      </c>
      <c r="Y232">
        <v>2.4375</v>
      </c>
      <c r="AA232">
        <v>0</v>
      </c>
      <c r="AB232">
        <v>211.2</v>
      </c>
      <c r="AC232">
        <v>0</v>
      </c>
      <c r="AD232">
        <v>0</v>
      </c>
      <c r="AE232">
        <v>0</v>
      </c>
      <c r="AF232">
        <v>30</v>
      </c>
      <c r="AG232">
        <v>0</v>
      </c>
      <c r="AH232">
        <v>0</v>
      </c>
      <c r="AI232">
        <v>1</v>
      </c>
      <c r="AJ232">
        <v>7.04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1.95</v>
      </c>
      <c r="AU232" t="s">
        <v>91</v>
      </c>
      <c r="AV232">
        <v>0</v>
      </c>
      <c r="AW232">
        <v>2</v>
      </c>
      <c r="AX232">
        <v>16613190</v>
      </c>
      <c r="AY232">
        <v>1</v>
      </c>
      <c r="AZ232">
        <v>0</v>
      </c>
      <c r="BA232">
        <v>242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Y232*Source!I100</f>
        <v>1.026675</v>
      </c>
      <c r="CY232">
        <f>AB232</f>
        <v>211.2</v>
      </c>
      <c r="CZ232">
        <f>AF232</f>
        <v>30</v>
      </c>
      <c r="DA232">
        <f>AJ232</f>
        <v>7.04</v>
      </c>
      <c r="DB232">
        <v>0</v>
      </c>
    </row>
    <row r="233" spans="1:106" x14ac:dyDescent="0.2">
      <c r="A233">
        <f>ROW(Source!A100)</f>
        <v>100</v>
      </c>
      <c r="B233">
        <v>16612262</v>
      </c>
      <c r="C233">
        <v>16613179</v>
      </c>
      <c r="D233">
        <v>15249073</v>
      </c>
      <c r="E233">
        <v>1</v>
      </c>
      <c r="F233">
        <v>1</v>
      </c>
      <c r="G233">
        <v>1</v>
      </c>
      <c r="H233">
        <v>2</v>
      </c>
      <c r="I233" t="s">
        <v>1237</v>
      </c>
      <c r="J233" t="s">
        <v>1238</v>
      </c>
      <c r="K233" t="s">
        <v>1239</v>
      </c>
      <c r="L233">
        <v>1368</v>
      </c>
      <c r="N233">
        <v>1011</v>
      </c>
      <c r="O233" t="s">
        <v>1229</v>
      </c>
      <c r="P233" t="s">
        <v>1229</v>
      </c>
      <c r="Q233">
        <v>1</v>
      </c>
      <c r="W233">
        <v>0</v>
      </c>
      <c r="X233">
        <v>1372534845</v>
      </c>
      <c r="Y233">
        <v>0.25</v>
      </c>
      <c r="AA233">
        <v>0</v>
      </c>
      <c r="AB233">
        <v>462.6</v>
      </c>
      <c r="AC233">
        <v>11.6</v>
      </c>
      <c r="AD233">
        <v>0</v>
      </c>
      <c r="AE233">
        <v>0</v>
      </c>
      <c r="AF233">
        <v>65.709999999999994</v>
      </c>
      <c r="AG233">
        <v>11.6</v>
      </c>
      <c r="AH233">
        <v>0</v>
      </c>
      <c r="AI233">
        <v>1</v>
      </c>
      <c r="AJ233">
        <v>7.04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0.2</v>
      </c>
      <c r="AU233" t="s">
        <v>91</v>
      </c>
      <c r="AV233">
        <v>0</v>
      </c>
      <c r="AW233">
        <v>2</v>
      </c>
      <c r="AX233">
        <v>16613191</v>
      </c>
      <c r="AY233">
        <v>1</v>
      </c>
      <c r="AZ233">
        <v>0</v>
      </c>
      <c r="BA233">
        <v>243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Y233*Source!I100</f>
        <v>0.1053</v>
      </c>
      <c r="CY233">
        <f>AB233</f>
        <v>462.6</v>
      </c>
      <c r="CZ233">
        <f>AF233</f>
        <v>65.709999999999994</v>
      </c>
      <c r="DA233">
        <f>AJ233</f>
        <v>7.04</v>
      </c>
      <c r="DB233">
        <v>0</v>
      </c>
    </row>
    <row r="234" spans="1:106" x14ac:dyDescent="0.2">
      <c r="A234">
        <f>ROW(Source!A100)</f>
        <v>100</v>
      </c>
      <c r="B234">
        <v>16612262</v>
      </c>
      <c r="C234">
        <v>16613179</v>
      </c>
      <c r="D234">
        <v>15165348</v>
      </c>
      <c r="E234">
        <v>1</v>
      </c>
      <c r="F234">
        <v>1</v>
      </c>
      <c r="G234">
        <v>1</v>
      </c>
      <c r="H234">
        <v>3</v>
      </c>
      <c r="I234" t="s">
        <v>1389</v>
      </c>
      <c r="J234" t="s">
        <v>1390</v>
      </c>
      <c r="K234" t="s">
        <v>1391</v>
      </c>
      <c r="L234">
        <v>1348</v>
      </c>
      <c r="N234">
        <v>1009</v>
      </c>
      <c r="O234" t="s">
        <v>182</v>
      </c>
      <c r="P234" t="s">
        <v>182</v>
      </c>
      <c r="Q234">
        <v>1000</v>
      </c>
      <c r="W234">
        <v>0</v>
      </c>
      <c r="X234">
        <v>110322092</v>
      </c>
      <c r="Y234">
        <v>1.6E-2</v>
      </c>
      <c r="AA234">
        <v>9737.02</v>
      </c>
      <c r="AB234">
        <v>0</v>
      </c>
      <c r="AC234">
        <v>0</v>
      </c>
      <c r="AD234">
        <v>0</v>
      </c>
      <c r="AE234">
        <v>1383.1</v>
      </c>
      <c r="AF234">
        <v>0</v>
      </c>
      <c r="AG234">
        <v>0</v>
      </c>
      <c r="AH234">
        <v>0</v>
      </c>
      <c r="AI234">
        <v>7.04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1.6E-2</v>
      </c>
      <c r="AU234" t="s">
        <v>6</v>
      </c>
      <c r="AV234">
        <v>0</v>
      </c>
      <c r="AW234">
        <v>2</v>
      </c>
      <c r="AX234">
        <v>16613192</v>
      </c>
      <c r="AY234">
        <v>1</v>
      </c>
      <c r="AZ234">
        <v>0</v>
      </c>
      <c r="BA234">
        <v>244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Y234*Source!I100</f>
        <v>6.7392000000000007E-3</v>
      </c>
      <c r="CY234">
        <f>AA234</f>
        <v>9737.02</v>
      </c>
      <c r="CZ234">
        <f>AE234</f>
        <v>1383.1</v>
      </c>
      <c r="DA234">
        <f>AI234</f>
        <v>7.04</v>
      </c>
      <c r="DB234">
        <v>0</v>
      </c>
    </row>
    <row r="235" spans="1:106" x14ac:dyDescent="0.2">
      <c r="A235">
        <f>ROW(Source!A100)</f>
        <v>100</v>
      </c>
      <c r="B235">
        <v>16612262</v>
      </c>
      <c r="C235">
        <v>16613179</v>
      </c>
      <c r="D235">
        <v>15165390</v>
      </c>
      <c r="E235">
        <v>1</v>
      </c>
      <c r="F235">
        <v>1</v>
      </c>
      <c r="G235">
        <v>1</v>
      </c>
      <c r="H235">
        <v>3</v>
      </c>
      <c r="I235" t="s">
        <v>1400</v>
      </c>
      <c r="J235" t="s">
        <v>1401</v>
      </c>
      <c r="K235" t="s">
        <v>1402</v>
      </c>
      <c r="L235">
        <v>1348</v>
      </c>
      <c r="N235">
        <v>1009</v>
      </c>
      <c r="O235" t="s">
        <v>182</v>
      </c>
      <c r="P235" t="s">
        <v>182</v>
      </c>
      <c r="Q235">
        <v>1000</v>
      </c>
      <c r="W235">
        <v>0</v>
      </c>
      <c r="X235">
        <v>-967072784</v>
      </c>
      <c r="Y235">
        <v>0.24</v>
      </c>
      <c r="AA235">
        <v>23865.599999999999</v>
      </c>
      <c r="AB235">
        <v>0</v>
      </c>
      <c r="AC235">
        <v>0</v>
      </c>
      <c r="AD235">
        <v>0</v>
      </c>
      <c r="AE235">
        <v>3390</v>
      </c>
      <c r="AF235">
        <v>0</v>
      </c>
      <c r="AG235">
        <v>0</v>
      </c>
      <c r="AH235">
        <v>0</v>
      </c>
      <c r="AI235">
        <v>7.04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0.24</v>
      </c>
      <c r="AU235" t="s">
        <v>6</v>
      </c>
      <c r="AV235">
        <v>0</v>
      </c>
      <c r="AW235">
        <v>2</v>
      </c>
      <c r="AX235">
        <v>16613193</v>
      </c>
      <c r="AY235">
        <v>1</v>
      </c>
      <c r="AZ235">
        <v>0</v>
      </c>
      <c r="BA235">
        <v>245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Y235*Source!I100</f>
        <v>0.101088</v>
      </c>
      <c r="CY235">
        <f>AA235</f>
        <v>23865.599999999999</v>
      </c>
      <c r="CZ235">
        <f>AE235</f>
        <v>3390</v>
      </c>
      <c r="DA235">
        <f>AI235</f>
        <v>7.04</v>
      </c>
      <c r="DB235">
        <v>0</v>
      </c>
    </row>
    <row r="236" spans="1:106" x14ac:dyDescent="0.2">
      <c r="A236">
        <f>ROW(Source!A100)</f>
        <v>100</v>
      </c>
      <c r="B236">
        <v>16612262</v>
      </c>
      <c r="C236">
        <v>16613179</v>
      </c>
      <c r="D236">
        <v>15165541</v>
      </c>
      <c r="E236">
        <v>1</v>
      </c>
      <c r="F236">
        <v>1</v>
      </c>
      <c r="G236">
        <v>1</v>
      </c>
      <c r="H236">
        <v>3</v>
      </c>
      <c r="I236" t="s">
        <v>1403</v>
      </c>
      <c r="J236" t="s">
        <v>1404</v>
      </c>
      <c r="K236" t="s">
        <v>1405</v>
      </c>
      <c r="L236">
        <v>1348</v>
      </c>
      <c r="N236">
        <v>1009</v>
      </c>
      <c r="O236" t="s">
        <v>182</v>
      </c>
      <c r="P236" t="s">
        <v>182</v>
      </c>
      <c r="Q236">
        <v>1000</v>
      </c>
      <c r="W236">
        <v>0</v>
      </c>
      <c r="X236">
        <v>-1709508773</v>
      </c>
      <c r="Y236">
        <v>2.4E-2</v>
      </c>
      <c r="AA236">
        <v>18352.580000000002</v>
      </c>
      <c r="AB236">
        <v>0</v>
      </c>
      <c r="AC236">
        <v>0</v>
      </c>
      <c r="AD236">
        <v>0</v>
      </c>
      <c r="AE236">
        <v>2606.9</v>
      </c>
      <c r="AF236">
        <v>0</v>
      </c>
      <c r="AG236">
        <v>0</v>
      </c>
      <c r="AH236">
        <v>0</v>
      </c>
      <c r="AI236">
        <v>7.04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2.4E-2</v>
      </c>
      <c r="AU236" t="s">
        <v>6</v>
      </c>
      <c r="AV236">
        <v>0</v>
      </c>
      <c r="AW236">
        <v>2</v>
      </c>
      <c r="AX236">
        <v>16613194</v>
      </c>
      <c r="AY236">
        <v>1</v>
      </c>
      <c r="AZ236">
        <v>0</v>
      </c>
      <c r="BA236">
        <v>246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Y236*Source!I100</f>
        <v>1.0108800000000001E-2</v>
      </c>
      <c r="CY236">
        <f>AA236</f>
        <v>18352.580000000002</v>
      </c>
      <c r="CZ236">
        <f>AE236</f>
        <v>2606.9</v>
      </c>
      <c r="DA236">
        <f>AI236</f>
        <v>7.04</v>
      </c>
      <c r="DB236">
        <v>0</v>
      </c>
    </row>
    <row r="237" spans="1:106" x14ac:dyDescent="0.2">
      <c r="A237">
        <f>ROW(Source!A100)</f>
        <v>100</v>
      </c>
      <c r="B237">
        <v>16612262</v>
      </c>
      <c r="C237">
        <v>16613179</v>
      </c>
      <c r="D237">
        <v>15171018</v>
      </c>
      <c r="E237">
        <v>1</v>
      </c>
      <c r="F237">
        <v>1</v>
      </c>
      <c r="G237">
        <v>1</v>
      </c>
      <c r="H237">
        <v>3</v>
      </c>
      <c r="I237" t="s">
        <v>1298</v>
      </c>
      <c r="J237" t="s">
        <v>1299</v>
      </c>
      <c r="K237" t="s">
        <v>1300</v>
      </c>
      <c r="L237">
        <v>1346</v>
      </c>
      <c r="N237">
        <v>1009</v>
      </c>
      <c r="O237" t="s">
        <v>162</v>
      </c>
      <c r="P237" t="s">
        <v>162</v>
      </c>
      <c r="Q237">
        <v>1</v>
      </c>
      <c r="W237">
        <v>0</v>
      </c>
      <c r="X237">
        <v>813963326</v>
      </c>
      <c r="Y237">
        <v>0.1</v>
      </c>
      <c r="AA237">
        <v>12.81</v>
      </c>
      <c r="AB237">
        <v>0</v>
      </c>
      <c r="AC237">
        <v>0</v>
      </c>
      <c r="AD237">
        <v>0</v>
      </c>
      <c r="AE237">
        <v>1.82</v>
      </c>
      <c r="AF237">
        <v>0</v>
      </c>
      <c r="AG237">
        <v>0</v>
      </c>
      <c r="AH237">
        <v>0</v>
      </c>
      <c r="AI237">
        <v>7.04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0.1</v>
      </c>
      <c r="AU237" t="s">
        <v>6</v>
      </c>
      <c r="AV237">
        <v>0</v>
      </c>
      <c r="AW237">
        <v>2</v>
      </c>
      <c r="AX237">
        <v>16613195</v>
      </c>
      <c r="AY237">
        <v>1</v>
      </c>
      <c r="AZ237">
        <v>0</v>
      </c>
      <c r="BA237">
        <v>247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Y237*Source!I100</f>
        <v>4.2120000000000005E-2</v>
      </c>
      <c r="CY237">
        <f>AA237</f>
        <v>12.81</v>
      </c>
      <c r="CZ237">
        <f>AE237</f>
        <v>1.82</v>
      </c>
      <c r="DA237">
        <f>AI237</f>
        <v>7.04</v>
      </c>
      <c r="DB237">
        <v>0</v>
      </c>
    </row>
    <row r="238" spans="1:106" x14ac:dyDescent="0.2">
      <c r="A238">
        <f>ROW(Source!A101)</f>
        <v>101</v>
      </c>
      <c r="B238">
        <v>16612262</v>
      </c>
      <c r="C238">
        <v>16613196</v>
      </c>
      <c r="D238">
        <v>15432356</v>
      </c>
      <c r="E238">
        <v>1</v>
      </c>
      <c r="F238">
        <v>1</v>
      </c>
      <c r="G238">
        <v>1</v>
      </c>
      <c r="H238">
        <v>1</v>
      </c>
      <c r="I238" t="s">
        <v>1406</v>
      </c>
      <c r="J238" t="s">
        <v>6</v>
      </c>
      <c r="K238" t="s">
        <v>1407</v>
      </c>
      <c r="L238">
        <v>1191</v>
      </c>
      <c r="N238">
        <v>1013</v>
      </c>
      <c r="O238" t="s">
        <v>1223</v>
      </c>
      <c r="P238" t="s">
        <v>1223</v>
      </c>
      <c r="Q238">
        <v>1</v>
      </c>
      <c r="W238">
        <v>0</v>
      </c>
      <c r="X238">
        <v>1850719656</v>
      </c>
      <c r="Y238">
        <v>5.8074999999999992</v>
      </c>
      <c r="AA238">
        <v>0</v>
      </c>
      <c r="AB238">
        <v>0</v>
      </c>
      <c r="AC238">
        <v>0</v>
      </c>
      <c r="AD238">
        <v>58.5</v>
      </c>
      <c r="AE238">
        <v>0</v>
      </c>
      <c r="AF238">
        <v>0</v>
      </c>
      <c r="AG238">
        <v>0</v>
      </c>
      <c r="AH238">
        <v>8.31</v>
      </c>
      <c r="AI238">
        <v>1</v>
      </c>
      <c r="AJ238">
        <v>1</v>
      </c>
      <c r="AK238">
        <v>1</v>
      </c>
      <c r="AL238">
        <v>7.04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5.05</v>
      </c>
      <c r="AU238" t="s">
        <v>92</v>
      </c>
      <c r="AV238">
        <v>1</v>
      </c>
      <c r="AW238">
        <v>2</v>
      </c>
      <c r="AX238">
        <v>16613204</v>
      </c>
      <c r="AY238">
        <v>1</v>
      </c>
      <c r="AZ238">
        <v>0</v>
      </c>
      <c r="BA238">
        <v>248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Y238*Source!I101</f>
        <v>7.782049999999999</v>
      </c>
      <c r="CY238">
        <f>AD238</f>
        <v>58.5</v>
      </c>
      <c r="CZ238">
        <f>AH238</f>
        <v>8.31</v>
      </c>
      <c r="DA238">
        <f>AL238</f>
        <v>7.04</v>
      </c>
      <c r="DB238">
        <v>0</v>
      </c>
    </row>
    <row r="239" spans="1:106" x14ac:dyDescent="0.2">
      <c r="A239">
        <f>ROW(Source!A101)</f>
        <v>101</v>
      </c>
      <c r="B239">
        <v>16612262</v>
      </c>
      <c r="C239">
        <v>16613196</v>
      </c>
      <c r="D239">
        <v>15430395</v>
      </c>
      <c r="E239">
        <v>1</v>
      </c>
      <c r="F239">
        <v>1</v>
      </c>
      <c r="G239">
        <v>1</v>
      </c>
      <c r="H239">
        <v>1</v>
      </c>
      <c r="I239" t="s">
        <v>1224</v>
      </c>
      <c r="J239" t="s">
        <v>6</v>
      </c>
      <c r="K239" t="s">
        <v>1225</v>
      </c>
      <c r="L239">
        <v>1191</v>
      </c>
      <c r="N239">
        <v>1013</v>
      </c>
      <c r="O239" t="s">
        <v>1223</v>
      </c>
      <c r="P239" t="s">
        <v>1223</v>
      </c>
      <c r="Q239">
        <v>1</v>
      </c>
      <c r="W239">
        <v>0</v>
      </c>
      <c r="X239">
        <v>-1417349443</v>
      </c>
      <c r="Y239">
        <v>0.35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7.04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0.35</v>
      </c>
      <c r="AU239" t="s">
        <v>6</v>
      </c>
      <c r="AV239">
        <v>2</v>
      </c>
      <c r="AW239">
        <v>2</v>
      </c>
      <c r="AX239">
        <v>16613205</v>
      </c>
      <c r="AY239">
        <v>1</v>
      </c>
      <c r="AZ239">
        <v>2048</v>
      </c>
      <c r="BA239">
        <v>249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Y239*Source!I101</f>
        <v>0.46899999999999997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ROW(Source!A101)</f>
        <v>101</v>
      </c>
      <c r="B240">
        <v>16612262</v>
      </c>
      <c r="C240">
        <v>16613196</v>
      </c>
      <c r="D240">
        <v>15247578</v>
      </c>
      <c r="E240">
        <v>1</v>
      </c>
      <c r="F240">
        <v>1</v>
      </c>
      <c r="G240">
        <v>1</v>
      </c>
      <c r="H240">
        <v>2</v>
      </c>
      <c r="I240" t="s">
        <v>1279</v>
      </c>
      <c r="J240" t="s">
        <v>1280</v>
      </c>
      <c r="K240" t="s">
        <v>1281</v>
      </c>
      <c r="L240">
        <v>1368</v>
      </c>
      <c r="N240">
        <v>1011</v>
      </c>
      <c r="O240" t="s">
        <v>1229</v>
      </c>
      <c r="P240" t="s">
        <v>1229</v>
      </c>
      <c r="Q240">
        <v>1</v>
      </c>
      <c r="W240">
        <v>0</v>
      </c>
      <c r="X240">
        <v>-1460065968</v>
      </c>
      <c r="Y240">
        <v>0.4375</v>
      </c>
      <c r="AA240">
        <v>0</v>
      </c>
      <c r="AB240">
        <v>608.26</v>
      </c>
      <c r="AC240">
        <v>13.5</v>
      </c>
      <c r="AD240">
        <v>0</v>
      </c>
      <c r="AE240">
        <v>0</v>
      </c>
      <c r="AF240">
        <v>86.4</v>
      </c>
      <c r="AG240">
        <v>13.5</v>
      </c>
      <c r="AH240">
        <v>0</v>
      </c>
      <c r="AI240">
        <v>1</v>
      </c>
      <c r="AJ240">
        <v>7.04</v>
      </c>
      <c r="AK240">
        <v>1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6</v>
      </c>
      <c r="AT240">
        <v>0.35</v>
      </c>
      <c r="AU240" t="s">
        <v>91</v>
      </c>
      <c r="AV240">
        <v>0</v>
      </c>
      <c r="AW240">
        <v>2</v>
      </c>
      <c r="AX240">
        <v>16613206</v>
      </c>
      <c r="AY240">
        <v>1</v>
      </c>
      <c r="AZ240">
        <v>0</v>
      </c>
      <c r="BA240">
        <v>250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Y240*Source!I101</f>
        <v>0.58625000000000005</v>
      </c>
      <c r="CY240">
        <f>AB240</f>
        <v>608.26</v>
      </c>
      <c r="CZ240">
        <f>AF240</f>
        <v>86.4</v>
      </c>
      <c r="DA240">
        <f>AJ240</f>
        <v>7.04</v>
      </c>
      <c r="DB240">
        <v>0</v>
      </c>
    </row>
    <row r="241" spans="1:106" x14ac:dyDescent="0.2">
      <c r="A241">
        <f>ROW(Source!A101)</f>
        <v>101</v>
      </c>
      <c r="B241">
        <v>16612262</v>
      </c>
      <c r="C241">
        <v>16613196</v>
      </c>
      <c r="D241">
        <v>15167286</v>
      </c>
      <c r="E241">
        <v>1</v>
      </c>
      <c r="F241">
        <v>1</v>
      </c>
      <c r="G241">
        <v>1</v>
      </c>
      <c r="H241">
        <v>3</v>
      </c>
      <c r="I241" t="s">
        <v>1293</v>
      </c>
      <c r="J241" t="s">
        <v>1294</v>
      </c>
      <c r="K241" t="s">
        <v>1295</v>
      </c>
      <c r="L241">
        <v>1339</v>
      </c>
      <c r="N241">
        <v>1007</v>
      </c>
      <c r="O241" t="s">
        <v>282</v>
      </c>
      <c r="P241" t="s">
        <v>282</v>
      </c>
      <c r="Q241">
        <v>1</v>
      </c>
      <c r="W241">
        <v>0</v>
      </c>
      <c r="X241">
        <v>-1660354250</v>
      </c>
      <c r="Y241">
        <v>0.44</v>
      </c>
      <c r="AA241">
        <v>17.18</v>
      </c>
      <c r="AB241">
        <v>0</v>
      </c>
      <c r="AC241">
        <v>0</v>
      </c>
      <c r="AD241">
        <v>0</v>
      </c>
      <c r="AE241">
        <v>2.44</v>
      </c>
      <c r="AF241">
        <v>0</v>
      </c>
      <c r="AG241">
        <v>0</v>
      </c>
      <c r="AH241">
        <v>0</v>
      </c>
      <c r="AI241">
        <v>7.04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0.44</v>
      </c>
      <c r="AU241" t="s">
        <v>6</v>
      </c>
      <c r="AV241">
        <v>0</v>
      </c>
      <c r="AW241">
        <v>2</v>
      </c>
      <c r="AX241">
        <v>16613207</v>
      </c>
      <c r="AY241">
        <v>1</v>
      </c>
      <c r="AZ241">
        <v>0</v>
      </c>
      <c r="BA241">
        <v>251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Y241*Source!I101</f>
        <v>0.58960000000000001</v>
      </c>
      <c r="CY241">
        <f>AA241</f>
        <v>17.18</v>
      </c>
      <c r="CZ241">
        <f>AE241</f>
        <v>2.44</v>
      </c>
      <c r="DA241">
        <f>AI241</f>
        <v>7.04</v>
      </c>
      <c r="DB241">
        <v>0</v>
      </c>
    </row>
    <row r="242" spans="1:106" x14ac:dyDescent="0.2">
      <c r="A242">
        <f>ROW(Source!A101)</f>
        <v>101</v>
      </c>
      <c r="B242">
        <v>16612262</v>
      </c>
      <c r="C242">
        <v>16613196</v>
      </c>
      <c r="D242">
        <v>15172868</v>
      </c>
      <c r="E242">
        <v>1</v>
      </c>
      <c r="F242">
        <v>1</v>
      </c>
      <c r="G242">
        <v>1</v>
      </c>
      <c r="H242">
        <v>3</v>
      </c>
      <c r="I242" t="s">
        <v>1408</v>
      </c>
      <c r="J242" t="s">
        <v>1409</v>
      </c>
      <c r="K242" t="s">
        <v>1410</v>
      </c>
      <c r="L242">
        <v>1339</v>
      </c>
      <c r="N242">
        <v>1007</v>
      </c>
      <c r="O242" t="s">
        <v>282</v>
      </c>
      <c r="P242" t="s">
        <v>282</v>
      </c>
      <c r="Q242">
        <v>1</v>
      </c>
      <c r="W242">
        <v>0</v>
      </c>
      <c r="X242">
        <v>-861814431</v>
      </c>
      <c r="Y242">
        <v>0.23400000000000001</v>
      </c>
      <c r="AA242">
        <v>3659.39</v>
      </c>
      <c r="AB242">
        <v>0</v>
      </c>
      <c r="AC242">
        <v>0</v>
      </c>
      <c r="AD242">
        <v>0</v>
      </c>
      <c r="AE242">
        <v>519.79999999999995</v>
      </c>
      <c r="AF242">
        <v>0</v>
      </c>
      <c r="AG242">
        <v>0</v>
      </c>
      <c r="AH242">
        <v>0</v>
      </c>
      <c r="AI242">
        <v>7.04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0.23400000000000001</v>
      </c>
      <c r="AU242" t="s">
        <v>6</v>
      </c>
      <c r="AV242">
        <v>0</v>
      </c>
      <c r="AW242">
        <v>2</v>
      </c>
      <c r="AX242">
        <v>16613208</v>
      </c>
      <c r="AY242">
        <v>1</v>
      </c>
      <c r="AZ242">
        <v>0</v>
      </c>
      <c r="BA242">
        <v>252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Y242*Source!I101</f>
        <v>0.31356000000000006</v>
      </c>
      <c r="CY242">
        <f>AA242</f>
        <v>3659.39</v>
      </c>
      <c r="CZ242">
        <f>AE242</f>
        <v>519.79999999999995</v>
      </c>
      <c r="DA242">
        <f>AI242</f>
        <v>7.04</v>
      </c>
      <c r="DB242">
        <v>0</v>
      </c>
    </row>
    <row r="243" spans="1:106" x14ac:dyDescent="0.2">
      <c r="A243">
        <f>ROW(Source!A101)</f>
        <v>101</v>
      </c>
      <c r="B243">
        <v>16612262</v>
      </c>
      <c r="C243">
        <v>16613196</v>
      </c>
      <c r="D243">
        <v>15186886</v>
      </c>
      <c r="E243">
        <v>1</v>
      </c>
      <c r="F243">
        <v>1</v>
      </c>
      <c r="G243">
        <v>1</v>
      </c>
      <c r="H243">
        <v>3</v>
      </c>
      <c r="I243" t="s">
        <v>353</v>
      </c>
      <c r="J243" t="s">
        <v>356</v>
      </c>
      <c r="K243" t="s">
        <v>354</v>
      </c>
      <c r="L243">
        <v>1356</v>
      </c>
      <c r="N243">
        <v>1010</v>
      </c>
      <c r="O243" t="s">
        <v>355</v>
      </c>
      <c r="P243" t="s">
        <v>355</v>
      </c>
      <c r="Q243">
        <v>1000</v>
      </c>
      <c r="W243">
        <v>0</v>
      </c>
      <c r="X243">
        <v>1593203468</v>
      </c>
      <c r="Y243">
        <v>0.39500000000000002</v>
      </c>
      <c r="AA243">
        <v>13253.36</v>
      </c>
      <c r="AB243">
        <v>0</v>
      </c>
      <c r="AC243">
        <v>0</v>
      </c>
      <c r="AD243">
        <v>0</v>
      </c>
      <c r="AE243">
        <v>1882.58</v>
      </c>
      <c r="AF243">
        <v>0</v>
      </c>
      <c r="AG243">
        <v>0</v>
      </c>
      <c r="AH243">
        <v>0</v>
      </c>
      <c r="AI243">
        <v>7.04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6</v>
      </c>
      <c r="AT243">
        <v>0.39500000000000002</v>
      </c>
      <c r="AU243" t="s">
        <v>6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6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Y243*Source!I101</f>
        <v>0.5293000000000001</v>
      </c>
      <c r="CY243">
        <f>AA243</f>
        <v>13253.36</v>
      </c>
      <c r="CZ243">
        <f>AE243</f>
        <v>1882.58</v>
      </c>
      <c r="DA243">
        <f>AI243</f>
        <v>7.04</v>
      </c>
      <c r="DB243">
        <v>0</v>
      </c>
    </row>
    <row r="244" spans="1:106" x14ac:dyDescent="0.2">
      <c r="A244">
        <f>ROW(Source!A101)</f>
        <v>101</v>
      </c>
      <c r="B244">
        <v>16612262</v>
      </c>
      <c r="C244">
        <v>16613196</v>
      </c>
      <c r="D244">
        <v>15195823</v>
      </c>
      <c r="E244">
        <v>1</v>
      </c>
      <c r="F244">
        <v>1</v>
      </c>
      <c r="G244">
        <v>1</v>
      </c>
      <c r="H244">
        <v>3</v>
      </c>
      <c r="I244" t="s">
        <v>1411</v>
      </c>
      <c r="J244" t="s">
        <v>1412</v>
      </c>
      <c r="K244" t="s">
        <v>1413</v>
      </c>
      <c r="L244">
        <v>1339</v>
      </c>
      <c r="N244">
        <v>1007</v>
      </c>
      <c r="O244" t="s">
        <v>282</v>
      </c>
      <c r="P244" t="s">
        <v>282</v>
      </c>
      <c r="Q244">
        <v>1</v>
      </c>
      <c r="W244">
        <v>0</v>
      </c>
      <c r="X244">
        <v>1443343806</v>
      </c>
      <c r="Y244">
        <v>5.0000000000000001E-4</v>
      </c>
      <c r="AA244">
        <v>7434.24</v>
      </c>
      <c r="AB244">
        <v>0</v>
      </c>
      <c r="AC244">
        <v>0</v>
      </c>
      <c r="AD244">
        <v>0</v>
      </c>
      <c r="AE244">
        <v>1056</v>
      </c>
      <c r="AF244">
        <v>0</v>
      </c>
      <c r="AG244">
        <v>0</v>
      </c>
      <c r="AH244">
        <v>0</v>
      </c>
      <c r="AI244">
        <v>7.04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5.0000000000000001E-4</v>
      </c>
      <c r="AU244" t="s">
        <v>6</v>
      </c>
      <c r="AV244">
        <v>0</v>
      </c>
      <c r="AW244">
        <v>2</v>
      </c>
      <c r="AX244">
        <v>16613210</v>
      </c>
      <c r="AY244">
        <v>1</v>
      </c>
      <c r="AZ244">
        <v>0</v>
      </c>
      <c r="BA244">
        <v>254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Y244*Source!I101</f>
        <v>6.7000000000000002E-4</v>
      </c>
      <c r="CY244">
        <f>AA244</f>
        <v>7434.24</v>
      </c>
      <c r="CZ244">
        <f>AE244</f>
        <v>1056</v>
      </c>
      <c r="DA244">
        <f>AI244</f>
        <v>7.04</v>
      </c>
      <c r="DB244">
        <v>0</v>
      </c>
    </row>
    <row r="245" spans="1:106" x14ac:dyDescent="0.2">
      <c r="A245">
        <f>ROW(Source!A103)</f>
        <v>103</v>
      </c>
      <c r="B245">
        <v>16612262</v>
      </c>
      <c r="C245">
        <v>16613212</v>
      </c>
      <c r="D245">
        <v>15432356</v>
      </c>
      <c r="E245">
        <v>1</v>
      </c>
      <c r="F245">
        <v>1</v>
      </c>
      <c r="G245">
        <v>1</v>
      </c>
      <c r="H245">
        <v>1</v>
      </c>
      <c r="I245" t="s">
        <v>1406</v>
      </c>
      <c r="J245" t="s">
        <v>6</v>
      </c>
      <c r="K245" t="s">
        <v>1407</v>
      </c>
      <c r="L245">
        <v>1191</v>
      </c>
      <c r="N245">
        <v>1013</v>
      </c>
      <c r="O245" t="s">
        <v>1223</v>
      </c>
      <c r="P245" t="s">
        <v>1223</v>
      </c>
      <c r="Q245">
        <v>1</v>
      </c>
      <c r="W245">
        <v>0</v>
      </c>
      <c r="X245">
        <v>1850719656</v>
      </c>
      <c r="Y245">
        <v>36.121499999999997</v>
      </c>
      <c r="AA245">
        <v>0</v>
      </c>
      <c r="AB245">
        <v>0</v>
      </c>
      <c r="AC245">
        <v>0</v>
      </c>
      <c r="AD245">
        <v>58.5</v>
      </c>
      <c r="AE245">
        <v>0</v>
      </c>
      <c r="AF245">
        <v>0</v>
      </c>
      <c r="AG245">
        <v>0</v>
      </c>
      <c r="AH245">
        <v>8.31</v>
      </c>
      <c r="AI245">
        <v>1</v>
      </c>
      <c r="AJ245">
        <v>1</v>
      </c>
      <c r="AK245">
        <v>1</v>
      </c>
      <c r="AL245">
        <v>7.04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31.41</v>
      </c>
      <c r="AU245" t="s">
        <v>92</v>
      </c>
      <c r="AV245">
        <v>1</v>
      </c>
      <c r="AW245">
        <v>2</v>
      </c>
      <c r="AX245">
        <v>16613220</v>
      </c>
      <c r="AY245">
        <v>1</v>
      </c>
      <c r="AZ245">
        <v>0</v>
      </c>
      <c r="BA245">
        <v>255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Y245*Source!I103</f>
        <v>126.8225865</v>
      </c>
      <c r="CY245">
        <f>AD245</f>
        <v>58.5</v>
      </c>
      <c r="CZ245">
        <f>AH245</f>
        <v>8.31</v>
      </c>
      <c r="DA245">
        <f>AL245</f>
        <v>7.04</v>
      </c>
      <c r="DB245">
        <v>0</v>
      </c>
    </row>
    <row r="246" spans="1:106" x14ac:dyDescent="0.2">
      <c r="A246">
        <f>ROW(Source!A103)</f>
        <v>103</v>
      </c>
      <c r="B246">
        <v>16612262</v>
      </c>
      <c r="C246">
        <v>16613212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1224</v>
      </c>
      <c r="J246" t="s">
        <v>6</v>
      </c>
      <c r="K246" t="s">
        <v>1225</v>
      </c>
      <c r="L246">
        <v>1191</v>
      </c>
      <c r="N246">
        <v>1013</v>
      </c>
      <c r="O246" t="s">
        <v>1223</v>
      </c>
      <c r="P246" t="s">
        <v>1223</v>
      </c>
      <c r="Q246">
        <v>1</v>
      </c>
      <c r="W246">
        <v>0</v>
      </c>
      <c r="X246">
        <v>-1417349443</v>
      </c>
      <c r="Y246">
        <v>0.82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7.04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0.82</v>
      </c>
      <c r="AU246" t="s">
        <v>6</v>
      </c>
      <c r="AV246">
        <v>2</v>
      </c>
      <c r="AW246">
        <v>2</v>
      </c>
      <c r="AX246">
        <v>16613221</v>
      </c>
      <c r="AY246">
        <v>1</v>
      </c>
      <c r="AZ246">
        <v>2048</v>
      </c>
      <c r="BA246">
        <v>256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Y246*Source!I103</f>
        <v>2.8790200000000001</v>
      </c>
      <c r="CY246">
        <f>AD246</f>
        <v>0</v>
      </c>
      <c r="CZ246">
        <f>AH246</f>
        <v>0</v>
      </c>
      <c r="DA246">
        <f>AL246</f>
        <v>1</v>
      </c>
      <c r="DB246">
        <v>0</v>
      </c>
    </row>
    <row r="247" spans="1:106" x14ac:dyDescent="0.2">
      <c r="A247">
        <f>ROW(Source!A103)</f>
        <v>103</v>
      </c>
      <c r="B247">
        <v>16612262</v>
      </c>
      <c r="C247">
        <v>16613212</v>
      </c>
      <c r="D247">
        <v>15247974</v>
      </c>
      <c r="E247">
        <v>1</v>
      </c>
      <c r="F247">
        <v>1</v>
      </c>
      <c r="G247">
        <v>1</v>
      </c>
      <c r="H247">
        <v>2</v>
      </c>
      <c r="I247" t="s">
        <v>1226</v>
      </c>
      <c r="J247" t="s">
        <v>1227</v>
      </c>
      <c r="K247" t="s">
        <v>1228</v>
      </c>
      <c r="L247">
        <v>1368</v>
      </c>
      <c r="N247">
        <v>1011</v>
      </c>
      <c r="O247" t="s">
        <v>1229</v>
      </c>
      <c r="P247" t="s">
        <v>1229</v>
      </c>
      <c r="Q247">
        <v>1</v>
      </c>
      <c r="W247">
        <v>0</v>
      </c>
      <c r="X247">
        <v>1188625873</v>
      </c>
      <c r="Y247">
        <v>0.42500000000000004</v>
      </c>
      <c r="AA247">
        <v>0</v>
      </c>
      <c r="AB247">
        <v>220.07</v>
      </c>
      <c r="AC247">
        <v>13.5</v>
      </c>
      <c r="AD247">
        <v>0</v>
      </c>
      <c r="AE247">
        <v>0</v>
      </c>
      <c r="AF247">
        <v>31.26</v>
      </c>
      <c r="AG247">
        <v>13.5</v>
      </c>
      <c r="AH247">
        <v>0</v>
      </c>
      <c r="AI247">
        <v>1</v>
      </c>
      <c r="AJ247">
        <v>7.04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0.34</v>
      </c>
      <c r="AU247" t="s">
        <v>91</v>
      </c>
      <c r="AV247">
        <v>0</v>
      </c>
      <c r="AW247">
        <v>2</v>
      </c>
      <c r="AX247">
        <v>16613222</v>
      </c>
      <c r="AY247">
        <v>1</v>
      </c>
      <c r="AZ247">
        <v>0</v>
      </c>
      <c r="BA247">
        <v>257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Y247*Source!I103</f>
        <v>1.4921750000000003</v>
      </c>
      <c r="CY247">
        <f>AB247</f>
        <v>220.07</v>
      </c>
      <c r="CZ247">
        <f>AF247</f>
        <v>31.26</v>
      </c>
      <c r="DA247">
        <f>AJ247</f>
        <v>7.04</v>
      </c>
      <c r="DB247">
        <v>0</v>
      </c>
    </row>
    <row r="248" spans="1:106" x14ac:dyDescent="0.2">
      <c r="A248">
        <f>ROW(Source!A103)</f>
        <v>103</v>
      </c>
      <c r="B248">
        <v>16612262</v>
      </c>
      <c r="C248">
        <v>16613212</v>
      </c>
      <c r="D248">
        <v>15249073</v>
      </c>
      <c r="E248">
        <v>1</v>
      </c>
      <c r="F248">
        <v>1</v>
      </c>
      <c r="G248">
        <v>1</v>
      </c>
      <c r="H248">
        <v>2</v>
      </c>
      <c r="I248" t="s">
        <v>1237</v>
      </c>
      <c r="J248" t="s">
        <v>1238</v>
      </c>
      <c r="K248" t="s">
        <v>1239</v>
      </c>
      <c r="L248">
        <v>1368</v>
      </c>
      <c r="N248">
        <v>1011</v>
      </c>
      <c r="O248" t="s">
        <v>1229</v>
      </c>
      <c r="P248" t="s">
        <v>1229</v>
      </c>
      <c r="Q248">
        <v>1</v>
      </c>
      <c r="W248">
        <v>0</v>
      </c>
      <c r="X248">
        <v>1372534845</v>
      </c>
      <c r="Y248">
        <v>0.6</v>
      </c>
      <c r="AA248">
        <v>0</v>
      </c>
      <c r="AB248">
        <v>462.6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7.04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0.48</v>
      </c>
      <c r="AU248" t="s">
        <v>91</v>
      </c>
      <c r="AV248">
        <v>0</v>
      </c>
      <c r="AW248">
        <v>2</v>
      </c>
      <c r="AX248">
        <v>16613223</v>
      </c>
      <c r="AY248">
        <v>1</v>
      </c>
      <c r="AZ248">
        <v>0</v>
      </c>
      <c r="BA248">
        <v>258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Y248*Source!I103</f>
        <v>2.1065999999999998</v>
      </c>
      <c r="CY248">
        <f>AB248</f>
        <v>462.6</v>
      </c>
      <c r="CZ248">
        <f>AF248</f>
        <v>65.709999999999994</v>
      </c>
      <c r="DA248">
        <f>AJ248</f>
        <v>7.04</v>
      </c>
      <c r="DB248">
        <v>0</v>
      </c>
    </row>
    <row r="249" spans="1:106" x14ac:dyDescent="0.2">
      <c r="A249">
        <f>ROW(Source!A103)</f>
        <v>103</v>
      </c>
      <c r="B249">
        <v>16612262</v>
      </c>
      <c r="C249">
        <v>16613212</v>
      </c>
      <c r="D249">
        <v>15250178</v>
      </c>
      <c r="E249">
        <v>1</v>
      </c>
      <c r="F249">
        <v>1</v>
      </c>
      <c r="G249">
        <v>1</v>
      </c>
      <c r="H249">
        <v>2</v>
      </c>
      <c r="I249" t="s">
        <v>1414</v>
      </c>
      <c r="J249" t="s">
        <v>1415</v>
      </c>
      <c r="K249" t="s">
        <v>1416</v>
      </c>
      <c r="L249">
        <v>1368</v>
      </c>
      <c r="N249">
        <v>1011</v>
      </c>
      <c r="O249" t="s">
        <v>1229</v>
      </c>
      <c r="P249" t="s">
        <v>1229</v>
      </c>
      <c r="Q249">
        <v>1</v>
      </c>
      <c r="W249">
        <v>0</v>
      </c>
      <c r="X249">
        <v>151647450</v>
      </c>
      <c r="Y249">
        <v>6.625</v>
      </c>
      <c r="AA249">
        <v>0</v>
      </c>
      <c r="AB249">
        <v>23.94</v>
      </c>
      <c r="AC249">
        <v>0</v>
      </c>
      <c r="AD249">
        <v>0</v>
      </c>
      <c r="AE249">
        <v>0</v>
      </c>
      <c r="AF249">
        <v>3.4</v>
      </c>
      <c r="AG249">
        <v>0</v>
      </c>
      <c r="AH249">
        <v>0</v>
      </c>
      <c r="AI249">
        <v>1</v>
      </c>
      <c r="AJ249">
        <v>7.04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5.3</v>
      </c>
      <c r="AU249" t="s">
        <v>91</v>
      </c>
      <c r="AV249">
        <v>0</v>
      </c>
      <c r="AW249">
        <v>2</v>
      </c>
      <c r="AX249">
        <v>16613224</v>
      </c>
      <c r="AY249">
        <v>1</v>
      </c>
      <c r="AZ249">
        <v>0</v>
      </c>
      <c r="BA249">
        <v>259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Y249*Source!I103</f>
        <v>23.260375</v>
      </c>
      <c r="CY249">
        <f>AB249</f>
        <v>23.94</v>
      </c>
      <c r="CZ249">
        <f>AF249</f>
        <v>3.4</v>
      </c>
      <c r="DA249">
        <f>AJ249</f>
        <v>7.04</v>
      </c>
      <c r="DB249">
        <v>0</v>
      </c>
    </row>
    <row r="250" spans="1:106" x14ac:dyDescent="0.2">
      <c r="A250">
        <f>ROW(Source!A103)</f>
        <v>103</v>
      </c>
      <c r="B250">
        <v>16612262</v>
      </c>
      <c r="C250">
        <v>16613212</v>
      </c>
      <c r="D250">
        <v>15167024</v>
      </c>
      <c r="E250">
        <v>1</v>
      </c>
      <c r="F250">
        <v>1</v>
      </c>
      <c r="G250">
        <v>1</v>
      </c>
      <c r="H250">
        <v>3</v>
      </c>
      <c r="I250" t="s">
        <v>366</v>
      </c>
      <c r="J250" t="s">
        <v>368</v>
      </c>
      <c r="K250" t="s">
        <v>367</v>
      </c>
      <c r="L250">
        <v>1327</v>
      </c>
      <c r="N250">
        <v>1005</v>
      </c>
      <c r="O250" t="s">
        <v>97</v>
      </c>
      <c r="P250" t="s">
        <v>97</v>
      </c>
      <c r="Q250">
        <v>1</v>
      </c>
      <c r="W250">
        <v>0</v>
      </c>
      <c r="X250">
        <v>203687903</v>
      </c>
      <c r="Y250">
        <v>102</v>
      </c>
      <c r="AA250">
        <v>1276.56</v>
      </c>
      <c r="AB250">
        <v>0</v>
      </c>
      <c r="AC250">
        <v>0</v>
      </c>
      <c r="AD250">
        <v>0</v>
      </c>
      <c r="AE250">
        <v>181.33</v>
      </c>
      <c r="AF250">
        <v>0</v>
      </c>
      <c r="AG250">
        <v>0</v>
      </c>
      <c r="AH250">
        <v>0</v>
      </c>
      <c r="AI250">
        <v>7.04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102</v>
      </c>
      <c r="AU250" t="s">
        <v>6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Y250*Source!I103</f>
        <v>358.12200000000001</v>
      </c>
      <c r="CY250">
        <f>AA250</f>
        <v>1276.56</v>
      </c>
      <c r="CZ250">
        <f>AE250</f>
        <v>181.33</v>
      </c>
      <c r="DA250">
        <f>AI250</f>
        <v>7.04</v>
      </c>
      <c r="DB250">
        <v>0</v>
      </c>
    </row>
    <row r="251" spans="1:106" x14ac:dyDescent="0.2">
      <c r="A251">
        <f>ROW(Source!A103)</f>
        <v>103</v>
      </c>
      <c r="B251">
        <v>16612262</v>
      </c>
      <c r="C251">
        <v>16613212</v>
      </c>
      <c r="D251">
        <v>15167684</v>
      </c>
      <c r="E251">
        <v>1</v>
      </c>
      <c r="F251">
        <v>1</v>
      </c>
      <c r="G251">
        <v>1</v>
      </c>
      <c r="H251">
        <v>3</v>
      </c>
      <c r="I251" t="s">
        <v>362</v>
      </c>
      <c r="J251" t="s">
        <v>364</v>
      </c>
      <c r="K251" t="s">
        <v>363</v>
      </c>
      <c r="L251">
        <v>1308</v>
      </c>
      <c r="N251">
        <v>1003</v>
      </c>
      <c r="O251" t="s">
        <v>27</v>
      </c>
      <c r="P251" t="s">
        <v>27</v>
      </c>
      <c r="Q251">
        <v>100</v>
      </c>
      <c r="W251">
        <v>0</v>
      </c>
      <c r="X251">
        <v>-1119837873</v>
      </c>
      <c r="Y251">
        <v>0.68</v>
      </c>
      <c r="AA251">
        <v>699.78</v>
      </c>
      <c r="AB251">
        <v>0</v>
      </c>
      <c r="AC251">
        <v>0</v>
      </c>
      <c r="AD251">
        <v>0</v>
      </c>
      <c r="AE251">
        <v>99.4</v>
      </c>
      <c r="AF251">
        <v>0</v>
      </c>
      <c r="AG251">
        <v>0</v>
      </c>
      <c r="AH251">
        <v>0</v>
      </c>
      <c r="AI251">
        <v>7.04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6</v>
      </c>
      <c r="AT251">
        <v>0.68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Y251*Source!I103</f>
        <v>2.38748</v>
      </c>
      <c r="CY251">
        <f>AA251</f>
        <v>699.78</v>
      </c>
      <c r="CZ251">
        <f>AE251</f>
        <v>99.4</v>
      </c>
      <c r="DA251">
        <f>AI251</f>
        <v>7.04</v>
      </c>
      <c r="DB251">
        <v>0</v>
      </c>
    </row>
    <row r="252" spans="1:106" x14ac:dyDescent="0.2">
      <c r="A252">
        <f>ROW(Source!A106)</f>
        <v>106</v>
      </c>
      <c r="B252">
        <v>16612262</v>
      </c>
      <c r="C252">
        <v>16613229</v>
      </c>
      <c r="D252">
        <v>15436014</v>
      </c>
      <c r="E252">
        <v>1</v>
      </c>
      <c r="F252">
        <v>1</v>
      </c>
      <c r="G252">
        <v>1</v>
      </c>
      <c r="H252">
        <v>1</v>
      </c>
      <c r="I252" t="s">
        <v>1259</v>
      </c>
      <c r="J252" t="s">
        <v>6</v>
      </c>
      <c r="K252" t="s">
        <v>1260</v>
      </c>
      <c r="L252">
        <v>1191</v>
      </c>
      <c r="N252">
        <v>1013</v>
      </c>
      <c r="O252" t="s">
        <v>1223</v>
      </c>
      <c r="P252" t="s">
        <v>1223</v>
      </c>
      <c r="Q252">
        <v>1</v>
      </c>
      <c r="W252">
        <v>0</v>
      </c>
      <c r="X252">
        <v>-784637506</v>
      </c>
      <c r="Y252">
        <v>137.74699999999999</v>
      </c>
      <c r="AA252">
        <v>0</v>
      </c>
      <c r="AB252">
        <v>0</v>
      </c>
      <c r="AC252">
        <v>0</v>
      </c>
      <c r="AD252">
        <v>61.53</v>
      </c>
      <c r="AE252">
        <v>0</v>
      </c>
      <c r="AF252">
        <v>0</v>
      </c>
      <c r="AG252">
        <v>0</v>
      </c>
      <c r="AH252">
        <v>8.74</v>
      </c>
      <c r="AI252">
        <v>1</v>
      </c>
      <c r="AJ252">
        <v>1</v>
      </c>
      <c r="AK252">
        <v>1</v>
      </c>
      <c r="AL252">
        <v>7.04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119.78</v>
      </c>
      <c r="AU252" t="s">
        <v>92</v>
      </c>
      <c r="AV252">
        <v>1</v>
      </c>
      <c r="AW252">
        <v>2</v>
      </c>
      <c r="AX252">
        <v>16613239</v>
      </c>
      <c r="AY252">
        <v>1</v>
      </c>
      <c r="AZ252">
        <v>0</v>
      </c>
      <c r="BA252">
        <v>262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Y252*Source!I106</f>
        <v>68.460258999999994</v>
      </c>
      <c r="CY252">
        <f>AD252</f>
        <v>61.53</v>
      </c>
      <c r="CZ252">
        <f>AH252</f>
        <v>8.74</v>
      </c>
      <c r="DA252">
        <f>AL252</f>
        <v>7.04</v>
      </c>
      <c r="DB252">
        <v>0</v>
      </c>
    </row>
    <row r="253" spans="1:106" x14ac:dyDescent="0.2">
      <c r="A253">
        <f>ROW(Source!A106)</f>
        <v>106</v>
      </c>
      <c r="B253">
        <v>16612262</v>
      </c>
      <c r="C253">
        <v>16613229</v>
      </c>
      <c r="D253">
        <v>15430395</v>
      </c>
      <c r="E253">
        <v>1</v>
      </c>
      <c r="F253">
        <v>1</v>
      </c>
      <c r="G253">
        <v>1</v>
      </c>
      <c r="H253">
        <v>1</v>
      </c>
      <c r="I253" t="s">
        <v>1224</v>
      </c>
      <c r="J253" t="s">
        <v>6</v>
      </c>
      <c r="K253" t="s">
        <v>1225</v>
      </c>
      <c r="L253">
        <v>1191</v>
      </c>
      <c r="N253">
        <v>1013</v>
      </c>
      <c r="O253" t="s">
        <v>1223</v>
      </c>
      <c r="P253" t="s">
        <v>1223</v>
      </c>
      <c r="Q253">
        <v>1</v>
      </c>
      <c r="W253">
        <v>0</v>
      </c>
      <c r="X253">
        <v>-1417349443</v>
      </c>
      <c r="Y253">
        <v>2.94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7.04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2.94</v>
      </c>
      <c r="AU253" t="s">
        <v>6</v>
      </c>
      <c r="AV253">
        <v>2</v>
      </c>
      <c r="AW253">
        <v>2</v>
      </c>
      <c r="AX253">
        <v>16613240</v>
      </c>
      <c r="AY253">
        <v>1</v>
      </c>
      <c r="AZ253">
        <v>2048</v>
      </c>
      <c r="BA253">
        <v>263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Y253*Source!I106</f>
        <v>1.4611799999999999</v>
      </c>
      <c r="CY253">
        <f>AD253</f>
        <v>0</v>
      </c>
      <c r="CZ253">
        <f>AH253</f>
        <v>0</v>
      </c>
      <c r="DA253">
        <f>AL253</f>
        <v>1</v>
      </c>
      <c r="DB253">
        <v>0</v>
      </c>
    </row>
    <row r="254" spans="1:106" x14ac:dyDescent="0.2">
      <c r="A254">
        <f>ROW(Source!A106)</f>
        <v>106</v>
      </c>
      <c r="B254">
        <v>16612262</v>
      </c>
      <c r="C254">
        <v>16613229</v>
      </c>
      <c r="D254">
        <v>15247905</v>
      </c>
      <c r="E254">
        <v>1</v>
      </c>
      <c r="F254">
        <v>1</v>
      </c>
      <c r="G254">
        <v>1</v>
      </c>
      <c r="H254">
        <v>2</v>
      </c>
      <c r="I254" t="s">
        <v>1417</v>
      </c>
      <c r="J254" t="s">
        <v>1418</v>
      </c>
      <c r="K254" t="s">
        <v>1419</v>
      </c>
      <c r="L254">
        <v>1368</v>
      </c>
      <c r="N254">
        <v>1011</v>
      </c>
      <c r="O254" t="s">
        <v>1229</v>
      </c>
      <c r="P254" t="s">
        <v>1229</v>
      </c>
      <c r="Q254">
        <v>1</v>
      </c>
      <c r="W254">
        <v>0</v>
      </c>
      <c r="X254">
        <v>1225731627</v>
      </c>
      <c r="Y254">
        <v>0.44999999999999996</v>
      </c>
      <c r="AA254">
        <v>0</v>
      </c>
      <c r="AB254">
        <v>633.53</v>
      </c>
      <c r="AC254">
        <v>10.06</v>
      </c>
      <c r="AD254">
        <v>0</v>
      </c>
      <c r="AE254">
        <v>0</v>
      </c>
      <c r="AF254">
        <v>89.99</v>
      </c>
      <c r="AG254">
        <v>10.06</v>
      </c>
      <c r="AH254">
        <v>0</v>
      </c>
      <c r="AI254">
        <v>1</v>
      </c>
      <c r="AJ254">
        <v>7.04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</v>
      </c>
      <c r="AT254">
        <v>0.36</v>
      </c>
      <c r="AU254" t="s">
        <v>91</v>
      </c>
      <c r="AV254">
        <v>0</v>
      </c>
      <c r="AW254">
        <v>2</v>
      </c>
      <c r="AX254">
        <v>16613241</v>
      </c>
      <c r="AY254">
        <v>1</v>
      </c>
      <c r="AZ254">
        <v>0</v>
      </c>
      <c r="BA254">
        <v>264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Y254*Source!I106</f>
        <v>0.22364999999999999</v>
      </c>
      <c r="CY254">
        <f>AB254</f>
        <v>633.53</v>
      </c>
      <c r="CZ254">
        <f>AF254</f>
        <v>89.99</v>
      </c>
      <c r="DA254">
        <f>AJ254</f>
        <v>7.04</v>
      </c>
      <c r="DB254">
        <v>0</v>
      </c>
    </row>
    <row r="255" spans="1:106" x14ac:dyDescent="0.2">
      <c r="A255">
        <f>ROW(Source!A106)</f>
        <v>106</v>
      </c>
      <c r="B255">
        <v>16612262</v>
      </c>
      <c r="C255">
        <v>16613229</v>
      </c>
      <c r="D255">
        <v>15247974</v>
      </c>
      <c r="E255">
        <v>1</v>
      </c>
      <c r="F255">
        <v>1</v>
      </c>
      <c r="G255">
        <v>1</v>
      </c>
      <c r="H255">
        <v>2</v>
      </c>
      <c r="I255" t="s">
        <v>1226</v>
      </c>
      <c r="J255" t="s">
        <v>1227</v>
      </c>
      <c r="K255" t="s">
        <v>1228</v>
      </c>
      <c r="L255">
        <v>1368</v>
      </c>
      <c r="N255">
        <v>1011</v>
      </c>
      <c r="O255" t="s">
        <v>1229</v>
      </c>
      <c r="P255" t="s">
        <v>1229</v>
      </c>
      <c r="Q255">
        <v>1</v>
      </c>
      <c r="W255">
        <v>0</v>
      </c>
      <c r="X255">
        <v>1188625873</v>
      </c>
      <c r="Y255">
        <v>2.875</v>
      </c>
      <c r="AA255">
        <v>0</v>
      </c>
      <c r="AB255">
        <v>220.07</v>
      </c>
      <c r="AC255">
        <v>13.5</v>
      </c>
      <c r="AD255">
        <v>0</v>
      </c>
      <c r="AE255">
        <v>0</v>
      </c>
      <c r="AF255">
        <v>31.26</v>
      </c>
      <c r="AG255">
        <v>13.5</v>
      </c>
      <c r="AH255">
        <v>0</v>
      </c>
      <c r="AI255">
        <v>1</v>
      </c>
      <c r="AJ255">
        <v>7.04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2.2999999999999998</v>
      </c>
      <c r="AU255" t="s">
        <v>91</v>
      </c>
      <c r="AV255">
        <v>0</v>
      </c>
      <c r="AW255">
        <v>2</v>
      </c>
      <c r="AX255">
        <v>16613242</v>
      </c>
      <c r="AY255">
        <v>1</v>
      </c>
      <c r="AZ255">
        <v>0</v>
      </c>
      <c r="BA255">
        <v>265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Y255*Source!I106</f>
        <v>1.4288749999999999</v>
      </c>
      <c r="CY255">
        <f>AB255</f>
        <v>220.07</v>
      </c>
      <c r="CZ255">
        <f>AF255</f>
        <v>31.26</v>
      </c>
      <c r="DA255">
        <f>AJ255</f>
        <v>7.04</v>
      </c>
      <c r="DB255">
        <v>0</v>
      </c>
    </row>
    <row r="256" spans="1:106" x14ac:dyDescent="0.2">
      <c r="A256">
        <f>ROW(Source!A106)</f>
        <v>106</v>
      </c>
      <c r="B256">
        <v>16612262</v>
      </c>
      <c r="C256">
        <v>16613229</v>
      </c>
      <c r="D256">
        <v>15249073</v>
      </c>
      <c r="E256">
        <v>1</v>
      </c>
      <c r="F256">
        <v>1</v>
      </c>
      <c r="G256">
        <v>1</v>
      </c>
      <c r="H256">
        <v>2</v>
      </c>
      <c r="I256" t="s">
        <v>1237</v>
      </c>
      <c r="J256" t="s">
        <v>1238</v>
      </c>
      <c r="K256" t="s">
        <v>1239</v>
      </c>
      <c r="L256">
        <v>1368</v>
      </c>
      <c r="N256">
        <v>1011</v>
      </c>
      <c r="O256" t="s">
        <v>1229</v>
      </c>
      <c r="P256" t="s">
        <v>1229</v>
      </c>
      <c r="Q256">
        <v>1</v>
      </c>
      <c r="W256">
        <v>0</v>
      </c>
      <c r="X256">
        <v>1372534845</v>
      </c>
      <c r="Y256">
        <v>0.35000000000000003</v>
      </c>
      <c r="AA256">
        <v>0</v>
      </c>
      <c r="AB256">
        <v>462.6</v>
      </c>
      <c r="AC256">
        <v>11.6</v>
      </c>
      <c r="AD256">
        <v>0</v>
      </c>
      <c r="AE256">
        <v>0</v>
      </c>
      <c r="AF256">
        <v>65.709999999999994</v>
      </c>
      <c r="AG256">
        <v>11.6</v>
      </c>
      <c r="AH256">
        <v>0</v>
      </c>
      <c r="AI256">
        <v>1</v>
      </c>
      <c r="AJ256">
        <v>7.04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0.28000000000000003</v>
      </c>
      <c r="AU256" t="s">
        <v>91</v>
      </c>
      <c r="AV256">
        <v>0</v>
      </c>
      <c r="AW256">
        <v>2</v>
      </c>
      <c r="AX256">
        <v>16613243</v>
      </c>
      <c r="AY256">
        <v>1</v>
      </c>
      <c r="AZ256">
        <v>0</v>
      </c>
      <c r="BA256">
        <v>266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Y256*Source!I106</f>
        <v>0.17395000000000002</v>
      </c>
      <c r="CY256">
        <f>AB256</f>
        <v>462.6</v>
      </c>
      <c r="CZ256">
        <f>AF256</f>
        <v>65.709999999999994</v>
      </c>
      <c r="DA256">
        <f>AJ256</f>
        <v>7.04</v>
      </c>
      <c r="DB256">
        <v>0</v>
      </c>
    </row>
    <row r="257" spans="1:106" x14ac:dyDescent="0.2">
      <c r="A257">
        <f>ROW(Source!A106)</f>
        <v>106</v>
      </c>
      <c r="B257">
        <v>16612262</v>
      </c>
      <c r="C257">
        <v>16613229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1293</v>
      </c>
      <c r="J257" t="s">
        <v>1294</v>
      </c>
      <c r="K257" t="s">
        <v>1295</v>
      </c>
      <c r="L257">
        <v>1339</v>
      </c>
      <c r="N257">
        <v>1007</v>
      </c>
      <c r="O257" t="s">
        <v>282</v>
      </c>
      <c r="P257" t="s">
        <v>282</v>
      </c>
      <c r="Q257">
        <v>1</v>
      </c>
      <c r="W257">
        <v>0</v>
      </c>
      <c r="X257">
        <v>-1660354250</v>
      </c>
      <c r="Y257">
        <v>3.85</v>
      </c>
      <c r="AA257">
        <v>17.18</v>
      </c>
      <c r="AB257">
        <v>0</v>
      </c>
      <c r="AC257">
        <v>0</v>
      </c>
      <c r="AD257">
        <v>0</v>
      </c>
      <c r="AE257">
        <v>2.44</v>
      </c>
      <c r="AF257">
        <v>0</v>
      </c>
      <c r="AG257">
        <v>0</v>
      </c>
      <c r="AH257">
        <v>0</v>
      </c>
      <c r="AI257">
        <v>7.04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3.85</v>
      </c>
      <c r="AU257" t="s">
        <v>6</v>
      </c>
      <c r="AV257">
        <v>0</v>
      </c>
      <c r="AW257">
        <v>2</v>
      </c>
      <c r="AX257">
        <v>16613244</v>
      </c>
      <c r="AY257">
        <v>1</v>
      </c>
      <c r="AZ257">
        <v>0</v>
      </c>
      <c r="BA257">
        <v>267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Y257*Source!I106</f>
        <v>1.9134500000000001</v>
      </c>
      <c r="CY257">
        <f>AA257</f>
        <v>17.18</v>
      </c>
      <c r="CZ257">
        <f>AE257</f>
        <v>2.44</v>
      </c>
      <c r="DA257">
        <f>AI257</f>
        <v>7.04</v>
      </c>
      <c r="DB257">
        <v>0</v>
      </c>
    </row>
    <row r="258" spans="1:106" x14ac:dyDescent="0.2">
      <c r="A258">
        <f>ROW(Source!A106)</f>
        <v>106</v>
      </c>
      <c r="B258">
        <v>16612262</v>
      </c>
      <c r="C258">
        <v>16613229</v>
      </c>
      <c r="D258">
        <v>15167962</v>
      </c>
      <c r="E258">
        <v>1</v>
      </c>
      <c r="F258">
        <v>1</v>
      </c>
      <c r="G258">
        <v>1</v>
      </c>
      <c r="H258">
        <v>3</v>
      </c>
      <c r="I258" t="s">
        <v>1420</v>
      </c>
      <c r="J258" t="s">
        <v>1421</v>
      </c>
      <c r="K258" t="s">
        <v>1422</v>
      </c>
      <c r="L258">
        <v>1339</v>
      </c>
      <c r="N258">
        <v>1007</v>
      </c>
      <c r="O258" t="s">
        <v>282</v>
      </c>
      <c r="P258" t="s">
        <v>282</v>
      </c>
      <c r="Q258">
        <v>1</v>
      </c>
      <c r="W258">
        <v>0</v>
      </c>
      <c r="X258">
        <v>114057443</v>
      </c>
      <c r="Y258">
        <v>3.06</v>
      </c>
      <c r="AA258">
        <v>245.84</v>
      </c>
      <c r="AB258">
        <v>0</v>
      </c>
      <c r="AC258">
        <v>0</v>
      </c>
      <c r="AD258">
        <v>0</v>
      </c>
      <c r="AE258">
        <v>34.92</v>
      </c>
      <c r="AF258">
        <v>0</v>
      </c>
      <c r="AG258">
        <v>0</v>
      </c>
      <c r="AH258">
        <v>0</v>
      </c>
      <c r="AI258">
        <v>7.04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3.06</v>
      </c>
      <c r="AU258" t="s">
        <v>6</v>
      </c>
      <c r="AV258">
        <v>0</v>
      </c>
      <c r="AW258">
        <v>2</v>
      </c>
      <c r="AX258">
        <v>16613245</v>
      </c>
      <c r="AY258">
        <v>1</v>
      </c>
      <c r="AZ258">
        <v>0</v>
      </c>
      <c r="BA258">
        <v>268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Y258*Source!I106</f>
        <v>1.5208200000000001</v>
      </c>
      <c r="CY258">
        <f>AA258</f>
        <v>245.84</v>
      </c>
      <c r="CZ258">
        <f>AE258</f>
        <v>34.92</v>
      </c>
      <c r="DA258">
        <f>AI258</f>
        <v>7.04</v>
      </c>
      <c r="DB258">
        <v>0</v>
      </c>
    </row>
    <row r="259" spans="1:106" x14ac:dyDescent="0.2">
      <c r="A259">
        <f>ROW(Source!A106)</f>
        <v>106</v>
      </c>
      <c r="B259">
        <v>16612262</v>
      </c>
      <c r="C259">
        <v>16613229</v>
      </c>
      <c r="D259">
        <v>15187044</v>
      </c>
      <c r="E259">
        <v>1</v>
      </c>
      <c r="F259">
        <v>1</v>
      </c>
      <c r="G259">
        <v>1</v>
      </c>
      <c r="H259">
        <v>3</v>
      </c>
      <c r="I259" t="s">
        <v>1423</v>
      </c>
      <c r="J259" t="s">
        <v>1424</v>
      </c>
      <c r="K259" t="s">
        <v>1425</v>
      </c>
      <c r="L259">
        <v>1327</v>
      </c>
      <c r="N259">
        <v>1005</v>
      </c>
      <c r="O259" t="s">
        <v>97</v>
      </c>
      <c r="P259" t="s">
        <v>97</v>
      </c>
      <c r="Q259">
        <v>1</v>
      </c>
      <c r="W259">
        <v>0</v>
      </c>
      <c r="X259">
        <v>380867059</v>
      </c>
      <c r="Y259">
        <v>102</v>
      </c>
      <c r="AA259">
        <v>477.31</v>
      </c>
      <c r="AB259">
        <v>0</v>
      </c>
      <c r="AC259">
        <v>0</v>
      </c>
      <c r="AD259">
        <v>0</v>
      </c>
      <c r="AE259">
        <v>67.8</v>
      </c>
      <c r="AF259">
        <v>0</v>
      </c>
      <c r="AG259">
        <v>0</v>
      </c>
      <c r="AH259">
        <v>0</v>
      </c>
      <c r="AI259">
        <v>7.04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102</v>
      </c>
      <c r="AU259" t="s">
        <v>6</v>
      </c>
      <c r="AV259">
        <v>0</v>
      </c>
      <c r="AW259">
        <v>2</v>
      </c>
      <c r="AX259">
        <v>16613247</v>
      </c>
      <c r="AY259">
        <v>1</v>
      </c>
      <c r="AZ259">
        <v>0</v>
      </c>
      <c r="BA259">
        <v>270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Y259*Source!I106</f>
        <v>50.694000000000003</v>
      </c>
      <c r="CY259">
        <f>AA259</f>
        <v>477.31</v>
      </c>
      <c r="CZ259">
        <f>AE259</f>
        <v>67.8</v>
      </c>
      <c r="DA259">
        <f>AI259</f>
        <v>7.04</v>
      </c>
      <c r="DB259">
        <v>0</v>
      </c>
    </row>
    <row r="260" spans="1:106" x14ac:dyDescent="0.2">
      <c r="A260">
        <f>ROW(Source!A106)</f>
        <v>106</v>
      </c>
      <c r="B260">
        <v>16612262</v>
      </c>
      <c r="C260">
        <v>16613229</v>
      </c>
      <c r="D260">
        <v>15202597</v>
      </c>
      <c r="E260">
        <v>1</v>
      </c>
      <c r="F260">
        <v>1</v>
      </c>
      <c r="G260">
        <v>1</v>
      </c>
      <c r="H260">
        <v>3</v>
      </c>
      <c r="I260" t="s">
        <v>374</v>
      </c>
      <c r="J260" t="s">
        <v>376</v>
      </c>
      <c r="K260" t="s">
        <v>375</v>
      </c>
      <c r="L260">
        <v>1346</v>
      </c>
      <c r="N260">
        <v>1009</v>
      </c>
      <c r="O260" t="s">
        <v>162</v>
      </c>
      <c r="P260" t="s">
        <v>162</v>
      </c>
      <c r="Q260">
        <v>1</v>
      </c>
      <c r="W260">
        <v>0</v>
      </c>
      <c r="X260">
        <v>830044740</v>
      </c>
      <c r="Y260">
        <v>360</v>
      </c>
      <c r="AA260">
        <v>25.98</v>
      </c>
      <c r="AB260">
        <v>0</v>
      </c>
      <c r="AC260">
        <v>0</v>
      </c>
      <c r="AD260">
        <v>0</v>
      </c>
      <c r="AE260">
        <v>3.69</v>
      </c>
      <c r="AF260">
        <v>0</v>
      </c>
      <c r="AG260">
        <v>0</v>
      </c>
      <c r="AH260">
        <v>0</v>
      </c>
      <c r="AI260">
        <v>7.04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6</v>
      </c>
      <c r="AT260">
        <v>360</v>
      </c>
      <c r="AU260" t="s">
        <v>6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Y260*Source!I106</f>
        <v>178.92</v>
      </c>
      <c r="CY260">
        <f>AA260</f>
        <v>25.98</v>
      </c>
      <c r="CZ260">
        <f>AE260</f>
        <v>3.69</v>
      </c>
      <c r="DA260">
        <f>AI260</f>
        <v>7.04</v>
      </c>
      <c r="DB260">
        <v>0</v>
      </c>
    </row>
    <row r="261" spans="1:106" x14ac:dyDescent="0.2">
      <c r="A261">
        <f>ROW(Source!A108)</f>
        <v>108</v>
      </c>
      <c r="B261">
        <v>16612262</v>
      </c>
      <c r="C261">
        <v>16613249</v>
      </c>
      <c r="D261">
        <v>15436014</v>
      </c>
      <c r="E261">
        <v>1</v>
      </c>
      <c r="F261">
        <v>1</v>
      </c>
      <c r="G261">
        <v>1</v>
      </c>
      <c r="H261">
        <v>1</v>
      </c>
      <c r="I261" t="s">
        <v>1259</v>
      </c>
      <c r="J261" t="s">
        <v>6</v>
      </c>
      <c r="K261" t="s">
        <v>1260</v>
      </c>
      <c r="L261">
        <v>1191</v>
      </c>
      <c r="N261">
        <v>1013</v>
      </c>
      <c r="O261" t="s">
        <v>1223</v>
      </c>
      <c r="P261" t="s">
        <v>1223</v>
      </c>
      <c r="Q261">
        <v>1</v>
      </c>
      <c r="W261">
        <v>0</v>
      </c>
      <c r="X261">
        <v>-784637506</v>
      </c>
      <c r="Y261">
        <v>356.983</v>
      </c>
      <c r="AA261">
        <v>0</v>
      </c>
      <c r="AB261">
        <v>0</v>
      </c>
      <c r="AC261">
        <v>0</v>
      </c>
      <c r="AD261">
        <v>61.53</v>
      </c>
      <c r="AE261">
        <v>0</v>
      </c>
      <c r="AF261">
        <v>0</v>
      </c>
      <c r="AG261">
        <v>0</v>
      </c>
      <c r="AH261">
        <v>8.74</v>
      </c>
      <c r="AI261">
        <v>1</v>
      </c>
      <c r="AJ261">
        <v>1</v>
      </c>
      <c r="AK261">
        <v>1</v>
      </c>
      <c r="AL261">
        <v>7.04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310.42</v>
      </c>
      <c r="AU261" t="s">
        <v>92</v>
      </c>
      <c r="AV261">
        <v>1</v>
      </c>
      <c r="AW261">
        <v>2</v>
      </c>
      <c r="AX261">
        <v>16613260</v>
      </c>
      <c r="AY261">
        <v>1</v>
      </c>
      <c r="AZ261">
        <v>0</v>
      </c>
      <c r="BA261">
        <v>271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Y261*Source!I108</f>
        <v>132.797676</v>
      </c>
      <c r="CY261">
        <f>AD261</f>
        <v>61.53</v>
      </c>
      <c r="CZ261">
        <f>AH261</f>
        <v>8.74</v>
      </c>
      <c r="DA261">
        <f>AL261</f>
        <v>7.04</v>
      </c>
      <c r="DB261">
        <v>0</v>
      </c>
    </row>
    <row r="262" spans="1:106" x14ac:dyDescent="0.2">
      <c r="A262">
        <f>ROW(Source!A108)</f>
        <v>108</v>
      </c>
      <c r="B262">
        <v>16612262</v>
      </c>
      <c r="C262">
        <v>16613249</v>
      </c>
      <c r="D262">
        <v>15430395</v>
      </c>
      <c r="E262">
        <v>1</v>
      </c>
      <c r="F262">
        <v>1</v>
      </c>
      <c r="G262">
        <v>1</v>
      </c>
      <c r="H262">
        <v>1</v>
      </c>
      <c r="I262" t="s">
        <v>1224</v>
      </c>
      <c r="J262" t="s">
        <v>6</v>
      </c>
      <c r="K262" t="s">
        <v>1225</v>
      </c>
      <c r="L262">
        <v>1191</v>
      </c>
      <c r="N262">
        <v>1013</v>
      </c>
      <c r="O262" t="s">
        <v>1223</v>
      </c>
      <c r="P262" t="s">
        <v>1223</v>
      </c>
      <c r="Q262">
        <v>1</v>
      </c>
      <c r="W262">
        <v>0</v>
      </c>
      <c r="X262">
        <v>-1417349443</v>
      </c>
      <c r="Y262">
        <v>1.73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7.04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1.73</v>
      </c>
      <c r="AU262" t="s">
        <v>6</v>
      </c>
      <c r="AV262">
        <v>2</v>
      </c>
      <c r="AW262">
        <v>2</v>
      </c>
      <c r="AX262">
        <v>16613261</v>
      </c>
      <c r="AY262">
        <v>1</v>
      </c>
      <c r="AZ262">
        <v>2048</v>
      </c>
      <c r="BA262">
        <v>272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Y262*Source!I108</f>
        <v>0.64356000000000002</v>
      </c>
      <c r="CY262">
        <f>AD262</f>
        <v>0</v>
      </c>
      <c r="CZ262">
        <f>AH262</f>
        <v>0</v>
      </c>
      <c r="DA262">
        <f>AL262</f>
        <v>1</v>
      </c>
      <c r="DB262">
        <v>0</v>
      </c>
    </row>
    <row r="263" spans="1:106" x14ac:dyDescent="0.2">
      <c r="A263">
        <f>ROW(Source!A108)</f>
        <v>108</v>
      </c>
      <c r="B263">
        <v>16612262</v>
      </c>
      <c r="C263">
        <v>16613249</v>
      </c>
      <c r="D263">
        <v>15247576</v>
      </c>
      <c r="E263">
        <v>1</v>
      </c>
      <c r="F263">
        <v>1</v>
      </c>
      <c r="G263">
        <v>1</v>
      </c>
      <c r="H263">
        <v>2</v>
      </c>
      <c r="I263" t="s">
        <v>1426</v>
      </c>
      <c r="J263" t="s">
        <v>1427</v>
      </c>
      <c r="K263" t="s">
        <v>1428</v>
      </c>
      <c r="L263">
        <v>1368</v>
      </c>
      <c r="N263">
        <v>1011</v>
      </c>
      <c r="O263" t="s">
        <v>1229</v>
      </c>
      <c r="P263" t="s">
        <v>1229</v>
      </c>
      <c r="Q263">
        <v>1</v>
      </c>
      <c r="W263">
        <v>0</v>
      </c>
      <c r="X263">
        <v>257150282</v>
      </c>
      <c r="Y263">
        <v>2.5000000000000001E-2</v>
      </c>
      <c r="AA263">
        <v>0</v>
      </c>
      <c r="AB263">
        <v>587.35</v>
      </c>
      <c r="AC263">
        <v>13.5</v>
      </c>
      <c r="AD263">
        <v>0</v>
      </c>
      <c r="AE263">
        <v>0</v>
      </c>
      <c r="AF263">
        <v>83.43</v>
      </c>
      <c r="AG263">
        <v>13.5</v>
      </c>
      <c r="AH263">
        <v>0</v>
      </c>
      <c r="AI263">
        <v>1</v>
      </c>
      <c r="AJ263">
        <v>7.04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6</v>
      </c>
      <c r="AT263">
        <v>0.02</v>
      </c>
      <c r="AU263" t="s">
        <v>91</v>
      </c>
      <c r="AV263">
        <v>0</v>
      </c>
      <c r="AW263">
        <v>2</v>
      </c>
      <c r="AX263">
        <v>16613262</v>
      </c>
      <c r="AY263">
        <v>1</v>
      </c>
      <c r="AZ263">
        <v>0</v>
      </c>
      <c r="BA263">
        <v>273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Y263*Source!I108</f>
        <v>9.300000000000001E-3</v>
      </c>
      <c r="CY263">
        <f>AB263</f>
        <v>587.35</v>
      </c>
      <c r="CZ263">
        <f>AF263</f>
        <v>83.43</v>
      </c>
      <c r="DA263">
        <f>AJ263</f>
        <v>7.04</v>
      </c>
      <c r="DB263">
        <v>0</v>
      </c>
    </row>
    <row r="264" spans="1:106" x14ac:dyDescent="0.2">
      <c r="A264">
        <f>ROW(Source!A108)</f>
        <v>108</v>
      </c>
      <c r="B264">
        <v>16612262</v>
      </c>
      <c r="C264">
        <v>16613249</v>
      </c>
      <c r="D264">
        <v>15247678</v>
      </c>
      <c r="E264">
        <v>1</v>
      </c>
      <c r="F264">
        <v>1</v>
      </c>
      <c r="G264">
        <v>1</v>
      </c>
      <c r="H264">
        <v>2</v>
      </c>
      <c r="I264" t="s">
        <v>1429</v>
      </c>
      <c r="J264" t="s">
        <v>1430</v>
      </c>
      <c r="K264" t="s">
        <v>1431</v>
      </c>
      <c r="L264">
        <v>1368</v>
      </c>
      <c r="N264">
        <v>1011</v>
      </c>
      <c r="O264" t="s">
        <v>1229</v>
      </c>
      <c r="P264" t="s">
        <v>1229</v>
      </c>
      <c r="Q264">
        <v>1</v>
      </c>
      <c r="W264">
        <v>0</v>
      </c>
      <c r="X264">
        <v>1330025190</v>
      </c>
      <c r="Y264">
        <v>1.2500000000000001E-2</v>
      </c>
      <c r="AA264">
        <v>0</v>
      </c>
      <c r="AB264">
        <v>619.59</v>
      </c>
      <c r="AC264">
        <v>11.6</v>
      </c>
      <c r="AD264">
        <v>0</v>
      </c>
      <c r="AE264">
        <v>0</v>
      </c>
      <c r="AF264">
        <v>88.01</v>
      </c>
      <c r="AG264">
        <v>11.6</v>
      </c>
      <c r="AH264">
        <v>0</v>
      </c>
      <c r="AI264">
        <v>1</v>
      </c>
      <c r="AJ264">
        <v>7.04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0.01</v>
      </c>
      <c r="AU264" t="s">
        <v>91</v>
      </c>
      <c r="AV264">
        <v>0</v>
      </c>
      <c r="AW264">
        <v>2</v>
      </c>
      <c r="AX264">
        <v>16613263</v>
      </c>
      <c r="AY264">
        <v>1</v>
      </c>
      <c r="AZ264">
        <v>0</v>
      </c>
      <c r="BA264">
        <v>274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Y264*Source!I108</f>
        <v>4.6500000000000005E-3</v>
      </c>
      <c r="CY264">
        <f>AB264</f>
        <v>619.59</v>
      </c>
      <c r="CZ264">
        <f>AF264</f>
        <v>88.01</v>
      </c>
      <c r="DA264">
        <f>AJ264</f>
        <v>7.04</v>
      </c>
      <c r="DB264">
        <v>0</v>
      </c>
    </row>
    <row r="265" spans="1:106" x14ac:dyDescent="0.2">
      <c r="A265">
        <f>ROW(Source!A108)</f>
        <v>108</v>
      </c>
      <c r="B265">
        <v>16612262</v>
      </c>
      <c r="C265">
        <v>16613249</v>
      </c>
      <c r="D265">
        <v>15248143</v>
      </c>
      <c r="E265">
        <v>1</v>
      </c>
      <c r="F265">
        <v>1</v>
      </c>
      <c r="G265">
        <v>1</v>
      </c>
      <c r="H265">
        <v>2</v>
      </c>
      <c r="I265" t="s">
        <v>1432</v>
      </c>
      <c r="J265" t="s">
        <v>1433</v>
      </c>
      <c r="K265" t="s">
        <v>1434</v>
      </c>
      <c r="L265">
        <v>1368</v>
      </c>
      <c r="N265">
        <v>1011</v>
      </c>
      <c r="O265" t="s">
        <v>1229</v>
      </c>
      <c r="P265" t="s">
        <v>1229</v>
      </c>
      <c r="Q265">
        <v>1</v>
      </c>
      <c r="W265">
        <v>0</v>
      </c>
      <c r="X265">
        <v>983187852</v>
      </c>
      <c r="Y265">
        <v>2.1124999999999998</v>
      </c>
      <c r="AA265">
        <v>0</v>
      </c>
      <c r="AB265">
        <v>87.23</v>
      </c>
      <c r="AC265">
        <v>10.06</v>
      </c>
      <c r="AD265">
        <v>0</v>
      </c>
      <c r="AE265">
        <v>0</v>
      </c>
      <c r="AF265">
        <v>12.39</v>
      </c>
      <c r="AG265">
        <v>10.06</v>
      </c>
      <c r="AH265">
        <v>0</v>
      </c>
      <c r="AI265">
        <v>1</v>
      </c>
      <c r="AJ265">
        <v>7.04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1.69</v>
      </c>
      <c r="AU265" t="s">
        <v>91</v>
      </c>
      <c r="AV265">
        <v>0</v>
      </c>
      <c r="AW265">
        <v>2</v>
      </c>
      <c r="AX265">
        <v>16613264</v>
      </c>
      <c r="AY265">
        <v>1</v>
      </c>
      <c r="AZ265">
        <v>0</v>
      </c>
      <c r="BA265">
        <v>275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Y265*Source!I108</f>
        <v>0.78584999999999994</v>
      </c>
      <c r="CY265">
        <f>AB265</f>
        <v>87.23</v>
      </c>
      <c r="CZ265">
        <f>AF265</f>
        <v>12.39</v>
      </c>
      <c r="DA265">
        <f>AJ265</f>
        <v>7.04</v>
      </c>
      <c r="DB265">
        <v>0</v>
      </c>
    </row>
    <row r="266" spans="1:106" x14ac:dyDescent="0.2">
      <c r="A266">
        <f>ROW(Source!A108)</f>
        <v>108</v>
      </c>
      <c r="B266">
        <v>16612262</v>
      </c>
      <c r="C266">
        <v>16613249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1237</v>
      </c>
      <c r="J266" t="s">
        <v>1238</v>
      </c>
      <c r="K266" t="s">
        <v>1239</v>
      </c>
      <c r="L266">
        <v>1368</v>
      </c>
      <c r="N266">
        <v>1011</v>
      </c>
      <c r="O266" t="s">
        <v>1229</v>
      </c>
      <c r="P266" t="s">
        <v>1229</v>
      </c>
      <c r="Q266">
        <v>1</v>
      </c>
      <c r="W266">
        <v>0</v>
      </c>
      <c r="X266">
        <v>1372534845</v>
      </c>
      <c r="Y266">
        <v>1.2500000000000001E-2</v>
      </c>
      <c r="AA266">
        <v>0</v>
      </c>
      <c r="AB266">
        <v>462.6</v>
      </c>
      <c r="AC266">
        <v>11.6</v>
      </c>
      <c r="AD266">
        <v>0</v>
      </c>
      <c r="AE266">
        <v>0</v>
      </c>
      <c r="AF266">
        <v>65.709999999999994</v>
      </c>
      <c r="AG266">
        <v>11.6</v>
      </c>
      <c r="AH266">
        <v>0</v>
      </c>
      <c r="AI266">
        <v>1</v>
      </c>
      <c r="AJ266">
        <v>7.04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0.01</v>
      </c>
      <c r="AU266" t="s">
        <v>91</v>
      </c>
      <c r="AV266">
        <v>0</v>
      </c>
      <c r="AW266">
        <v>2</v>
      </c>
      <c r="AX266">
        <v>16613265</v>
      </c>
      <c r="AY266">
        <v>1</v>
      </c>
      <c r="AZ266">
        <v>0</v>
      </c>
      <c r="BA266">
        <v>276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Y266*Source!I108</f>
        <v>4.6500000000000005E-3</v>
      </c>
      <c r="CY266">
        <f>AB266</f>
        <v>462.6</v>
      </c>
      <c r="CZ266">
        <f>AF266</f>
        <v>65.709999999999994</v>
      </c>
      <c r="DA266">
        <f>AJ266</f>
        <v>7.04</v>
      </c>
      <c r="DB266">
        <v>0</v>
      </c>
    </row>
    <row r="267" spans="1:106" x14ac:dyDescent="0.2">
      <c r="A267">
        <f>ROW(Source!A108)</f>
        <v>108</v>
      </c>
      <c r="B267">
        <v>16612262</v>
      </c>
      <c r="C267">
        <v>16613249</v>
      </c>
      <c r="D267">
        <v>15167286</v>
      </c>
      <c r="E267">
        <v>1</v>
      </c>
      <c r="F267">
        <v>1</v>
      </c>
      <c r="G267">
        <v>1</v>
      </c>
      <c r="H267">
        <v>3</v>
      </c>
      <c r="I267" t="s">
        <v>1293</v>
      </c>
      <c r="J267" t="s">
        <v>1294</v>
      </c>
      <c r="K267" t="s">
        <v>1295</v>
      </c>
      <c r="L267">
        <v>1339</v>
      </c>
      <c r="N267">
        <v>1007</v>
      </c>
      <c r="O267" t="s">
        <v>282</v>
      </c>
      <c r="P267" t="s">
        <v>282</v>
      </c>
      <c r="Q267">
        <v>1</v>
      </c>
      <c r="W267">
        <v>0</v>
      </c>
      <c r="X267">
        <v>-1660354250</v>
      </c>
      <c r="Y267">
        <v>0.44</v>
      </c>
      <c r="AA267">
        <v>17.18</v>
      </c>
      <c r="AB267">
        <v>0</v>
      </c>
      <c r="AC267">
        <v>0</v>
      </c>
      <c r="AD267">
        <v>0</v>
      </c>
      <c r="AE267">
        <v>2.44</v>
      </c>
      <c r="AF267">
        <v>0</v>
      </c>
      <c r="AG267">
        <v>0</v>
      </c>
      <c r="AH267">
        <v>0</v>
      </c>
      <c r="AI267">
        <v>7.04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0.44</v>
      </c>
      <c r="AU267" t="s">
        <v>6</v>
      </c>
      <c r="AV267">
        <v>0</v>
      </c>
      <c r="AW267">
        <v>2</v>
      </c>
      <c r="AX267">
        <v>16613266</v>
      </c>
      <c r="AY267">
        <v>1</v>
      </c>
      <c r="AZ267">
        <v>0</v>
      </c>
      <c r="BA267">
        <v>277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Y267*Source!I108</f>
        <v>0.16367999999999999</v>
      </c>
      <c r="CY267">
        <f>AA267</f>
        <v>17.18</v>
      </c>
      <c r="CZ267">
        <f>AE267</f>
        <v>2.44</v>
      </c>
      <c r="DA267">
        <f>AI267</f>
        <v>7.04</v>
      </c>
      <c r="DB267">
        <v>0</v>
      </c>
    </row>
    <row r="268" spans="1:106" x14ac:dyDescent="0.2">
      <c r="A268">
        <f>ROW(Source!A108)</f>
        <v>108</v>
      </c>
      <c r="B268">
        <v>16612262</v>
      </c>
      <c r="C268">
        <v>16613249</v>
      </c>
      <c r="D268">
        <v>15173044</v>
      </c>
      <c r="E268">
        <v>1</v>
      </c>
      <c r="F268">
        <v>1</v>
      </c>
      <c r="G268">
        <v>1</v>
      </c>
      <c r="H268">
        <v>3</v>
      </c>
      <c r="I268" t="s">
        <v>1435</v>
      </c>
      <c r="J268" t="s">
        <v>1436</v>
      </c>
      <c r="K268" t="s">
        <v>1437</v>
      </c>
      <c r="L268">
        <v>1348</v>
      </c>
      <c r="N268">
        <v>1009</v>
      </c>
      <c r="O268" t="s">
        <v>182</v>
      </c>
      <c r="P268" t="s">
        <v>182</v>
      </c>
      <c r="Q268">
        <v>1000</v>
      </c>
      <c r="W268">
        <v>0</v>
      </c>
      <c r="X268">
        <v>2108657288</v>
      </c>
      <c r="Y268">
        <v>1.2999999999999999E-2</v>
      </c>
      <c r="AA268">
        <v>45851.519999999997</v>
      </c>
      <c r="AB268">
        <v>0</v>
      </c>
      <c r="AC268">
        <v>0</v>
      </c>
      <c r="AD268">
        <v>0</v>
      </c>
      <c r="AE268">
        <v>6513</v>
      </c>
      <c r="AF268">
        <v>0</v>
      </c>
      <c r="AG268">
        <v>0</v>
      </c>
      <c r="AH268">
        <v>0</v>
      </c>
      <c r="AI268">
        <v>7.04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1.2999999999999999E-2</v>
      </c>
      <c r="AU268" t="s">
        <v>6</v>
      </c>
      <c r="AV268">
        <v>0</v>
      </c>
      <c r="AW268">
        <v>2</v>
      </c>
      <c r="AX268">
        <v>16613267</v>
      </c>
      <c r="AY268">
        <v>1</v>
      </c>
      <c r="AZ268">
        <v>0</v>
      </c>
      <c r="BA268">
        <v>278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Y268*Source!I108</f>
        <v>4.836E-3</v>
      </c>
      <c r="CY268">
        <f>AA268</f>
        <v>45851.519999999997</v>
      </c>
      <c r="CZ268">
        <f>AE268</f>
        <v>6513</v>
      </c>
      <c r="DA268">
        <f>AI268</f>
        <v>7.04</v>
      </c>
      <c r="DB268">
        <v>0</v>
      </c>
    </row>
    <row r="269" spans="1:106" x14ac:dyDescent="0.2">
      <c r="A269">
        <f>ROW(Source!A108)</f>
        <v>108</v>
      </c>
      <c r="B269">
        <v>16612262</v>
      </c>
      <c r="C269">
        <v>16613249</v>
      </c>
      <c r="D269">
        <v>15187102</v>
      </c>
      <c r="E269">
        <v>1</v>
      </c>
      <c r="F269">
        <v>1</v>
      </c>
      <c r="G269">
        <v>1</v>
      </c>
      <c r="H269">
        <v>3</v>
      </c>
      <c r="I269" t="s">
        <v>1438</v>
      </c>
      <c r="J269" t="s">
        <v>1439</v>
      </c>
      <c r="K269" t="s">
        <v>1440</v>
      </c>
      <c r="L269">
        <v>1327</v>
      </c>
      <c r="N269">
        <v>1005</v>
      </c>
      <c r="O269" t="s">
        <v>97</v>
      </c>
      <c r="P269" t="s">
        <v>97</v>
      </c>
      <c r="Q269">
        <v>1</v>
      </c>
      <c r="W269">
        <v>0</v>
      </c>
      <c r="X269">
        <v>2046761779</v>
      </c>
      <c r="Y269">
        <v>102</v>
      </c>
      <c r="AA269">
        <v>988.77</v>
      </c>
      <c r="AB269">
        <v>0</v>
      </c>
      <c r="AC269">
        <v>0</v>
      </c>
      <c r="AD269">
        <v>0</v>
      </c>
      <c r="AE269">
        <v>140.44999999999999</v>
      </c>
      <c r="AF269">
        <v>0</v>
      </c>
      <c r="AG269">
        <v>0</v>
      </c>
      <c r="AH269">
        <v>0</v>
      </c>
      <c r="AI269">
        <v>7.04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102</v>
      </c>
      <c r="AU269" t="s">
        <v>6</v>
      </c>
      <c r="AV269">
        <v>0</v>
      </c>
      <c r="AW269">
        <v>2</v>
      </c>
      <c r="AX269">
        <v>16613268</v>
      </c>
      <c r="AY269">
        <v>1</v>
      </c>
      <c r="AZ269">
        <v>0</v>
      </c>
      <c r="BA269">
        <v>279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Y269*Source!I108</f>
        <v>37.944000000000003</v>
      </c>
      <c r="CY269">
        <f>AA269</f>
        <v>988.77</v>
      </c>
      <c r="CZ269">
        <f>AE269</f>
        <v>140.44999999999999</v>
      </c>
      <c r="DA269">
        <f>AI269</f>
        <v>7.04</v>
      </c>
      <c r="DB269">
        <v>0</v>
      </c>
    </row>
    <row r="270" spans="1:106" x14ac:dyDescent="0.2">
      <c r="A270">
        <f>ROW(Source!A108)</f>
        <v>108</v>
      </c>
      <c r="B270">
        <v>16612262</v>
      </c>
      <c r="C270">
        <v>16613249</v>
      </c>
      <c r="D270">
        <v>15202597</v>
      </c>
      <c r="E270">
        <v>1</v>
      </c>
      <c r="F270">
        <v>1</v>
      </c>
      <c r="G270">
        <v>1</v>
      </c>
      <c r="H270">
        <v>3</v>
      </c>
      <c r="I270" t="s">
        <v>374</v>
      </c>
      <c r="J270" t="s">
        <v>376</v>
      </c>
      <c r="K270" t="s">
        <v>375</v>
      </c>
      <c r="L270">
        <v>1346</v>
      </c>
      <c r="N270">
        <v>1009</v>
      </c>
      <c r="O270" t="s">
        <v>162</v>
      </c>
      <c r="P270" t="s">
        <v>162</v>
      </c>
      <c r="Q270">
        <v>1</v>
      </c>
      <c r="W270">
        <v>0</v>
      </c>
      <c r="X270">
        <v>830044740</v>
      </c>
      <c r="Y270">
        <v>1200</v>
      </c>
      <c r="AA270">
        <v>25.98</v>
      </c>
      <c r="AB270">
        <v>0</v>
      </c>
      <c r="AC270">
        <v>0</v>
      </c>
      <c r="AD270">
        <v>0</v>
      </c>
      <c r="AE270">
        <v>3.69</v>
      </c>
      <c r="AF270">
        <v>0</v>
      </c>
      <c r="AG270">
        <v>0</v>
      </c>
      <c r="AH270">
        <v>0</v>
      </c>
      <c r="AI270">
        <v>7.04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1200</v>
      </c>
      <c r="AU270" t="s">
        <v>6</v>
      </c>
      <c r="AV270">
        <v>0</v>
      </c>
      <c r="AW270">
        <v>2</v>
      </c>
      <c r="AX270">
        <v>16613270</v>
      </c>
      <c r="AY270">
        <v>1</v>
      </c>
      <c r="AZ270">
        <v>0</v>
      </c>
      <c r="BA270">
        <v>281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Y270*Source!I108</f>
        <v>446.4</v>
      </c>
      <c r="CY270">
        <f>AA270</f>
        <v>25.98</v>
      </c>
      <c r="CZ270">
        <f>AE270</f>
        <v>3.69</v>
      </c>
      <c r="DA270">
        <f>AI270</f>
        <v>7.04</v>
      </c>
      <c r="DB270">
        <v>0</v>
      </c>
    </row>
    <row r="271" spans="1:106" x14ac:dyDescent="0.2">
      <c r="A271">
        <f>ROW(Source!A109)</f>
        <v>109</v>
      </c>
      <c r="B271">
        <v>16612262</v>
      </c>
      <c r="C271">
        <v>16613276</v>
      </c>
      <c r="D271">
        <v>15430767</v>
      </c>
      <c r="E271">
        <v>1</v>
      </c>
      <c r="F271">
        <v>1</v>
      </c>
      <c r="G271">
        <v>1</v>
      </c>
      <c r="H271">
        <v>1</v>
      </c>
      <c r="I271" t="s">
        <v>1249</v>
      </c>
      <c r="J271" t="s">
        <v>6</v>
      </c>
      <c r="K271" t="s">
        <v>1250</v>
      </c>
      <c r="L271">
        <v>1191</v>
      </c>
      <c r="N271">
        <v>1013</v>
      </c>
      <c r="O271" t="s">
        <v>1223</v>
      </c>
      <c r="P271" t="s">
        <v>1223</v>
      </c>
      <c r="Q271">
        <v>1</v>
      </c>
      <c r="W271">
        <v>0</v>
      </c>
      <c r="X271">
        <v>-400197608</v>
      </c>
      <c r="Y271">
        <v>37.363500000000002</v>
      </c>
      <c r="AA271">
        <v>0</v>
      </c>
      <c r="AB271">
        <v>0</v>
      </c>
      <c r="AC271">
        <v>0</v>
      </c>
      <c r="AD271">
        <v>60.05</v>
      </c>
      <c r="AE271">
        <v>0</v>
      </c>
      <c r="AF271">
        <v>0</v>
      </c>
      <c r="AG271">
        <v>0</v>
      </c>
      <c r="AH271">
        <v>8.5299999999999994</v>
      </c>
      <c r="AI271">
        <v>1</v>
      </c>
      <c r="AJ271">
        <v>1</v>
      </c>
      <c r="AK271">
        <v>1</v>
      </c>
      <c r="AL271">
        <v>7.04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32.49</v>
      </c>
      <c r="AU271" t="s">
        <v>92</v>
      </c>
      <c r="AV271">
        <v>1</v>
      </c>
      <c r="AW271">
        <v>2</v>
      </c>
      <c r="AX271">
        <v>16613284</v>
      </c>
      <c r="AY271">
        <v>1</v>
      </c>
      <c r="AZ271">
        <v>0</v>
      </c>
      <c r="BA271">
        <v>283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Y271*Source!I109</f>
        <v>316.5958809</v>
      </c>
      <c r="CY271">
        <f>AD271</f>
        <v>60.05</v>
      </c>
      <c r="CZ271">
        <f>AH271</f>
        <v>8.5299999999999994</v>
      </c>
      <c r="DA271">
        <f>AL271</f>
        <v>7.04</v>
      </c>
      <c r="DB271">
        <v>0</v>
      </c>
    </row>
    <row r="272" spans="1:106" x14ac:dyDescent="0.2">
      <c r="A272">
        <f>ROW(Source!A109)</f>
        <v>109</v>
      </c>
      <c r="B272">
        <v>16612262</v>
      </c>
      <c r="C272">
        <v>16613276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1224</v>
      </c>
      <c r="J272" t="s">
        <v>6</v>
      </c>
      <c r="K272" t="s">
        <v>1225</v>
      </c>
      <c r="L272">
        <v>1191</v>
      </c>
      <c r="N272">
        <v>1013</v>
      </c>
      <c r="O272" t="s">
        <v>1223</v>
      </c>
      <c r="P272" t="s">
        <v>1223</v>
      </c>
      <c r="Q272">
        <v>1</v>
      </c>
      <c r="W272">
        <v>0</v>
      </c>
      <c r="X272">
        <v>-1417349443</v>
      </c>
      <c r="Y272">
        <v>0.93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7.04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0.93</v>
      </c>
      <c r="AU272" t="s">
        <v>6</v>
      </c>
      <c r="AV272">
        <v>2</v>
      </c>
      <c r="AW272">
        <v>2</v>
      </c>
      <c r="AX272">
        <v>16613285</v>
      </c>
      <c r="AY272">
        <v>1</v>
      </c>
      <c r="AZ272">
        <v>2048</v>
      </c>
      <c r="BA272">
        <v>284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Y272*Source!I109</f>
        <v>7.8802620000000001</v>
      </c>
      <c r="CY272">
        <f>AD272</f>
        <v>0</v>
      </c>
      <c r="CZ272">
        <f>AH272</f>
        <v>0</v>
      </c>
      <c r="DA272">
        <f>AL272</f>
        <v>1</v>
      </c>
      <c r="DB272">
        <v>0</v>
      </c>
    </row>
    <row r="273" spans="1:106" x14ac:dyDescent="0.2">
      <c r="A273">
        <f>ROW(Source!A109)</f>
        <v>109</v>
      </c>
      <c r="B273">
        <v>16612262</v>
      </c>
      <c r="C273">
        <v>16613276</v>
      </c>
      <c r="D273">
        <v>15247905</v>
      </c>
      <c r="E273">
        <v>1</v>
      </c>
      <c r="F273">
        <v>1</v>
      </c>
      <c r="G273">
        <v>1</v>
      </c>
      <c r="H273">
        <v>2</v>
      </c>
      <c r="I273" t="s">
        <v>1417</v>
      </c>
      <c r="J273" t="s">
        <v>1418</v>
      </c>
      <c r="K273" t="s">
        <v>1419</v>
      </c>
      <c r="L273">
        <v>1368</v>
      </c>
      <c r="N273">
        <v>1011</v>
      </c>
      <c r="O273" t="s">
        <v>1229</v>
      </c>
      <c r="P273" t="s">
        <v>1229</v>
      </c>
      <c r="Q273">
        <v>1</v>
      </c>
      <c r="W273">
        <v>0</v>
      </c>
      <c r="X273">
        <v>1225731627</v>
      </c>
      <c r="Y273">
        <v>2.5000000000000001E-2</v>
      </c>
      <c r="AA273">
        <v>0</v>
      </c>
      <c r="AB273">
        <v>633.53</v>
      </c>
      <c r="AC273">
        <v>10.06</v>
      </c>
      <c r="AD273">
        <v>0</v>
      </c>
      <c r="AE273">
        <v>0</v>
      </c>
      <c r="AF273">
        <v>89.99</v>
      </c>
      <c r="AG273">
        <v>10.06</v>
      </c>
      <c r="AH273">
        <v>0</v>
      </c>
      <c r="AI273">
        <v>1</v>
      </c>
      <c r="AJ273">
        <v>7.04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0.02</v>
      </c>
      <c r="AU273" t="s">
        <v>91</v>
      </c>
      <c r="AV273">
        <v>0</v>
      </c>
      <c r="AW273">
        <v>2</v>
      </c>
      <c r="AX273">
        <v>16613286</v>
      </c>
      <c r="AY273">
        <v>1</v>
      </c>
      <c r="AZ273">
        <v>0</v>
      </c>
      <c r="BA273">
        <v>285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Y273*Source!I109</f>
        <v>0.211835</v>
      </c>
      <c r="CY273">
        <f>AB273</f>
        <v>633.53</v>
      </c>
      <c r="CZ273">
        <f>AF273</f>
        <v>89.99</v>
      </c>
      <c r="DA273">
        <f>AJ273</f>
        <v>7.04</v>
      </c>
      <c r="DB273">
        <v>0</v>
      </c>
    </row>
    <row r="274" spans="1:106" x14ac:dyDescent="0.2">
      <c r="A274">
        <f>ROW(Source!A109)</f>
        <v>109</v>
      </c>
      <c r="B274">
        <v>16612262</v>
      </c>
      <c r="C274">
        <v>16613276</v>
      </c>
      <c r="D274">
        <v>15247974</v>
      </c>
      <c r="E274">
        <v>1</v>
      </c>
      <c r="F274">
        <v>1</v>
      </c>
      <c r="G274">
        <v>1</v>
      </c>
      <c r="H274">
        <v>2</v>
      </c>
      <c r="I274" t="s">
        <v>1226</v>
      </c>
      <c r="J274" t="s">
        <v>1227</v>
      </c>
      <c r="K274" t="s">
        <v>1228</v>
      </c>
      <c r="L274">
        <v>1368</v>
      </c>
      <c r="N274">
        <v>1011</v>
      </c>
      <c r="O274" t="s">
        <v>1229</v>
      </c>
      <c r="P274" t="s">
        <v>1229</v>
      </c>
      <c r="Q274">
        <v>1</v>
      </c>
      <c r="W274">
        <v>0</v>
      </c>
      <c r="X274">
        <v>1188625873</v>
      </c>
      <c r="Y274">
        <v>0.26250000000000001</v>
      </c>
      <c r="AA274">
        <v>0</v>
      </c>
      <c r="AB274">
        <v>220.07</v>
      </c>
      <c r="AC274">
        <v>13.5</v>
      </c>
      <c r="AD274">
        <v>0</v>
      </c>
      <c r="AE274">
        <v>0</v>
      </c>
      <c r="AF274">
        <v>31.26</v>
      </c>
      <c r="AG274">
        <v>13.5</v>
      </c>
      <c r="AH274">
        <v>0</v>
      </c>
      <c r="AI274">
        <v>1</v>
      </c>
      <c r="AJ274">
        <v>7.04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0.21</v>
      </c>
      <c r="AU274" t="s">
        <v>91</v>
      </c>
      <c r="AV274">
        <v>0</v>
      </c>
      <c r="AW274">
        <v>2</v>
      </c>
      <c r="AX274">
        <v>16613287</v>
      </c>
      <c r="AY274">
        <v>1</v>
      </c>
      <c r="AZ274">
        <v>0</v>
      </c>
      <c r="BA274">
        <v>286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Y274*Source!I109</f>
        <v>2.2242674999999998</v>
      </c>
      <c r="CY274">
        <f>AB274</f>
        <v>220.07</v>
      </c>
      <c r="CZ274">
        <f>AF274</f>
        <v>31.26</v>
      </c>
      <c r="DA274">
        <f>AJ274</f>
        <v>7.04</v>
      </c>
      <c r="DB274">
        <v>0</v>
      </c>
    </row>
    <row r="275" spans="1:106" x14ac:dyDescent="0.2">
      <c r="A275">
        <f>ROW(Source!A109)</f>
        <v>109</v>
      </c>
      <c r="B275">
        <v>16612262</v>
      </c>
      <c r="C275">
        <v>16613276</v>
      </c>
      <c r="D275">
        <v>15248143</v>
      </c>
      <c r="E275">
        <v>1</v>
      </c>
      <c r="F275">
        <v>1</v>
      </c>
      <c r="G275">
        <v>1</v>
      </c>
      <c r="H275">
        <v>2</v>
      </c>
      <c r="I275" t="s">
        <v>1432</v>
      </c>
      <c r="J275" t="s">
        <v>1433</v>
      </c>
      <c r="K275" t="s">
        <v>1434</v>
      </c>
      <c r="L275">
        <v>1368</v>
      </c>
      <c r="N275">
        <v>1011</v>
      </c>
      <c r="O275" t="s">
        <v>1229</v>
      </c>
      <c r="P275" t="s">
        <v>1229</v>
      </c>
      <c r="Q275">
        <v>1</v>
      </c>
      <c r="W275">
        <v>0</v>
      </c>
      <c r="X275">
        <v>983187852</v>
      </c>
      <c r="Y275">
        <v>0.875</v>
      </c>
      <c r="AA275">
        <v>0</v>
      </c>
      <c r="AB275">
        <v>87.23</v>
      </c>
      <c r="AC275">
        <v>10.06</v>
      </c>
      <c r="AD275">
        <v>0</v>
      </c>
      <c r="AE275">
        <v>0</v>
      </c>
      <c r="AF275">
        <v>12.39</v>
      </c>
      <c r="AG275">
        <v>10.06</v>
      </c>
      <c r="AH275">
        <v>0</v>
      </c>
      <c r="AI275">
        <v>1</v>
      </c>
      <c r="AJ275">
        <v>7.04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0.7</v>
      </c>
      <c r="AU275" t="s">
        <v>91</v>
      </c>
      <c r="AV275">
        <v>0</v>
      </c>
      <c r="AW275">
        <v>2</v>
      </c>
      <c r="AX275">
        <v>16613288</v>
      </c>
      <c r="AY275">
        <v>1</v>
      </c>
      <c r="AZ275">
        <v>0</v>
      </c>
      <c r="BA275">
        <v>287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Y275*Source!I109</f>
        <v>7.4142250000000001</v>
      </c>
      <c r="CY275">
        <f>AB275</f>
        <v>87.23</v>
      </c>
      <c r="CZ275">
        <f>AF275</f>
        <v>12.39</v>
      </c>
      <c r="DA275">
        <f>AJ275</f>
        <v>7.04</v>
      </c>
      <c r="DB275">
        <v>0</v>
      </c>
    </row>
    <row r="276" spans="1:106" x14ac:dyDescent="0.2">
      <c r="A276">
        <f>ROW(Source!A109)</f>
        <v>109</v>
      </c>
      <c r="B276">
        <v>16612262</v>
      </c>
      <c r="C276">
        <v>16613276</v>
      </c>
      <c r="D276">
        <v>15167286</v>
      </c>
      <c r="E276">
        <v>1</v>
      </c>
      <c r="F276">
        <v>1</v>
      </c>
      <c r="G276">
        <v>1</v>
      </c>
      <c r="H276">
        <v>3</v>
      </c>
      <c r="I276" t="s">
        <v>1293</v>
      </c>
      <c r="J276" t="s">
        <v>1294</v>
      </c>
      <c r="K276" t="s">
        <v>1295</v>
      </c>
      <c r="L276">
        <v>1339</v>
      </c>
      <c r="N276">
        <v>1007</v>
      </c>
      <c r="O276" t="s">
        <v>282</v>
      </c>
      <c r="P276" t="s">
        <v>282</v>
      </c>
      <c r="Q276">
        <v>1</v>
      </c>
      <c r="W276">
        <v>0</v>
      </c>
      <c r="X276">
        <v>-1660354250</v>
      </c>
      <c r="Y276">
        <v>0.51</v>
      </c>
      <c r="AA276">
        <v>17.18</v>
      </c>
      <c r="AB276">
        <v>0</v>
      </c>
      <c r="AC276">
        <v>0</v>
      </c>
      <c r="AD276">
        <v>0</v>
      </c>
      <c r="AE276">
        <v>2.44</v>
      </c>
      <c r="AF276">
        <v>0</v>
      </c>
      <c r="AG276">
        <v>0</v>
      </c>
      <c r="AH276">
        <v>0</v>
      </c>
      <c r="AI276">
        <v>7.04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0.51</v>
      </c>
      <c r="AU276" t="s">
        <v>6</v>
      </c>
      <c r="AV276">
        <v>0</v>
      </c>
      <c r="AW276">
        <v>2</v>
      </c>
      <c r="AX276">
        <v>16613289</v>
      </c>
      <c r="AY276">
        <v>1</v>
      </c>
      <c r="AZ276">
        <v>0</v>
      </c>
      <c r="BA276">
        <v>288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Y276*Source!I109</f>
        <v>4.321434</v>
      </c>
      <c r="CY276">
        <f>AA276</f>
        <v>17.18</v>
      </c>
      <c r="CZ276">
        <f>AE276</f>
        <v>2.44</v>
      </c>
      <c r="DA276">
        <f>AI276</f>
        <v>7.04</v>
      </c>
      <c r="DB276">
        <v>0</v>
      </c>
    </row>
    <row r="277" spans="1:106" x14ac:dyDescent="0.2">
      <c r="A277">
        <f>ROW(Source!A109)</f>
        <v>109</v>
      </c>
      <c r="B277">
        <v>16612262</v>
      </c>
      <c r="C277">
        <v>16613276</v>
      </c>
      <c r="D277">
        <v>15173298</v>
      </c>
      <c r="E277">
        <v>1</v>
      </c>
      <c r="F277">
        <v>1</v>
      </c>
      <c r="G277">
        <v>1</v>
      </c>
      <c r="H277">
        <v>3</v>
      </c>
      <c r="I277" t="s">
        <v>386</v>
      </c>
      <c r="J277" t="s">
        <v>388</v>
      </c>
      <c r="K277" t="s">
        <v>387</v>
      </c>
      <c r="L277">
        <v>1348</v>
      </c>
      <c r="N277">
        <v>1009</v>
      </c>
      <c r="O277" t="s">
        <v>182</v>
      </c>
      <c r="P277" t="s">
        <v>182</v>
      </c>
      <c r="Q277">
        <v>1000</v>
      </c>
      <c r="W277">
        <v>0</v>
      </c>
      <c r="X277">
        <v>-791558573</v>
      </c>
      <c r="Y277">
        <v>0.85</v>
      </c>
      <c r="AA277">
        <v>6556.84</v>
      </c>
      <c r="AB277">
        <v>0</v>
      </c>
      <c r="AC277">
        <v>0</v>
      </c>
      <c r="AD277">
        <v>0</v>
      </c>
      <c r="AE277">
        <v>931.37</v>
      </c>
      <c r="AF277">
        <v>0</v>
      </c>
      <c r="AG277">
        <v>0</v>
      </c>
      <c r="AH277">
        <v>0</v>
      </c>
      <c r="AI277">
        <v>7.04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6</v>
      </c>
      <c r="AT277">
        <v>0.85</v>
      </c>
      <c r="AU277" t="s">
        <v>6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Y277*Source!I109</f>
        <v>7.2023899999999994</v>
      </c>
      <c r="CY277">
        <f>AA277</f>
        <v>6556.84</v>
      </c>
      <c r="CZ277">
        <f>AE277</f>
        <v>931.37</v>
      </c>
      <c r="DA277">
        <f>AI277</f>
        <v>7.04</v>
      </c>
      <c r="DB277">
        <v>0</v>
      </c>
    </row>
    <row r="278" spans="1:106" x14ac:dyDescent="0.2">
      <c r="A278">
        <f>ROW(Source!A111)</f>
        <v>111</v>
      </c>
      <c r="B278">
        <v>16612262</v>
      </c>
      <c r="C278">
        <v>16615158</v>
      </c>
      <c r="D278">
        <v>15436556</v>
      </c>
      <c r="E278">
        <v>1</v>
      </c>
      <c r="F278">
        <v>1</v>
      </c>
      <c r="G278">
        <v>1</v>
      </c>
      <c r="H278">
        <v>1</v>
      </c>
      <c r="I278" t="s">
        <v>1441</v>
      </c>
      <c r="J278" t="s">
        <v>6</v>
      </c>
      <c r="K278" t="s">
        <v>1442</v>
      </c>
      <c r="L278">
        <v>1191</v>
      </c>
      <c r="N278">
        <v>1013</v>
      </c>
      <c r="O278" t="s">
        <v>1223</v>
      </c>
      <c r="P278" t="s">
        <v>1223</v>
      </c>
      <c r="Q278">
        <v>1</v>
      </c>
      <c r="W278">
        <v>0</v>
      </c>
      <c r="X278">
        <v>1069510174</v>
      </c>
      <c r="Y278">
        <v>6.55</v>
      </c>
      <c r="AA278">
        <v>0</v>
      </c>
      <c r="AB278">
        <v>0</v>
      </c>
      <c r="AC278">
        <v>0</v>
      </c>
      <c r="AD278">
        <v>67.72</v>
      </c>
      <c r="AE278">
        <v>0</v>
      </c>
      <c r="AF278">
        <v>0</v>
      </c>
      <c r="AG278">
        <v>0</v>
      </c>
      <c r="AH278">
        <v>9.6199999999999992</v>
      </c>
      <c r="AI278">
        <v>1</v>
      </c>
      <c r="AJ278">
        <v>1</v>
      </c>
      <c r="AK278">
        <v>1</v>
      </c>
      <c r="AL278">
        <v>7.04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6.55</v>
      </c>
      <c r="AU278" t="s">
        <v>6</v>
      </c>
      <c r="AV278">
        <v>1</v>
      </c>
      <c r="AW278">
        <v>2</v>
      </c>
      <c r="AX278">
        <v>16615159</v>
      </c>
      <c r="AY278">
        <v>1</v>
      </c>
      <c r="AZ278">
        <v>0</v>
      </c>
      <c r="BA278">
        <v>291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Y278*Source!I111</f>
        <v>68.792029999999997</v>
      </c>
      <c r="CY278">
        <f>AD278</f>
        <v>67.72</v>
      </c>
      <c r="CZ278">
        <f>AH278</f>
        <v>9.6199999999999992</v>
      </c>
      <c r="DA278">
        <f>AL278</f>
        <v>7.04</v>
      </c>
      <c r="DB278">
        <v>0</v>
      </c>
    </row>
    <row r="279" spans="1:106" x14ac:dyDescent="0.2">
      <c r="A279">
        <f>ROW(Source!A111)</f>
        <v>111</v>
      </c>
      <c r="B279">
        <v>16612262</v>
      </c>
      <c r="C279">
        <v>16615158</v>
      </c>
      <c r="D279">
        <v>15430395</v>
      </c>
      <c r="E279">
        <v>1</v>
      </c>
      <c r="F279">
        <v>1</v>
      </c>
      <c r="G279">
        <v>1</v>
      </c>
      <c r="H279">
        <v>1</v>
      </c>
      <c r="I279" t="s">
        <v>1224</v>
      </c>
      <c r="J279" t="s">
        <v>6</v>
      </c>
      <c r="K279" t="s">
        <v>1225</v>
      </c>
      <c r="L279">
        <v>1191</v>
      </c>
      <c r="N279">
        <v>1013</v>
      </c>
      <c r="O279" t="s">
        <v>1223</v>
      </c>
      <c r="P279" t="s">
        <v>1223</v>
      </c>
      <c r="Q279">
        <v>1</v>
      </c>
      <c r="W279">
        <v>0</v>
      </c>
      <c r="X279">
        <v>-1417349443</v>
      </c>
      <c r="Y279">
        <v>0.02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7.04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0.02</v>
      </c>
      <c r="AU279" t="s">
        <v>6</v>
      </c>
      <c r="AV279">
        <v>2</v>
      </c>
      <c r="AW279">
        <v>2</v>
      </c>
      <c r="AX279">
        <v>16615160</v>
      </c>
      <c r="AY279">
        <v>1</v>
      </c>
      <c r="AZ279">
        <v>0</v>
      </c>
      <c r="BA279">
        <v>292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Y279*Source!I111</f>
        <v>0.21005199999999999</v>
      </c>
      <c r="CY279">
        <f>AD279</f>
        <v>0</v>
      </c>
      <c r="CZ279">
        <f>AH279</f>
        <v>0</v>
      </c>
      <c r="DA279">
        <f>AL279</f>
        <v>1</v>
      </c>
      <c r="DB279">
        <v>0</v>
      </c>
    </row>
    <row r="280" spans="1:106" x14ac:dyDescent="0.2">
      <c r="A280">
        <f>ROW(Source!A111)</f>
        <v>111</v>
      </c>
      <c r="B280">
        <v>16612262</v>
      </c>
      <c r="C280">
        <v>16615158</v>
      </c>
      <c r="D280">
        <v>15247974</v>
      </c>
      <c r="E280">
        <v>1</v>
      </c>
      <c r="F280">
        <v>1</v>
      </c>
      <c r="G280">
        <v>1</v>
      </c>
      <c r="H280">
        <v>2</v>
      </c>
      <c r="I280" t="s">
        <v>1226</v>
      </c>
      <c r="J280" t="s">
        <v>1227</v>
      </c>
      <c r="K280" t="s">
        <v>1228</v>
      </c>
      <c r="L280">
        <v>1368</v>
      </c>
      <c r="N280">
        <v>1011</v>
      </c>
      <c r="O280" t="s">
        <v>1229</v>
      </c>
      <c r="P280" t="s">
        <v>1229</v>
      </c>
      <c r="Q280">
        <v>1</v>
      </c>
      <c r="W280">
        <v>0</v>
      </c>
      <c r="X280">
        <v>1188625873</v>
      </c>
      <c r="Y280">
        <v>0.01</v>
      </c>
      <c r="AA280">
        <v>0</v>
      </c>
      <c r="AB280">
        <v>220.07</v>
      </c>
      <c r="AC280">
        <v>13.5</v>
      </c>
      <c r="AD280">
        <v>0</v>
      </c>
      <c r="AE280">
        <v>0</v>
      </c>
      <c r="AF280">
        <v>31.26</v>
      </c>
      <c r="AG280">
        <v>13.5</v>
      </c>
      <c r="AH280">
        <v>0</v>
      </c>
      <c r="AI280">
        <v>1</v>
      </c>
      <c r="AJ280">
        <v>7.04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0.01</v>
      </c>
      <c r="AU280" t="s">
        <v>6</v>
      </c>
      <c r="AV280">
        <v>0</v>
      </c>
      <c r="AW280">
        <v>2</v>
      </c>
      <c r="AX280">
        <v>16615161</v>
      </c>
      <c r="AY280">
        <v>1</v>
      </c>
      <c r="AZ280">
        <v>0</v>
      </c>
      <c r="BA280">
        <v>293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Y280*Source!I111</f>
        <v>0.10502599999999999</v>
      </c>
      <c r="CY280">
        <f>AB280</f>
        <v>220.07</v>
      </c>
      <c r="CZ280">
        <f>AF280</f>
        <v>31.26</v>
      </c>
      <c r="DA280">
        <f>AJ280</f>
        <v>7.04</v>
      </c>
      <c r="DB280">
        <v>0</v>
      </c>
    </row>
    <row r="281" spans="1:106" x14ac:dyDescent="0.2">
      <c r="A281">
        <f>ROW(Source!A111)</f>
        <v>111</v>
      </c>
      <c r="B281">
        <v>16612262</v>
      </c>
      <c r="C281">
        <v>16615158</v>
      </c>
      <c r="D281">
        <v>15249073</v>
      </c>
      <c r="E281">
        <v>1</v>
      </c>
      <c r="F281">
        <v>1</v>
      </c>
      <c r="G281">
        <v>1</v>
      </c>
      <c r="H281">
        <v>2</v>
      </c>
      <c r="I281" t="s">
        <v>1237</v>
      </c>
      <c r="J281" t="s">
        <v>1238</v>
      </c>
      <c r="K281" t="s">
        <v>1239</v>
      </c>
      <c r="L281">
        <v>1368</v>
      </c>
      <c r="N281">
        <v>1011</v>
      </c>
      <c r="O281" t="s">
        <v>1229</v>
      </c>
      <c r="P281" t="s">
        <v>1229</v>
      </c>
      <c r="Q281">
        <v>1</v>
      </c>
      <c r="W281">
        <v>0</v>
      </c>
      <c r="X281">
        <v>1372534845</v>
      </c>
      <c r="Y281">
        <v>0.01</v>
      </c>
      <c r="AA281">
        <v>0</v>
      </c>
      <c r="AB281">
        <v>462.6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7.04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0.01</v>
      </c>
      <c r="AU281" t="s">
        <v>6</v>
      </c>
      <c r="AV281">
        <v>0</v>
      </c>
      <c r="AW281">
        <v>2</v>
      </c>
      <c r="AX281">
        <v>16615162</v>
      </c>
      <c r="AY281">
        <v>1</v>
      </c>
      <c r="AZ281">
        <v>0</v>
      </c>
      <c r="BA281">
        <v>294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Y281*Source!I111</f>
        <v>0.10502599999999999</v>
      </c>
      <c r="CY281">
        <f>AB281</f>
        <v>462.6</v>
      </c>
      <c r="CZ281">
        <f>AF281</f>
        <v>65.709999999999994</v>
      </c>
      <c r="DA281">
        <f>AJ281</f>
        <v>7.04</v>
      </c>
      <c r="DB281">
        <v>0</v>
      </c>
    </row>
    <row r="282" spans="1:106" x14ac:dyDescent="0.2">
      <c r="A282">
        <f>ROW(Source!A111)</f>
        <v>111</v>
      </c>
      <c r="B282">
        <v>16612262</v>
      </c>
      <c r="C282">
        <v>16615158</v>
      </c>
      <c r="D282">
        <v>15171018</v>
      </c>
      <c r="E282">
        <v>1</v>
      </c>
      <c r="F282">
        <v>1</v>
      </c>
      <c r="G282">
        <v>1</v>
      </c>
      <c r="H282">
        <v>3</v>
      </c>
      <c r="I282" t="s">
        <v>1298</v>
      </c>
      <c r="J282" t="s">
        <v>1299</v>
      </c>
      <c r="K282" t="s">
        <v>1300</v>
      </c>
      <c r="L282">
        <v>1346</v>
      </c>
      <c r="N282">
        <v>1009</v>
      </c>
      <c r="O282" t="s">
        <v>162</v>
      </c>
      <c r="P282" t="s">
        <v>162</v>
      </c>
      <c r="Q282">
        <v>1</v>
      </c>
      <c r="W282">
        <v>0</v>
      </c>
      <c r="X282">
        <v>813963326</v>
      </c>
      <c r="Y282">
        <v>0.1</v>
      </c>
      <c r="AA282">
        <v>12.81</v>
      </c>
      <c r="AB282">
        <v>0</v>
      </c>
      <c r="AC282">
        <v>0</v>
      </c>
      <c r="AD282">
        <v>0</v>
      </c>
      <c r="AE282">
        <v>1.82</v>
      </c>
      <c r="AF282">
        <v>0</v>
      </c>
      <c r="AG282">
        <v>0</v>
      </c>
      <c r="AH282">
        <v>0</v>
      </c>
      <c r="AI282">
        <v>7.04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0.1</v>
      </c>
      <c r="AU282" t="s">
        <v>6</v>
      </c>
      <c r="AV282">
        <v>0</v>
      </c>
      <c r="AW282">
        <v>2</v>
      </c>
      <c r="AX282">
        <v>16615163</v>
      </c>
      <c r="AY282">
        <v>1</v>
      </c>
      <c r="AZ282">
        <v>0</v>
      </c>
      <c r="BA282">
        <v>295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Y282*Source!I111</f>
        <v>1.05026</v>
      </c>
      <c r="CY282">
        <f>AA282</f>
        <v>12.81</v>
      </c>
      <c r="CZ282">
        <f>AE282</f>
        <v>1.82</v>
      </c>
      <c r="DA282">
        <f>AI282</f>
        <v>7.04</v>
      </c>
      <c r="DB282">
        <v>0</v>
      </c>
    </row>
    <row r="283" spans="1:106" x14ac:dyDescent="0.2">
      <c r="A283">
        <f>ROW(Source!A111)</f>
        <v>111</v>
      </c>
      <c r="B283">
        <v>16612262</v>
      </c>
      <c r="C283">
        <v>16615158</v>
      </c>
      <c r="D283">
        <v>15203233</v>
      </c>
      <c r="E283">
        <v>1</v>
      </c>
      <c r="F283">
        <v>1</v>
      </c>
      <c r="G283">
        <v>1</v>
      </c>
      <c r="H283">
        <v>3</v>
      </c>
      <c r="I283" t="s">
        <v>397</v>
      </c>
      <c r="J283" t="s">
        <v>399</v>
      </c>
      <c r="K283" t="s">
        <v>398</v>
      </c>
      <c r="L283">
        <v>1348</v>
      </c>
      <c r="N283">
        <v>1009</v>
      </c>
      <c r="O283" t="s">
        <v>182</v>
      </c>
      <c r="P283" t="s">
        <v>182</v>
      </c>
      <c r="Q283">
        <v>1000</v>
      </c>
      <c r="W283">
        <v>0</v>
      </c>
      <c r="X283">
        <v>-1919714308</v>
      </c>
      <c r="Y283">
        <v>1.2999999999999999E-2</v>
      </c>
      <c r="AA283">
        <v>129466.73</v>
      </c>
      <c r="AB283">
        <v>0</v>
      </c>
      <c r="AC283">
        <v>0</v>
      </c>
      <c r="AD283">
        <v>0</v>
      </c>
      <c r="AE283">
        <v>18390.16</v>
      </c>
      <c r="AF283">
        <v>0</v>
      </c>
      <c r="AG283">
        <v>0</v>
      </c>
      <c r="AH283">
        <v>0</v>
      </c>
      <c r="AI283">
        <v>7.04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1.2999999999999999E-2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Y283*Source!I111</f>
        <v>0.13653379999999998</v>
      </c>
      <c r="CY283">
        <f>AA283</f>
        <v>129466.73</v>
      </c>
      <c r="CZ283">
        <f>AE283</f>
        <v>18390.16</v>
      </c>
      <c r="DA283">
        <f>AI283</f>
        <v>7.04</v>
      </c>
      <c r="DB283">
        <v>0</v>
      </c>
    </row>
    <row r="284" spans="1:106" x14ac:dyDescent="0.2">
      <c r="A284">
        <f>ROW(Source!A111)</f>
        <v>111</v>
      </c>
      <c r="B284">
        <v>16612262</v>
      </c>
      <c r="C284">
        <v>16615158</v>
      </c>
      <c r="D284">
        <v>15162572</v>
      </c>
      <c r="E284">
        <v>17</v>
      </c>
      <c r="F284">
        <v>1</v>
      </c>
      <c r="G284">
        <v>1</v>
      </c>
      <c r="H284">
        <v>3</v>
      </c>
      <c r="I284" t="s">
        <v>394</v>
      </c>
      <c r="J284" t="s">
        <v>6</v>
      </c>
      <c r="K284" t="s">
        <v>395</v>
      </c>
      <c r="L284">
        <v>1348</v>
      </c>
      <c r="N284">
        <v>1009</v>
      </c>
      <c r="O284" t="s">
        <v>182</v>
      </c>
      <c r="P284" t="s">
        <v>182</v>
      </c>
      <c r="Q284">
        <v>1000</v>
      </c>
      <c r="W284">
        <v>0</v>
      </c>
      <c r="X284">
        <v>-1212923053</v>
      </c>
      <c r="Y284">
        <v>1.2999999999999999E-2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7.04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6</v>
      </c>
      <c r="AT284">
        <v>1.2999999999999999E-2</v>
      </c>
      <c r="AU284" t="s">
        <v>6</v>
      </c>
      <c r="AV284">
        <v>0</v>
      </c>
      <c r="AW284">
        <v>2</v>
      </c>
      <c r="AX284">
        <v>16615164</v>
      </c>
      <c r="AY284">
        <v>1</v>
      </c>
      <c r="AZ284">
        <v>0</v>
      </c>
      <c r="BA284">
        <v>296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Y284*Source!I111</f>
        <v>0.13653379999999998</v>
      </c>
      <c r="CY284">
        <f>AA284</f>
        <v>0</v>
      </c>
      <c r="CZ284">
        <f>AE284</f>
        <v>0</v>
      </c>
      <c r="DA284">
        <f>AI284</f>
        <v>7.04</v>
      </c>
      <c r="DB284">
        <v>0</v>
      </c>
    </row>
    <row r="285" spans="1:106" x14ac:dyDescent="0.2">
      <c r="A285">
        <f>ROW(Source!A114)</f>
        <v>114</v>
      </c>
      <c r="B285">
        <v>16612262</v>
      </c>
      <c r="C285">
        <v>16613307</v>
      </c>
      <c r="D285">
        <v>15430397</v>
      </c>
      <c r="E285">
        <v>1</v>
      </c>
      <c r="F285">
        <v>1</v>
      </c>
      <c r="G285">
        <v>1</v>
      </c>
      <c r="H285">
        <v>1</v>
      </c>
      <c r="I285" t="s">
        <v>1443</v>
      </c>
      <c r="J285" t="s">
        <v>6</v>
      </c>
      <c r="K285" t="s">
        <v>1444</v>
      </c>
      <c r="L285">
        <v>1191</v>
      </c>
      <c r="N285">
        <v>1013</v>
      </c>
      <c r="O285" t="s">
        <v>1223</v>
      </c>
      <c r="P285" t="s">
        <v>1223</v>
      </c>
      <c r="Q285">
        <v>1</v>
      </c>
      <c r="W285">
        <v>0</v>
      </c>
      <c r="X285">
        <v>-1081351934</v>
      </c>
      <c r="Y285">
        <v>98.715999999999994</v>
      </c>
      <c r="AA285">
        <v>0</v>
      </c>
      <c r="AB285">
        <v>0</v>
      </c>
      <c r="AC285">
        <v>0</v>
      </c>
      <c r="AD285">
        <v>66.180000000000007</v>
      </c>
      <c r="AE285">
        <v>0</v>
      </c>
      <c r="AF285">
        <v>0</v>
      </c>
      <c r="AG285">
        <v>0</v>
      </c>
      <c r="AH285">
        <v>9.4</v>
      </c>
      <c r="AI285">
        <v>1</v>
      </c>
      <c r="AJ285">
        <v>1</v>
      </c>
      <c r="AK285">
        <v>1</v>
      </c>
      <c r="AL285">
        <v>7.04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85.84</v>
      </c>
      <c r="AU285" t="s">
        <v>92</v>
      </c>
      <c r="AV285">
        <v>1</v>
      </c>
      <c r="AW285">
        <v>2</v>
      </c>
      <c r="AX285">
        <v>16613317</v>
      </c>
      <c r="AY285">
        <v>1</v>
      </c>
      <c r="AZ285">
        <v>0</v>
      </c>
      <c r="BA285">
        <v>297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Y285*Source!I114</f>
        <v>200.31450719999998</v>
      </c>
      <c r="CY285">
        <f>AD285</f>
        <v>66.180000000000007</v>
      </c>
      <c r="CZ285">
        <f>AH285</f>
        <v>9.4</v>
      </c>
      <c r="DA285">
        <f>AL285</f>
        <v>7.04</v>
      </c>
      <c r="DB285">
        <v>0</v>
      </c>
    </row>
    <row r="286" spans="1:106" x14ac:dyDescent="0.2">
      <c r="A286">
        <f>ROW(Source!A114)</f>
        <v>114</v>
      </c>
      <c r="B286">
        <v>16612262</v>
      </c>
      <c r="C286">
        <v>16613307</v>
      </c>
      <c r="D286">
        <v>15430395</v>
      </c>
      <c r="E286">
        <v>1</v>
      </c>
      <c r="F286">
        <v>1</v>
      </c>
      <c r="G286">
        <v>1</v>
      </c>
      <c r="H286">
        <v>1</v>
      </c>
      <c r="I286" t="s">
        <v>1224</v>
      </c>
      <c r="J286" t="s">
        <v>6</v>
      </c>
      <c r="K286" t="s">
        <v>1225</v>
      </c>
      <c r="L286">
        <v>1191</v>
      </c>
      <c r="N286">
        <v>1013</v>
      </c>
      <c r="O286" t="s">
        <v>1223</v>
      </c>
      <c r="P286" t="s">
        <v>1223</v>
      </c>
      <c r="Q286">
        <v>1</v>
      </c>
      <c r="W286">
        <v>0</v>
      </c>
      <c r="X286">
        <v>-1417349443</v>
      </c>
      <c r="Y286">
        <v>6.29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7.04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6.29</v>
      </c>
      <c r="AU286" t="s">
        <v>6</v>
      </c>
      <c r="AV286">
        <v>2</v>
      </c>
      <c r="AW286">
        <v>2</v>
      </c>
      <c r="AX286">
        <v>16613318</v>
      </c>
      <c r="AY286">
        <v>1</v>
      </c>
      <c r="AZ286">
        <v>2048</v>
      </c>
      <c r="BA286">
        <v>298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Y286*Source!I114</f>
        <v>12.763667999999999</v>
      </c>
      <c r="CY286">
        <f>AD286</f>
        <v>0</v>
      </c>
      <c r="CZ286">
        <f>AH286</f>
        <v>0</v>
      </c>
      <c r="DA286">
        <f>AL286</f>
        <v>1</v>
      </c>
      <c r="DB286">
        <v>0</v>
      </c>
    </row>
    <row r="287" spans="1:106" x14ac:dyDescent="0.2">
      <c r="A287">
        <f>ROW(Source!A114)</f>
        <v>114</v>
      </c>
      <c r="B287">
        <v>16612262</v>
      </c>
      <c r="C287">
        <v>16613307</v>
      </c>
      <c r="D287">
        <v>15247974</v>
      </c>
      <c r="E287">
        <v>1</v>
      </c>
      <c r="F287">
        <v>1</v>
      </c>
      <c r="G287">
        <v>1</v>
      </c>
      <c r="H287">
        <v>2</v>
      </c>
      <c r="I287" t="s">
        <v>1226</v>
      </c>
      <c r="J287" t="s">
        <v>1227</v>
      </c>
      <c r="K287" t="s">
        <v>1228</v>
      </c>
      <c r="L287">
        <v>1368</v>
      </c>
      <c r="N287">
        <v>1011</v>
      </c>
      <c r="O287" t="s">
        <v>1229</v>
      </c>
      <c r="P287" t="s">
        <v>1229</v>
      </c>
      <c r="Q287">
        <v>1</v>
      </c>
      <c r="W287">
        <v>0</v>
      </c>
      <c r="X287">
        <v>1188625873</v>
      </c>
      <c r="Y287">
        <v>1.05</v>
      </c>
      <c r="AA287">
        <v>0</v>
      </c>
      <c r="AB287">
        <v>220.07</v>
      </c>
      <c r="AC287">
        <v>13.5</v>
      </c>
      <c r="AD287">
        <v>0</v>
      </c>
      <c r="AE287">
        <v>0</v>
      </c>
      <c r="AF287">
        <v>31.26</v>
      </c>
      <c r="AG287">
        <v>13.5</v>
      </c>
      <c r="AH287">
        <v>0</v>
      </c>
      <c r="AI287">
        <v>1</v>
      </c>
      <c r="AJ287">
        <v>7.04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0.84</v>
      </c>
      <c r="AU287" t="s">
        <v>91</v>
      </c>
      <c r="AV287">
        <v>0</v>
      </c>
      <c r="AW287">
        <v>2</v>
      </c>
      <c r="AX287">
        <v>16613319</v>
      </c>
      <c r="AY287">
        <v>1</v>
      </c>
      <c r="AZ287">
        <v>0</v>
      </c>
      <c r="BA287">
        <v>299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Y287*Source!I114</f>
        <v>2.1306599999999998</v>
      </c>
      <c r="CY287">
        <f>AB287</f>
        <v>220.07</v>
      </c>
      <c r="CZ287">
        <f>AF287</f>
        <v>31.26</v>
      </c>
      <c r="DA287">
        <f>AJ287</f>
        <v>7.04</v>
      </c>
      <c r="DB287">
        <v>0</v>
      </c>
    </row>
    <row r="288" spans="1:106" x14ac:dyDescent="0.2">
      <c r="A288">
        <f>ROW(Source!A114)</f>
        <v>114</v>
      </c>
      <c r="B288">
        <v>16612262</v>
      </c>
      <c r="C288">
        <v>16613307</v>
      </c>
      <c r="D288">
        <v>15248130</v>
      </c>
      <c r="E288">
        <v>1</v>
      </c>
      <c r="F288">
        <v>1</v>
      </c>
      <c r="G288">
        <v>1</v>
      </c>
      <c r="H288">
        <v>2</v>
      </c>
      <c r="I288" t="s">
        <v>1445</v>
      </c>
      <c r="J288" t="s">
        <v>1446</v>
      </c>
      <c r="K288" t="s">
        <v>1447</v>
      </c>
      <c r="L288">
        <v>1368</v>
      </c>
      <c r="N288">
        <v>1011</v>
      </c>
      <c r="O288" t="s">
        <v>1229</v>
      </c>
      <c r="P288" t="s">
        <v>1229</v>
      </c>
      <c r="Q288">
        <v>1</v>
      </c>
      <c r="W288">
        <v>0</v>
      </c>
      <c r="X288">
        <v>1573467769</v>
      </c>
      <c r="Y288">
        <v>6.8125</v>
      </c>
      <c r="AA288">
        <v>0</v>
      </c>
      <c r="AB288">
        <v>99.62</v>
      </c>
      <c r="AC288">
        <v>8.91</v>
      </c>
      <c r="AD288">
        <v>0</v>
      </c>
      <c r="AE288">
        <v>0</v>
      </c>
      <c r="AF288">
        <v>14.15</v>
      </c>
      <c r="AG288">
        <v>8.91</v>
      </c>
      <c r="AH288">
        <v>0</v>
      </c>
      <c r="AI288">
        <v>1</v>
      </c>
      <c r="AJ288">
        <v>7.04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5.45</v>
      </c>
      <c r="AU288" t="s">
        <v>91</v>
      </c>
      <c r="AV288">
        <v>0</v>
      </c>
      <c r="AW288">
        <v>2</v>
      </c>
      <c r="AX288">
        <v>16613320</v>
      </c>
      <c r="AY288">
        <v>1</v>
      </c>
      <c r="AZ288">
        <v>0</v>
      </c>
      <c r="BA288">
        <v>300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Y288*Source!I114</f>
        <v>13.823924999999999</v>
      </c>
      <c r="CY288">
        <f>AB288</f>
        <v>99.62</v>
      </c>
      <c r="CZ288">
        <f>AF288</f>
        <v>14.15</v>
      </c>
      <c r="DA288">
        <f>AJ288</f>
        <v>7.04</v>
      </c>
      <c r="DB288">
        <v>0</v>
      </c>
    </row>
    <row r="289" spans="1:106" x14ac:dyDescent="0.2">
      <c r="A289">
        <f>ROW(Source!A114)</f>
        <v>114</v>
      </c>
      <c r="B289">
        <v>16612262</v>
      </c>
      <c r="C289">
        <v>16613307</v>
      </c>
      <c r="D289">
        <v>15170041</v>
      </c>
      <c r="E289">
        <v>1</v>
      </c>
      <c r="F289">
        <v>1</v>
      </c>
      <c r="G289">
        <v>1</v>
      </c>
      <c r="H289">
        <v>3</v>
      </c>
      <c r="I289" t="s">
        <v>1448</v>
      </c>
      <c r="J289" t="s">
        <v>1449</v>
      </c>
      <c r="K289" t="s">
        <v>1450</v>
      </c>
      <c r="L289">
        <v>1348</v>
      </c>
      <c r="N289">
        <v>1009</v>
      </c>
      <c r="O289" t="s">
        <v>182</v>
      </c>
      <c r="P289" t="s">
        <v>182</v>
      </c>
      <c r="Q289">
        <v>1000</v>
      </c>
      <c r="W289">
        <v>0</v>
      </c>
      <c r="X289">
        <v>2032238625</v>
      </c>
      <c r="Y289">
        <v>1.2E-4</v>
      </c>
      <c r="AA289">
        <v>59664</v>
      </c>
      <c r="AB289">
        <v>0</v>
      </c>
      <c r="AC289">
        <v>0</v>
      </c>
      <c r="AD289">
        <v>0</v>
      </c>
      <c r="AE289">
        <v>8475</v>
      </c>
      <c r="AF289">
        <v>0</v>
      </c>
      <c r="AG289">
        <v>0</v>
      </c>
      <c r="AH289">
        <v>0</v>
      </c>
      <c r="AI289">
        <v>7.04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1.2E-4</v>
      </c>
      <c r="AU289" t="s">
        <v>6</v>
      </c>
      <c r="AV289">
        <v>0</v>
      </c>
      <c r="AW289">
        <v>2</v>
      </c>
      <c r="AX289">
        <v>16613321</v>
      </c>
      <c r="AY289">
        <v>1</v>
      </c>
      <c r="AZ289">
        <v>0</v>
      </c>
      <c r="BA289">
        <v>301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Y289*Source!I114</f>
        <v>2.4350399999999999E-4</v>
      </c>
      <c r="CY289">
        <f>AA289</f>
        <v>59664</v>
      </c>
      <c r="CZ289">
        <f>AE289</f>
        <v>8475</v>
      </c>
      <c r="DA289">
        <f>AI289</f>
        <v>7.04</v>
      </c>
      <c r="DB289">
        <v>0</v>
      </c>
    </row>
    <row r="290" spans="1:106" x14ac:dyDescent="0.2">
      <c r="A290">
        <f>ROW(Source!A114)</f>
        <v>114</v>
      </c>
      <c r="B290">
        <v>16612262</v>
      </c>
      <c r="C290">
        <v>16613307</v>
      </c>
      <c r="D290">
        <v>15171982</v>
      </c>
      <c r="E290">
        <v>1</v>
      </c>
      <c r="F290">
        <v>1</v>
      </c>
      <c r="G290">
        <v>1</v>
      </c>
      <c r="H290">
        <v>3</v>
      </c>
      <c r="I290" t="s">
        <v>1451</v>
      </c>
      <c r="J290" t="s">
        <v>1452</v>
      </c>
      <c r="K290" t="s">
        <v>1453</v>
      </c>
      <c r="L290">
        <v>1348</v>
      </c>
      <c r="N290">
        <v>1009</v>
      </c>
      <c r="O290" t="s">
        <v>182</v>
      </c>
      <c r="P290" t="s">
        <v>182</v>
      </c>
      <c r="Q290">
        <v>1000</v>
      </c>
      <c r="W290">
        <v>0</v>
      </c>
      <c r="X290">
        <v>-1421715385</v>
      </c>
      <c r="Y290">
        <v>6.0000000000000001E-3</v>
      </c>
      <c r="AA290">
        <v>5139.0600000000004</v>
      </c>
      <c r="AB290">
        <v>0</v>
      </c>
      <c r="AC290">
        <v>0</v>
      </c>
      <c r="AD290">
        <v>0</v>
      </c>
      <c r="AE290">
        <v>729.98</v>
      </c>
      <c r="AF290">
        <v>0</v>
      </c>
      <c r="AG290">
        <v>0</v>
      </c>
      <c r="AH290">
        <v>0</v>
      </c>
      <c r="AI290">
        <v>7.04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6.0000000000000001E-3</v>
      </c>
      <c r="AU290" t="s">
        <v>6</v>
      </c>
      <c r="AV290">
        <v>0</v>
      </c>
      <c r="AW290">
        <v>2</v>
      </c>
      <c r="AX290">
        <v>16613322</v>
      </c>
      <c r="AY290">
        <v>1</v>
      </c>
      <c r="AZ290">
        <v>0</v>
      </c>
      <c r="BA290">
        <v>302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Y290*Source!I114</f>
        <v>1.2175199999999999E-2</v>
      </c>
      <c r="CY290">
        <f>AA290</f>
        <v>5139.0600000000004</v>
      </c>
      <c r="CZ290">
        <f>AE290</f>
        <v>729.98</v>
      </c>
      <c r="DA290">
        <f>AI290</f>
        <v>7.04</v>
      </c>
      <c r="DB290">
        <v>0</v>
      </c>
    </row>
    <row r="291" spans="1:106" x14ac:dyDescent="0.2">
      <c r="A291">
        <f>ROW(Source!A114)</f>
        <v>114</v>
      </c>
      <c r="B291">
        <v>16612262</v>
      </c>
      <c r="C291">
        <v>16613307</v>
      </c>
      <c r="D291">
        <v>15172875</v>
      </c>
      <c r="E291">
        <v>1</v>
      </c>
      <c r="F291">
        <v>1</v>
      </c>
      <c r="G291">
        <v>1</v>
      </c>
      <c r="H291">
        <v>3</v>
      </c>
      <c r="I291" t="s">
        <v>405</v>
      </c>
      <c r="J291" t="s">
        <v>407</v>
      </c>
      <c r="K291" t="s">
        <v>406</v>
      </c>
      <c r="L291">
        <v>1339</v>
      </c>
      <c r="N291">
        <v>1007</v>
      </c>
      <c r="O291" t="s">
        <v>282</v>
      </c>
      <c r="P291" t="s">
        <v>282</v>
      </c>
      <c r="Q291">
        <v>1</v>
      </c>
      <c r="W291">
        <v>1</v>
      </c>
      <c r="X291">
        <v>-1001479081</v>
      </c>
      <c r="Y291">
        <v>-1.87</v>
      </c>
      <c r="AA291">
        <v>3646.09</v>
      </c>
      <c r="AB291">
        <v>0</v>
      </c>
      <c r="AC291">
        <v>0</v>
      </c>
      <c r="AD291">
        <v>0</v>
      </c>
      <c r="AE291">
        <v>517.91</v>
      </c>
      <c r="AF291">
        <v>0</v>
      </c>
      <c r="AG291">
        <v>0</v>
      </c>
      <c r="AH291">
        <v>0</v>
      </c>
      <c r="AI291">
        <v>7.04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-1.87</v>
      </c>
      <c r="AU291" t="s">
        <v>6</v>
      </c>
      <c r="AV291">
        <v>0</v>
      </c>
      <c r="AW291">
        <v>2</v>
      </c>
      <c r="AX291">
        <v>16613323</v>
      </c>
      <c r="AY291">
        <v>1</v>
      </c>
      <c r="AZ291">
        <v>6144</v>
      </c>
      <c r="BA291">
        <v>303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Y291*Source!I114</f>
        <v>-3.7946040000000001</v>
      </c>
      <c r="CY291">
        <f>AA291</f>
        <v>3646.09</v>
      </c>
      <c r="CZ291">
        <f>AE291</f>
        <v>517.91</v>
      </c>
      <c r="DA291">
        <f>AI291</f>
        <v>7.04</v>
      </c>
      <c r="DB291">
        <v>0</v>
      </c>
    </row>
    <row r="292" spans="1:106" x14ac:dyDescent="0.2">
      <c r="A292">
        <f>ROW(Source!A114)</f>
        <v>114</v>
      </c>
      <c r="B292">
        <v>16612262</v>
      </c>
      <c r="C292">
        <v>16613307</v>
      </c>
      <c r="D292">
        <v>15173298</v>
      </c>
      <c r="E292">
        <v>1</v>
      </c>
      <c r="F292">
        <v>1</v>
      </c>
      <c r="G292">
        <v>1</v>
      </c>
      <c r="H292">
        <v>3</v>
      </c>
      <c r="I292" t="s">
        <v>386</v>
      </c>
      <c r="J292" t="s">
        <v>388</v>
      </c>
      <c r="K292" t="s">
        <v>387</v>
      </c>
      <c r="L292">
        <v>1348</v>
      </c>
      <c r="N292">
        <v>1009</v>
      </c>
      <c r="O292" t="s">
        <v>182</v>
      </c>
      <c r="P292" t="s">
        <v>182</v>
      </c>
      <c r="Q292">
        <v>1000</v>
      </c>
      <c r="W292">
        <v>0</v>
      </c>
      <c r="X292">
        <v>-791558573</v>
      </c>
      <c r="Y292">
        <v>1.369998</v>
      </c>
      <c r="AA292">
        <v>6556.84</v>
      </c>
      <c r="AB292">
        <v>0</v>
      </c>
      <c r="AC292">
        <v>0</v>
      </c>
      <c r="AD292">
        <v>0</v>
      </c>
      <c r="AE292">
        <v>931.37</v>
      </c>
      <c r="AF292">
        <v>0</v>
      </c>
      <c r="AG292">
        <v>0</v>
      </c>
      <c r="AH292">
        <v>0</v>
      </c>
      <c r="AI292">
        <v>7.04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1.369998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Y292*Source!I114</f>
        <v>2.7799999415999999</v>
      </c>
      <c r="CY292">
        <f>AA292</f>
        <v>6556.84</v>
      </c>
      <c r="CZ292">
        <f>AE292</f>
        <v>931.37</v>
      </c>
      <c r="DA292">
        <f>AI292</f>
        <v>7.04</v>
      </c>
      <c r="DB292">
        <v>0</v>
      </c>
    </row>
    <row r="293" spans="1:106" x14ac:dyDescent="0.2">
      <c r="A293">
        <f>ROW(Source!A114)</f>
        <v>114</v>
      </c>
      <c r="B293">
        <v>16612262</v>
      </c>
      <c r="C293">
        <v>16613307</v>
      </c>
      <c r="D293">
        <v>15189930</v>
      </c>
      <c r="E293">
        <v>1</v>
      </c>
      <c r="F293">
        <v>1</v>
      </c>
      <c r="G293">
        <v>1</v>
      </c>
      <c r="H293">
        <v>3</v>
      </c>
      <c r="I293" t="s">
        <v>1454</v>
      </c>
      <c r="J293" t="s">
        <v>1455</v>
      </c>
      <c r="K293" t="s">
        <v>1456</v>
      </c>
      <c r="L293">
        <v>1327</v>
      </c>
      <c r="N293">
        <v>1005</v>
      </c>
      <c r="O293" t="s">
        <v>97</v>
      </c>
      <c r="P293" t="s">
        <v>97</v>
      </c>
      <c r="Q293">
        <v>1</v>
      </c>
      <c r="W293">
        <v>0</v>
      </c>
      <c r="X293">
        <v>1704710638</v>
      </c>
      <c r="Y293">
        <v>5.54</v>
      </c>
      <c r="AA293">
        <v>198.88</v>
      </c>
      <c r="AB293">
        <v>0</v>
      </c>
      <c r="AC293">
        <v>0</v>
      </c>
      <c r="AD293">
        <v>0</v>
      </c>
      <c r="AE293">
        <v>28.25</v>
      </c>
      <c r="AF293">
        <v>0</v>
      </c>
      <c r="AG293">
        <v>0</v>
      </c>
      <c r="AH293">
        <v>0</v>
      </c>
      <c r="AI293">
        <v>7.04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5.54</v>
      </c>
      <c r="AU293" t="s">
        <v>6</v>
      </c>
      <c r="AV293">
        <v>0</v>
      </c>
      <c r="AW293">
        <v>2</v>
      </c>
      <c r="AX293">
        <v>16613324</v>
      </c>
      <c r="AY293">
        <v>1</v>
      </c>
      <c r="AZ293">
        <v>0</v>
      </c>
      <c r="BA293">
        <v>304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Y293*Source!I114</f>
        <v>11.241767999999999</v>
      </c>
      <c r="CY293">
        <f>AA293</f>
        <v>198.88</v>
      </c>
      <c r="CZ293">
        <f>AE293</f>
        <v>28.25</v>
      </c>
      <c r="DA293">
        <f>AI293</f>
        <v>7.04</v>
      </c>
      <c r="DB293">
        <v>0</v>
      </c>
    </row>
    <row r="294" spans="1:106" x14ac:dyDescent="0.2">
      <c r="A294">
        <f>ROW(Source!A117)</f>
        <v>117</v>
      </c>
      <c r="B294">
        <v>16612262</v>
      </c>
      <c r="C294">
        <v>16613327</v>
      </c>
      <c r="D294">
        <v>15438286</v>
      </c>
      <c r="E294">
        <v>1</v>
      </c>
      <c r="F294">
        <v>1</v>
      </c>
      <c r="G294">
        <v>1</v>
      </c>
      <c r="H294">
        <v>1</v>
      </c>
      <c r="I294" t="s">
        <v>1296</v>
      </c>
      <c r="J294" t="s">
        <v>6</v>
      </c>
      <c r="K294" t="s">
        <v>1297</v>
      </c>
      <c r="L294">
        <v>1191</v>
      </c>
      <c r="N294">
        <v>1013</v>
      </c>
      <c r="O294" t="s">
        <v>1223</v>
      </c>
      <c r="P294" t="s">
        <v>1223</v>
      </c>
      <c r="Q294">
        <v>1</v>
      </c>
      <c r="W294">
        <v>0</v>
      </c>
      <c r="X294">
        <v>-1027537862</v>
      </c>
      <c r="Y294">
        <v>262.2</v>
      </c>
      <c r="AA294">
        <v>0</v>
      </c>
      <c r="AB294">
        <v>0</v>
      </c>
      <c r="AC294">
        <v>0</v>
      </c>
      <c r="AD294">
        <v>64.63</v>
      </c>
      <c r="AE294">
        <v>0</v>
      </c>
      <c r="AF294">
        <v>0</v>
      </c>
      <c r="AG294">
        <v>0</v>
      </c>
      <c r="AH294">
        <v>9.18</v>
      </c>
      <c r="AI294">
        <v>1</v>
      </c>
      <c r="AJ294">
        <v>1</v>
      </c>
      <c r="AK294">
        <v>1</v>
      </c>
      <c r="AL294">
        <v>7.04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6</v>
      </c>
      <c r="AT294">
        <v>228</v>
      </c>
      <c r="AU294" t="s">
        <v>92</v>
      </c>
      <c r="AV294">
        <v>1</v>
      </c>
      <c r="AW294">
        <v>2</v>
      </c>
      <c r="AX294">
        <v>16613338</v>
      </c>
      <c r="AY294">
        <v>1</v>
      </c>
      <c r="AZ294">
        <v>0</v>
      </c>
      <c r="BA294">
        <v>305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Y294*Source!I117</f>
        <v>701.54232000000002</v>
      </c>
      <c r="CY294">
        <f>AD294</f>
        <v>64.63</v>
      </c>
      <c r="CZ294">
        <f>AH294</f>
        <v>9.18</v>
      </c>
      <c r="DA294">
        <f>AL294</f>
        <v>7.04</v>
      </c>
      <c r="DB294">
        <v>0</v>
      </c>
    </row>
    <row r="295" spans="1:106" x14ac:dyDescent="0.2">
      <c r="A295">
        <f>ROW(Source!A117)</f>
        <v>117</v>
      </c>
      <c r="B295">
        <v>16612262</v>
      </c>
      <c r="C295">
        <v>16613327</v>
      </c>
      <c r="D295">
        <v>15430395</v>
      </c>
      <c r="E295">
        <v>1</v>
      </c>
      <c r="F295">
        <v>1</v>
      </c>
      <c r="G295">
        <v>1</v>
      </c>
      <c r="H295">
        <v>1</v>
      </c>
      <c r="I295" t="s">
        <v>1224</v>
      </c>
      <c r="J295" t="s">
        <v>6</v>
      </c>
      <c r="K295" t="s">
        <v>1225</v>
      </c>
      <c r="L295">
        <v>1191</v>
      </c>
      <c r="N295">
        <v>1013</v>
      </c>
      <c r="O295" t="s">
        <v>1223</v>
      </c>
      <c r="P295" t="s">
        <v>1223</v>
      </c>
      <c r="Q295">
        <v>1</v>
      </c>
      <c r="W295">
        <v>0</v>
      </c>
      <c r="X295">
        <v>-1417349443</v>
      </c>
      <c r="Y295">
        <v>0.86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7.04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0.86</v>
      </c>
      <c r="AU295" t="s">
        <v>6</v>
      </c>
      <c r="AV295">
        <v>2</v>
      </c>
      <c r="AW295">
        <v>2</v>
      </c>
      <c r="AX295">
        <v>16613339</v>
      </c>
      <c r="AY295">
        <v>1</v>
      </c>
      <c r="AZ295">
        <v>2048</v>
      </c>
      <c r="BA295">
        <v>306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Y295*Source!I117</f>
        <v>2.3010160000000002</v>
      </c>
      <c r="CY295">
        <f>AD295</f>
        <v>0</v>
      </c>
      <c r="CZ295">
        <f>AH295</f>
        <v>0</v>
      </c>
      <c r="DA295">
        <f>AL295</f>
        <v>1</v>
      </c>
      <c r="DB295">
        <v>0</v>
      </c>
    </row>
    <row r="296" spans="1:106" x14ac:dyDescent="0.2">
      <c r="A296">
        <f>ROW(Source!A117)</f>
        <v>117</v>
      </c>
      <c r="B296">
        <v>16612262</v>
      </c>
      <c r="C296">
        <v>16613327</v>
      </c>
      <c r="D296">
        <v>15247905</v>
      </c>
      <c r="E296">
        <v>1</v>
      </c>
      <c r="F296">
        <v>1</v>
      </c>
      <c r="G296">
        <v>1</v>
      </c>
      <c r="H296">
        <v>2</v>
      </c>
      <c r="I296" t="s">
        <v>1417</v>
      </c>
      <c r="J296" t="s">
        <v>1418</v>
      </c>
      <c r="K296" t="s">
        <v>1419</v>
      </c>
      <c r="L296">
        <v>1368</v>
      </c>
      <c r="N296">
        <v>1011</v>
      </c>
      <c r="O296" t="s">
        <v>1229</v>
      </c>
      <c r="P296" t="s">
        <v>1229</v>
      </c>
      <c r="Q296">
        <v>1</v>
      </c>
      <c r="W296">
        <v>0</v>
      </c>
      <c r="X296">
        <v>1225731627</v>
      </c>
      <c r="Y296">
        <v>6.25E-2</v>
      </c>
      <c r="AA296">
        <v>0</v>
      </c>
      <c r="AB296">
        <v>633.53</v>
      </c>
      <c r="AC296">
        <v>10.06</v>
      </c>
      <c r="AD296">
        <v>0</v>
      </c>
      <c r="AE296">
        <v>0</v>
      </c>
      <c r="AF296">
        <v>89.99</v>
      </c>
      <c r="AG296">
        <v>10.06</v>
      </c>
      <c r="AH296">
        <v>0</v>
      </c>
      <c r="AI296">
        <v>1</v>
      </c>
      <c r="AJ296">
        <v>7.04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6</v>
      </c>
      <c r="AT296">
        <v>0.05</v>
      </c>
      <c r="AU296" t="s">
        <v>91</v>
      </c>
      <c r="AV296">
        <v>0</v>
      </c>
      <c r="AW296">
        <v>2</v>
      </c>
      <c r="AX296">
        <v>16613340</v>
      </c>
      <c r="AY296">
        <v>1</v>
      </c>
      <c r="AZ296">
        <v>0</v>
      </c>
      <c r="BA296">
        <v>307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Y296*Source!I117</f>
        <v>0.16722500000000001</v>
      </c>
      <c r="CY296">
        <f>AB296</f>
        <v>633.53</v>
      </c>
      <c r="CZ296">
        <f>AF296</f>
        <v>89.99</v>
      </c>
      <c r="DA296">
        <f>AJ296</f>
        <v>7.04</v>
      </c>
      <c r="DB296">
        <v>0</v>
      </c>
    </row>
    <row r="297" spans="1:106" x14ac:dyDescent="0.2">
      <c r="A297">
        <f>ROW(Source!A117)</f>
        <v>117</v>
      </c>
      <c r="B297">
        <v>16612262</v>
      </c>
      <c r="C297">
        <v>16613327</v>
      </c>
      <c r="D297">
        <v>15247974</v>
      </c>
      <c r="E297">
        <v>1</v>
      </c>
      <c r="F297">
        <v>1</v>
      </c>
      <c r="G297">
        <v>1</v>
      </c>
      <c r="H297">
        <v>2</v>
      </c>
      <c r="I297" t="s">
        <v>1226</v>
      </c>
      <c r="J297" t="s">
        <v>1227</v>
      </c>
      <c r="K297" t="s">
        <v>1228</v>
      </c>
      <c r="L297">
        <v>1368</v>
      </c>
      <c r="N297">
        <v>1011</v>
      </c>
      <c r="O297" t="s">
        <v>1229</v>
      </c>
      <c r="P297" t="s">
        <v>1229</v>
      </c>
      <c r="Q297">
        <v>1</v>
      </c>
      <c r="W297">
        <v>0</v>
      </c>
      <c r="X297">
        <v>1188625873</v>
      </c>
      <c r="Y297">
        <v>1.0125000000000002</v>
      </c>
      <c r="AA297">
        <v>0</v>
      </c>
      <c r="AB297">
        <v>220.07</v>
      </c>
      <c r="AC297">
        <v>13.5</v>
      </c>
      <c r="AD297">
        <v>0</v>
      </c>
      <c r="AE297">
        <v>0</v>
      </c>
      <c r="AF297">
        <v>31.26</v>
      </c>
      <c r="AG297">
        <v>13.5</v>
      </c>
      <c r="AH297">
        <v>0</v>
      </c>
      <c r="AI297">
        <v>1</v>
      </c>
      <c r="AJ297">
        <v>7.04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6</v>
      </c>
      <c r="AT297">
        <v>0.81</v>
      </c>
      <c r="AU297" t="s">
        <v>91</v>
      </c>
      <c r="AV297">
        <v>0</v>
      </c>
      <c r="AW297">
        <v>2</v>
      </c>
      <c r="AX297">
        <v>16613341</v>
      </c>
      <c r="AY297">
        <v>1</v>
      </c>
      <c r="AZ297">
        <v>0</v>
      </c>
      <c r="BA297">
        <v>308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Y297*Source!I117</f>
        <v>2.7090450000000006</v>
      </c>
      <c r="CY297">
        <f>AB297</f>
        <v>220.07</v>
      </c>
      <c r="CZ297">
        <f>AF297</f>
        <v>31.26</v>
      </c>
      <c r="DA297">
        <f>AJ297</f>
        <v>7.04</v>
      </c>
      <c r="DB297">
        <v>0</v>
      </c>
    </row>
    <row r="298" spans="1:106" x14ac:dyDescent="0.2">
      <c r="A298">
        <f>ROW(Source!A117)</f>
        <v>117</v>
      </c>
      <c r="B298">
        <v>16612262</v>
      </c>
      <c r="C298">
        <v>16613327</v>
      </c>
      <c r="D298">
        <v>15167286</v>
      </c>
      <c r="E298">
        <v>1</v>
      </c>
      <c r="F298">
        <v>1</v>
      </c>
      <c r="G298">
        <v>1</v>
      </c>
      <c r="H298">
        <v>3</v>
      </c>
      <c r="I298" t="s">
        <v>1293</v>
      </c>
      <c r="J298" t="s">
        <v>1294</v>
      </c>
      <c r="K298" t="s">
        <v>1295</v>
      </c>
      <c r="L298">
        <v>1339</v>
      </c>
      <c r="N298">
        <v>1007</v>
      </c>
      <c r="O298" t="s">
        <v>282</v>
      </c>
      <c r="P298" t="s">
        <v>282</v>
      </c>
      <c r="Q298">
        <v>1</v>
      </c>
      <c r="W298">
        <v>0</v>
      </c>
      <c r="X298">
        <v>-1660354250</v>
      </c>
      <c r="Y298">
        <v>0.46500000000000002</v>
      </c>
      <c r="AA298">
        <v>17.18</v>
      </c>
      <c r="AB298">
        <v>0</v>
      </c>
      <c r="AC298">
        <v>0</v>
      </c>
      <c r="AD298">
        <v>0</v>
      </c>
      <c r="AE298">
        <v>2.44</v>
      </c>
      <c r="AF298">
        <v>0</v>
      </c>
      <c r="AG298">
        <v>0</v>
      </c>
      <c r="AH298">
        <v>0</v>
      </c>
      <c r="AI298">
        <v>7.04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0.46500000000000002</v>
      </c>
      <c r="AU298" t="s">
        <v>6</v>
      </c>
      <c r="AV298">
        <v>0</v>
      </c>
      <c r="AW298">
        <v>2</v>
      </c>
      <c r="AX298">
        <v>16613342</v>
      </c>
      <c r="AY298">
        <v>1</v>
      </c>
      <c r="AZ298">
        <v>0</v>
      </c>
      <c r="BA298">
        <v>309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Y298*Source!I117</f>
        <v>1.2441540000000002</v>
      </c>
      <c r="CY298">
        <f t="shared" ref="CY298:CY303" si="21">AA298</f>
        <v>17.18</v>
      </c>
      <c r="CZ298">
        <f t="shared" ref="CZ298:CZ303" si="22">AE298</f>
        <v>2.44</v>
      </c>
      <c r="DA298">
        <f t="shared" ref="DA298:DA303" si="23">AI298</f>
        <v>7.04</v>
      </c>
      <c r="DB298">
        <v>0</v>
      </c>
    </row>
    <row r="299" spans="1:106" x14ac:dyDescent="0.2">
      <c r="A299">
        <f>ROW(Source!A117)</f>
        <v>117</v>
      </c>
      <c r="B299">
        <v>16612262</v>
      </c>
      <c r="C299">
        <v>16613327</v>
      </c>
      <c r="D299">
        <v>15167962</v>
      </c>
      <c r="E299">
        <v>1</v>
      </c>
      <c r="F299">
        <v>1</v>
      </c>
      <c r="G299">
        <v>1</v>
      </c>
      <c r="H299">
        <v>3</v>
      </c>
      <c r="I299" t="s">
        <v>1420</v>
      </c>
      <c r="J299" t="s">
        <v>1421</v>
      </c>
      <c r="K299" t="s">
        <v>1422</v>
      </c>
      <c r="L299">
        <v>1339</v>
      </c>
      <c r="N299">
        <v>1007</v>
      </c>
      <c r="O299" t="s">
        <v>282</v>
      </c>
      <c r="P299" t="s">
        <v>282</v>
      </c>
      <c r="Q299">
        <v>1</v>
      </c>
      <c r="W299">
        <v>0</v>
      </c>
      <c r="X299">
        <v>114057443</v>
      </c>
      <c r="Y299">
        <v>0.1</v>
      </c>
      <c r="AA299">
        <v>245.84</v>
      </c>
      <c r="AB299">
        <v>0</v>
      </c>
      <c r="AC299">
        <v>0</v>
      </c>
      <c r="AD299">
        <v>0</v>
      </c>
      <c r="AE299">
        <v>34.92</v>
      </c>
      <c r="AF299">
        <v>0</v>
      </c>
      <c r="AG299">
        <v>0</v>
      </c>
      <c r="AH299">
        <v>0</v>
      </c>
      <c r="AI299">
        <v>7.04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0.1</v>
      </c>
      <c r="AU299" t="s">
        <v>6</v>
      </c>
      <c r="AV299">
        <v>0</v>
      </c>
      <c r="AW299">
        <v>2</v>
      </c>
      <c r="AX299">
        <v>16613343</v>
      </c>
      <c r="AY299">
        <v>1</v>
      </c>
      <c r="AZ299">
        <v>0</v>
      </c>
      <c r="BA299">
        <v>310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Y299*Source!I117</f>
        <v>0.26756000000000002</v>
      </c>
      <c r="CY299">
        <f t="shared" si="21"/>
        <v>245.84</v>
      </c>
      <c r="CZ299">
        <f t="shared" si="22"/>
        <v>34.92</v>
      </c>
      <c r="DA299">
        <f t="shared" si="23"/>
        <v>7.04</v>
      </c>
      <c r="DB299">
        <v>0</v>
      </c>
    </row>
    <row r="300" spans="1:106" x14ac:dyDescent="0.2">
      <c r="A300">
        <f>ROW(Source!A117)</f>
        <v>117</v>
      </c>
      <c r="B300">
        <v>16612262</v>
      </c>
      <c r="C300">
        <v>16613327</v>
      </c>
      <c r="D300">
        <v>15171018</v>
      </c>
      <c r="E300">
        <v>1</v>
      </c>
      <c r="F300">
        <v>1</v>
      </c>
      <c r="G300">
        <v>1</v>
      </c>
      <c r="H300">
        <v>3</v>
      </c>
      <c r="I300" t="s">
        <v>1298</v>
      </c>
      <c r="J300" t="s">
        <v>1299</v>
      </c>
      <c r="K300" t="s">
        <v>1300</v>
      </c>
      <c r="L300">
        <v>1346</v>
      </c>
      <c r="N300">
        <v>1009</v>
      </c>
      <c r="O300" t="s">
        <v>162</v>
      </c>
      <c r="P300" t="s">
        <v>162</v>
      </c>
      <c r="Q300">
        <v>1</v>
      </c>
      <c r="W300">
        <v>0</v>
      </c>
      <c r="X300">
        <v>813963326</v>
      </c>
      <c r="Y300">
        <v>0.5</v>
      </c>
      <c r="AA300">
        <v>12.81</v>
      </c>
      <c r="AB300">
        <v>0</v>
      </c>
      <c r="AC300">
        <v>0</v>
      </c>
      <c r="AD300">
        <v>0</v>
      </c>
      <c r="AE300">
        <v>1.82</v>
      </c>
      <c r="AF300">
        <v>0</v>
      </c>
      <c r="AG300">
        <v>0</v>
      </c>
      <c r="AH300">
        <v>0</v>
      </c>
      <c r="AI300">
        <v>7.04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0.5</v>
      </c>
      <c r="AU300" t="s">
        <v>6</v>
      </c>
      <c r="AV300">
        <v>0</v>
      </c>
      <c r="AW300">
        <v>2</v>
      </c>
      <c r="AX300">
        <v>16613344</v>
      </c>
      <c r="AY300">
        <v>1</v>
      </c>
      <c r="AZ300">
        <v>0</v>
      </c>
      <c r="BA300">
        <v>311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Y300*Source!I117</f>
        <v>1.3378000000000001</v>
      </c>
      <c r="CY300">
        <f t="shared" si="21"/>
        <v>12.81</v>
      </c>
      <c r="CZ300">
        <f t="shared" si="22"/>
        <v>1.82</v>
      </c>
      <c r="DA300">
        <f t="shared" si="23"/>
        <v>7.04</v>
      </c>
      <c r="DB300">
        <v>0</v>
      </c>
    </row>
    <row r="301" spans="1:106" x14ac:dyDescent="0.2">
      <c r="A301">
        <f>ROW(Source!A117)</f>
        <v>117</v>
      </c>
      <c r="B301">
        <v>16612262</v>
      </c>
      <c r="C301">
        <v>16613327</v>
      </c>
      <c r="D301">
        <v>15172039</v>
      </c>
      <c r="E301">
        <v>1</v>
      </c>
      <c r="F301">
        <v>1</v>
      </c>
      <c r="G301">
        <v>1</v>
      </c>
      <c r="H301">
        <v>3</v>
      </c>
      <c r="I301" t="s">
        <v>1457</v>
      </c>
      <c r="J301" t="s">
        <v>1458</v>
      </c>
      <c r="K301" t="s">
        <v>1459</v>
      </c>
      <c r="L301">
        <v>1348</v>
      </c>
      <c r="N301">
        <v>1009</v>
      </c>
      <c r="O301" t="s">
        <v>182</v>
      </c>
      <c r="P301" t="s">
        <v>182</v>
      </c>
      <c r="Q301">
        <v>1000</v>
      </c>
      <c r="W301">
        <v>0</v>
      </c>
      <c r="X301">
        <v>-1187323236</v>
      </c>
      <c r="Y301">
        <v>0.04</v>
      </c>
      <c r="AA301">
        <v>2900.48</v>
      </c>
      <c r="AB301">
        <v>0</v>
      </c>
      <c r="AC301">
        <v>0</v>
      </c>
      <c r="AD301">
        <v>0</v>
      </c>
      <c r="AE301">
        <v>412</v>
      </c>
      <c r="AF301">
        <v>0</v>
      </c>
      <c r="AG301">
        <v>0</v>
      </c>
      <c r="AH301">
        <v>0</v>
      </c>
      <c r="AI301">
        <v>7.04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0.04</v>
      </c>
      <c r="AU301" t="s">
        <v>6</v>
      </c>
      <c r="AV301">
        <v>0</v>
      </c>
      <c r="AW301">
        <v>2</v>
      </c>
      <c r="AX301">
        <v>16613345</v>
      </c>
      <c r="AY301">
        <v>1</v>
      </c>
      <c r="AZ301">
        <v>0</v>
      </c>
      <c r="BA301">
        <v>312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Y301*Source!I117</f>
        <v>0.10702400000000001</v>
      </c>
      <c r="CY301">
        <f t="shared" si="21"/>
        <v>2900.48</v>
      </c>
      <c r="CZ301">
        <f t="shared" si="22"/>
        <v>412</v>
      </c>
      <c r="DA301">
        <f t="shared" si="23"/>
        <v>7.04</v>
      </c>
      <c r="DB301">
        <v>0</v>
      </c>
    </row>
    <row r="302" spans="1:106" x14ac:dyDescent="0.2">
      <c r="A302">
        <f>ROW(Source!A117)</f>
        <v>117</v>
      </c>
      <c r="B302">
        <v>16612262</v>
      </c>
      <c r="C302">
        <v>16613327</v>
      </c>
      <c r="D302">
        <v>15172844</v>
      </c>
      <c r="E302">
        <v>1</v>
      </c>
      <c r="F302">
        <v>1</v>
      </c>
      <c r="G302">
        <v>1</v>
      </c>
      <c r="H302">
        <v>3</v>
      </c>
      <c r="I302" t="s">
        <v>1460</v>
      </c>
      <c r="J302" t="s">
        <v>1461</v>
      </c>
      <c r="K302" t="s">
        <v>1462</v>
      </c>
      <c r="L302">
        <v>1339</v>
      </c>
      <c r="N302">
        <v>1007</v>
      </c>
      <c r="O302" t="s">
        <v>282</v>
      </c>
      <c r="P302" t="s">
        <v>282</v>
      </c>
      <c r="Q302">
        <v>1</v>
      </c>
      <c r="W302">
        <v>0</v>
      </c>
      <c r="X302">
        <v>2085773513</v>
      </c>
      <c r="Y302">
        <v>1.5</v>
      </c>
      <c r="AA302">
        <v>3498.88</v>
      </c>
      <c r="AB302">
        <v>0</v>
      </c>
      <c r="AC302">
        <v>0</v>
      </c>
      <c r="AD302">
        <v>0</v>
      </c>
      <c r="AE302">
        <v>497</v>
      </c>
      <c r="AF302">
        <v>0</v>
      </c>
      <c r="AG302">
        <v>0</v>
      </c>
      <c r="AH302">
        <v>0</v>
      </c>
      <c r="AI302">
        <v>7.04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1.5</v>
      </c>
      <c r="AU302" t="s">
        <v>6</v>
      </c>
      <c r="AV302">
        <v>0</v>
      </c>
      <c r="AW302">
        <v>2</v>
      </c>
      <c r="AX302">
        <v>16613346</v>
      </c>
      <c r="AY302">
        <v>1</v>
      </c>
      <c r="AZ302">
        <v>0</v>
      </c>
      <c r="BA302">
        <v>313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Y302*Source!I117</f>
        <v>4.0134000000000007</v>
      </c>
      <c r="CY302">
        <f t="shared" si="21"/>
        <v>3498.88</v>
      </c>
      <c r="CZ302">
        <f t="shared" si="22"/>
        <v>497</v>
      </c>
      <c r="DA302">
        <f t="shared" si="23"/>
        <v>7.04</v>
      </c>
      <c r="DB302">
        <v>0</v>
      </c>
    </row>
    <row r="303" spans="1:106" x14ac:dyDescent="0.2">
      <c r="A303">
        <f>ROW(Source!A117)</f>
        <v>117</v>
      </c>
      <c r="B303">
        <v>16612262</v>
      </c>
      <c r="C303">
        <v>16613327</v>
      </c>
      <c r="D303">
        <v>15187009</v>
      </c>
      <c r="E303">
        <v>1</v>
      </c>
      <c r="F303">
        <v>1</v>
      </c>
      <c r="G303">
        <v>1</v>
      </c>
      <c r="H303">
        <v>3</v>
      </c>
      <c r="I303" t="s">
        <v>414</v>
      </c>
      <c r="J303" t="s">
        <v>416</v>
      </c>
      <c r="K303" t="s">
        <v>415</v>
      </c>
      <c r="L303">
        <v>1327</v>
      </c>
      <c r="N303">
        <v>1005</v>
      </c>
      <c r="O303" t="s">
        <v>97</v>
      </c>
      <c r="P303" t="s">
        <v>97</v>
      </c>
      <c r="Q303">
        <v>1</v>
      </c>
      <c r="W303">
        <v>0</v>
      </c>
      <c r="X303">
        <v>1249654036</v>
      </c>
      <c r="Y303">
        <v>100</v>
      </c>
      <c r="AA303">
        <v>603.4</v>
      </c>
      <c r="AB303">
        <v>0</v>
      </c>
      <c r="AC303">
        <v>0</v>
      </c>
      <c r="AD303">
        <v>0</v>
      </c>
      <c r="AE303">
        <v>85.71</v>
      </c>
      <c r="AF303">
        <v>0</v>
      </c>
      <c r="AG303">
        <v>0</v>
      </c>
      <c r="AH303">
        <v>0</v>
      </c>
      <c r="AI303">
        <v>7.04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6</v>
      </c>
      <c r="AT303">
        <v>100</v>
      </c>
      <c r="AU303" t="s">
        <v>6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Y303*Source!I117</f>
        <v>267.56</v>
      </c>
      <c r="CY303">
        <f t="shared" si="21"/>
        <v>603.4</v>
      </c>
      <c r="CZ303">
        <f t="shared" si="22"/>
        <v>85.71</v>
      </c>
      <c r="DA303">
        <f t="shared" si="23"/>
        <v>7.04</v>
      </c>
      <c r="DB303">
        <v>0</v>
      </c>
    </row>
    <row r="304" spans="1:106" x14ac:dyDescent="0.2">
      <c r="A304">
        <f>ROW(Source!A119)</f>
        <v>119</v>
      </c>
      <c r="B304">
        <v>16612262</v>
      </c>
      <c r="C304">
        <v>16613349</v>
      </c>
      <c r="D304">
        <v>15436014</v>
      </c>
      <c r="E304">
        <v>1</v>
      </c>
      <c r="F304">
        <v>1</v>
      </c>
      <c r="G304">
        <v>1</v>
      </c>
      <c r="H304">
        <v>1</v>
      </c>
      <c r="I304" t="s">
        <v>1259</v>
      </c>
      <c r="J304" t="s">
        <v>6</v>
      </c>
      <c r="K304" t="s">
        <v>1260</v>
      </c>
      <c r="L304">
        <v>1191</v>
      </c>
      <c r="N304">
        <v>1013</v>
      </c>
      <c r="O304" t="s">
        <v>1223</v>
      </c>
      <c r="P304" t="s">
        <v>1223</v>
      </c>
      <c r="Q304">
        <v>1</v>
      </c>
      <c r="W304">
        <v>0</v>
      </c>
      <c r="X304">
        <v>-784637506</v>
      </c>
      <c r="Y304">
        <v>50.094000000000001</v>
      </c>
      <c r="AA304">
        <v>0</v>
      </c>
      <c r="AB304">
        <v>0</v>
      </c>
      <c r="AC304">
        <v>0</v>
      </c>
      <c r="AD304">
        <v>61.53</v>
      </c>
      <c r="AE304">
        <v>0</v>
      </c>
      <c r="AF304">
        <v>0</v>
      </c>
      <c r="AG304">
        <v>0</v>
      </c>
      <c r="AH304">
        <v>8.74</v>
      </c>
      <c r="AI304">
        <v>1</v>
      </c>
      <c r="AJ304">
        <v>1</v>
      </c>
      <c r="AK304">
        <v>1</v>
      </c>
      <c r="AL304">
        <v>7.04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6</v>
      </c>
      <c r="AT304">
        <v>43.56</v>
      </c>
      <c r="AU304" t="s">
        <v>92</v>
      </c>
      <c r="AV304">
        <v>1</v>
      </c>
      <c r="AW304">
        <v>2</v>
      </c>
      <c r="AX304">
        <v>16613358</v>
      </c>
      <c r="AY304">
        <v>1</v>
      </c>
      <c r="AZ304">
        <v>0</v>
      </c>
      <c r="BA304">
        <v>315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Y304*Source!I119</f>
        <v>0</v>
      </c>
      <c r="CY304">
        <f>AD304</f>
        <v>61.53</v>
      </c>
      <c r="CZ304">
        <f>AH304</f>
        <v>8.74</v>
      </c>
      <c r="DA304">
        <f>AL304</f>
        <v>7.04</v>
      </c>
      <c r="DB304">
        <v>0</v>
      </c>
    </row>
    <row r="305" spans="1:106" x14ac:dyDescent="0.2">
      <c r="A305">
        <f>ROW(Source!A119)</f>
        <v>119</v>
      </c>
      <c r="B305">
        <v>16612262</v>
      </c>
      <c r="C305">
        <v>16613349</v>
      </c>
      <c r="D305">
        <v>15430395</v>
      </c>
      <c r="E305">
        <v>1</v>
      </c>
      <c r="F305">
        <v>1</v>
      </c>
      <c r="G305">
        <v>1</v>
      </c>
      <c r="H305">
        <v>1</v>
      </c>
      <c r="I305" t="s">
        <v>1224</v>
      </c>
      <c r="J305" t="s">
        <v>6</v>
      </c>
      <c r="K305" t="s">
        <v>1225</v>
      </c>
      <c r="L305">
        <v>1191</v>
      </c>
      <c r="N305">
        <v>1013</v>
      </c>
      <c r="O305" t="s">
        <v>1223</v>
      </c>
      <c r="P305" t="s">
        <v>1223</v>
      </c>
      <c r="Q305">
        <v>1</v>
      </c>
      <c r="W305">
        <v>0</v>
      </c>
      <c r="X305">
        <v>-1417349443</v>
      </c>
      <c r="Y305">
        <v>0.17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7.04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0.17</v>
      </c>
      <c r="AU305" t="s">
        <v>6</v>
      </c>
      <c r="AV305">
        <v>2</v>
      </c>
      <c r="AW305">
        <v>2</v>
      </c>
      <c r="AX305">
        <v>16613359</v>
      </c>
      <c r="AY305">
        <v>1</v>
      </c>
      <c r="AZ305">
        <v>2048</v>
      </c>
      <c r="BA305">
        <v>316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Y305*Source!I119</f>
        <v>0</v>
      </c>
      <c r="CY305">
        <f>AD305</f>
        <v>0</v>
      </c>
      <c r="CZ305">
        <f>AH305</f>
        <v>0</v>
      </c>
      <c r="DA305">
        <f>AL305</f>
        <v>1</v>
      </c>
      <c r="DB305">
        <v>0</v>
      </c>
    </row>
    <row r="306" spans="1:106" x14ac:dyDescent="0.2">
      <c r="A306">
        <f>ROW(Source!A119)</f>
        <v>119</v>
      </c>
      <c r="B306">
        <v>16612262</v>
      </c>
      <c r="C306">
        <v>16613349</v>
      </c>
      <c r="D306">
        <v>15247970</v>
      </c>
      <c r="E306">
        <v>1</v>
      </c>
      <c r="F306">
        <v>1</v>
      </c>
      <c r="G306">
        <v>1</v>
      </c>
      <c r="H306">
        <v>2</v>
      </c>
      <c r="I306" t="s">
        <v>1355</v>
      </c>
      <c r="J306" t="s">
        <v>1356</v>
      </c>
      <c r="K306" t="s">
        <v>1357</v>
      </c>
      <c r="L306">
        <v>1368</v>
      </c>
      <c r="N306">
        <v>1011</v>
      </c>
      <c r="O306" t="s">
        <v>1229</v>
      </c>
      <c r="P306" t="s">
        <v>1229</v>
      </c>
      <c r="Q306">
        <v>1</v>
      </c>
      <c r="W306">
        <v>0</v>
      </c>
      <c r="X306">
        <v>368031958</v>
      </c>
      <c r="Y306">
        <v>2.5000000000000001E-2</v>
      </c>
      <c r="AA306">
        <v>0</v>
      </c>
      <c r="AB306">
        <v>194.73</v>
      </c>
      <c r="AC306">
        <v>11.6</v>
      </c>
      <c r="AD306">
        <v>0</v>
      </c>
      <c r="AE306">
        <v>0</v>
      </c>
      <c r="AF306">
        <v>27.66</v>
      </c>
      <c r="AG306">
        <v>11.6</v>
      </c>
      <c r="AH306">
        <v>0</v>
      </c>
      <c r="AI306">
        <v>1</v>
      </c>
      <c r="AJ306">
        <v>7.04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6</v>
      </c>
      <c r="AT306">
        <v>0.02</v>
      </c>
      <c r="AU306" t="s">
        <v>91</v>
      </c>
      <c r="AV306">
        <v>0</v>
      </c>
      <c r="AW306">
        <v>2</v>
      </c>
      <c r="AX306">
        <v>16613360</v>
      </c>
      <c r="AY306">
        <v>1</v>
      </c>
      <c r="AZ306">
        <v>0</v>
      </c>
      <c r="BA306">
        <v>317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Y306*Source!I119</f>
        <v>0</v>
      </c>
      <c r="CY306">
        <f>AB306</f>
        <v>194.73</v>
      </c>
      <c r="CZ306">
        <f>AF306</f>
        <v>27.66</v>
      </c>
      <c r="DA306">
        <f>AJ306</f>
        <v>7.04</v>
      </c>
      <c r="DB306">
        <v>0</v>
      </c>
    </row>
    <row r="307" spans="1:106" x14ac:dyDescent="0.2">
      <c r="A307">
        <f>ROW(Source!A119)</f>
        <v>119</v>
      </c>
      <c r="B307">
        <v>16612262</v>
      </c>
      <c r="C307">
        <v>16613349</v>
      </c>
      <c r="D307">
        <v>15249073</v>
      </c>
      <c r="E307">
        <v>1</v>
      </c>
      <c r="F307">
        <v>1</v>
      </c>
      <c r="G307">
        <v>1</v>
      </c>
      <c r="H307">
        <v>2</v>
      </c>
      <c r="I307" t="s">
        <v>1237</v>
      </c>
      <c r="J307" t="s">
        <v>1238</v>
      </c>
      <c r="K307" t="s">
        <v>1239</v>
      </c>
      <c r="L307">
        <v>1368</v>
      </c>
      <c r="N307">
        <v>1011</v>
      </c>
      <c r="O307" t="s">
        <v>1229</v>
      </c>
      <c r="P307" t="s">
        <v>1229</v>
      </c>
      <c r="Q307">
        <v>1</v>
      </c>
      <c r="W307">
        <v>0</v>
      </c>
      <c r="X307">
        <v>1372534845</v>
      </c>
      <c r="Y307">
        <v>0.1875</v>
      </c>
      <c r="AA307">
        <v>0</v>
      </c>
      <c r="AB307">
        <v>462.6</v>
      </c>
      <c r="AC307">
        <v>11.6</v>
      </c>
      <c r="AD307">
        <v>0</v>
      </c>
      <c r="AE307">
        <v>0</v>
      </c>
      <c r="AF307">
        <v>65.709999999999994</v>
      </c>
      <c r="AG307">
        <v>11.6</v>
      </c>
      <c r="AH307">
        <v>0</v>
      </c>
      <c r="AI307">
        <v>1</v>
      </c>
      <c r="AJ307">
        <v>7.04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0.15</v>
      </c>
      <c r="AU307" t="s">
        <v>91</v>
      </c>
      <c r="AV307">
        <v>0</v>
      </c>
      <c r="AW307">
        <v>2</v>
      </c>
      <c r="AX307">
        <v>16613361</v>
      </c>
      <c r="AY307">
        <v>1</v>
      </c>
      <c r="AZ307">
        <v>0</v>
      </c>
      <c r="BA307">
        <v>318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Y307*Source!I119</f>
        <v>0</v>
      </c>
      <c r="CY307">
        <f>AB307</f>
        <v>462.6</v>
      </c>
      <c r="CZ307">
        <f>AF307</f>
        <v>65.709999999999994</v>
      </c>
      <c r="DA307">
        <f>AJ307</f>
        <v>7.04</v>
      </c>
      <c r="DB307">
        <v>0</v>
      </c>
    </row>
    <row r="308" spans="1:106" x14ac:dyDescent="0.2">
      <c r="A308">
        <f>ROW(Source!A119)</f>
        <v>119</v>
      </c>
      <c r="B308">
        <v>16612262</v>
      </c>
      <c r="C308">
        <v>16613349</v>
      </c>
      <c r="D308">
        <v>15170682</v>
      </c>
      <c r="E308">
        <v>1</v>
      </c>
      <c r="F308">
        <v>1</v>
      </c>
      <c r="G308">
        <v>1</v>
      </c>
      <c r="H308">
        <v>3</v>
      </c>
      <c r="I308" t="s">
        <v>1328</v>
      </c>
      <c r="J308" t="s">
        <v>1329</v>
      </c>
      <c r="K308" t="s">
        <v>1330</v>
      </c>
      <c r="L308">
        <v>1327</v>
      </c>
      <c r="N308">
        <v>1005</v>
      </c>
      <c r="O308" t="s">
        <v>97</v>
      </c>
      <c r="P308" t="s">
        <v>97</v>
      </c>
      <c r="Q308">
        <v>1</v>
      </c>
      <c r="W308">
        <v>0</v>
      </c>
      <c r="X308">
        <v>-1987926685</v>
      </c>
      <c r="Y308">
        <v>0.84</v>
      </c>
      <c r="AA308">
        <v>509.13</v>
      </c>
      <c r="AB308">
        <v>0</v>
      </c>
      <c r="AC308">
        <v>0</v>
      </c>
      <c r="AD308">
        <v>0</v>
      </c>
      <c r="AE308">
        <v>72.319999999999993</v>
      </c>
      <c r="AF308">
        <v>0</v>
      </c>
      <c r="AG308">
        <v>0</v>
      </c>
      <c r="AH308">
        <v>0</v>
      </c>
      <c r="AI308">
        <v>7.04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0.84</v>
      </c>
      <c r="AU308" t="s">
        <v>6</v>
      </c>
      <c r="AV308">
        <v>0</v>
      </c>
      <c r="AW308">
        <v>2</v>
      </c>
      <c r="AX308">
        <v>16613362</v>
      </c>
      <c r="AY308">
        <v>1</v>
      </c>
      <c r="AZ308">
        <v>0</v>
      </c>
      <c r="BA308">
        <v>319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Y308*Source!I119</f>
        <v>0</v>
      </c>
      <c r="CY308">
        <f>AA308</f>
        <v>509.13</v>
      </c>
      <c r="CZ308">
        <f>AE308</f>
        <v>72.319999999999993</v>
      </c>
      <c r="DA308">
        <f>AI308</f>
        <v>7.04</v>
      </c>
      <c r="DB308">
        <v>0</v>
      </c>
    </row>
    <row r="309" spans="1:106" x14ac:dyDescent="0.2">
      <c r="A309">
        <f>ROW(Source!A119)</f>
        <v>119</v>
      </c>
      <c r="B309">
        <v>16612262</v>
      </c>
      <c r="C309">
        <v>16613349</v>
      </c>
      <c r="D309">
        <v>15171018</v>
      </c>
      <c r="E309">
        <v>1</v>
      </c>
      <c r="F309">
        <v>1</v>
      </c>
      <c r="G309">
        <v>1</v>
      </c>
      <c r="H309">
        <v>3</v>
      </c>
      <c r="I309" t="s">
        <v>1298</v>
      </c>
      <c r="J309" t="s">
        <v>1299</v>
      </c>
      <c r="K309" t="s">
        <v>1300</v>
      </c>
      <c r="L309">
        <v>1346</v>
      </c>
      <c r="N309">
        <v>1009</v>
      </c>
      <c r="O309" t="s">
        <v>162</v>
      </c>
      <c r="P309" t="s">
        <v>162</v>
      </c>
      <c r="Q309">
        <v>1</v>
      </c>
      <c r="W309">
        <v>0</v>
      </c>
      <c r="X309">
        <v>813963326</v>
      </c>
      <c r="Y309">
        <v>0.31</v>
      </c>
      <c r="AA309">
        <v>12.81</v>
      </c>
      <c r="AB309">
        <v>0</v>
      </c>
      <c r="AC309">
        <v>0</v>
      </c>
      <c r="AD309">
        <v>0</v>
      </c>
      <c r="AE309">
        <v>1.82</v>
      </c>
      <c r="AF309">
        <v>0</v>
      </c>
      <c r="AG309">
        <v>0</v>
      </c>
      <c r="AH309">
        <v>0</v>
      </c>
      <c r="AI309">
        <v>7.04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0.31</v>
      </c>
      <c r="AU309" t="s">
        <v>6</v>
      </c>
      <c r="AV309">
        <v>0</v>
      </c>
      <c r="AW309">
        <v>2</v>
      </c>
      <c r="AX309">
        <v>16613363</v>
      </c>
      <c r="AY309">
        <v>1</v>
      </c>
      <c r="AZ309">
        <v>0</v>
      </c>
      <c r="BA309">
        <v>320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Y309*Source!I119</f>
        <v>0</v>
      </c>
      <c r="CY309">
        <f>AA309</f>
        <v>12.81</v>
      </c>
      <c r="CZ309">
        <f>AE309</f>
        <v>1.82</v>
      </c>
      <c r="DA309">
        <f>AI309</f>
        <v>7.04</v>
      </c>
      <c r="DB309">
        <v>0</v>
      </c>
    </row>
    <row r="310" spans="1:106" x14ac:dyDescent="0.2">
      <c r="A310">
        <f>ROW(Source!A119)</f>
        <v>119</v>
      </c>
      <c r="B310">
        <v>16612262</v>
      </c>
      <c r="C310">
        <v>16613349</v>
      </c>
      <c r="D310">
        <v>15203251</v>
      </c>
      <c r="E310">
        <v>1</v>
      </c>
      <c r="F310">
        <v>1</v>
      </c>
      <c r="G310">
        <v>1</v>
      </c>
      <c r="H310">
        <v>3</v>
      </c>
      <c r="I310" t="s">
        <v>422</v>
      </c>
      <c r="J310" t="s">
        <v>424</v>
      </c>
      <c r="K310" t="s">
        <v>423</v>
      </c>
      <c r="L310">
        <v>1348</v>
      </c>
      <c r="N310">
        <v>1009</v>
      </c>
      <c r="O310" t="s">
        <v>182</v>
      </c>
      <c r="P310" t="s">
        <v>182</v>
      </c>
      <c r="Q310">
        <v>1000</v>
      </c>
      <c r="W310">
        <v>0</v>
      </c>
      <c r="X310">
        <v>763838732</v>
      </c>
      <c r="Y310">
        <v>0.03</v>
      </c>
      <c r="AA310">
        <v>53696.68</v>
      </c>
      <c r="AB310">
        <v>0</v>
      </c>
      <c r="AC310">
        <v>0</v>
      </c>
      <c r="AD310">
        <v>0</v>
      </c>
      <c r="AE310">
        <v>7627.37</v>
      </c>
      <c r="AF310">
        <v>0</v>
      </c>
      <c r="AG310">
        <v>0</v>
      </c>
      <c r="AH310">
        <v>0</v>
      </c>
      <c r="AI310">
        <v>7.04</v>
      </c>
      <c r="AJ310">
        <v>1</v>
      </c>
      <c r="AK310">
        <v>1</v>
      </c>
      <c r="AL310">
        <v>1</v>
      </c>
      <c r="AN310">
        <v>0</v>
      </c>
      <c r="AO310">
        <v>0</v>
      </c>
      <c r="AP310">
        <v>0</v>
      </c>
      <c r="AQ310">
        <v>0</v>
      </c>
      <c r="AR310">
        <v>0</v>
      </c>
      <c r="AS310" t="s">
        <v>6</v>
      </c>
      <c r="AT310">
        <v>0.03</v>
      </c>
      <c r="AU310" t="s">
        <v>6</v>
      </c>
      <c r="AV310">
        <v>0</v>
      </c>
      <c r="AW310">
        <v>1</v>
      </c>
      <c r="AX310">
        <v>-1</v>
      </c>
      <c r="AY310">
        <v>0</v>
      </c>
      <c r="AZ310">
        <v>0</v>
      </c>
      <c r="BA310" t="s">
        <v>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Y310*Source!I119</f>
        <v>0</v>
      </c>
      <c r="CY310">
        <f>AA310</f>
        <v>53696.68</v>
      </c>
      <c r="CZ310">
        <f>AE310</f>
        <v>7627.37</v>
      </c>
      <c r="DA310">
        <f>AI310</f>
        <v>7.04</v>
      </c>
      <c r="DB310">
        <v>0</v>
      </c>
    </row>
    <row r="311" spans="1:106" x14ac:dyDescent="0.2">
      <c r="A311">
        <f>ROW(Source!A119)</f>
        <v>119</v>
      </c>
      <c r="B311">
        <v>16612262</v>
      </c>
      <c r="C311">
        <v>16613349</v>
      </c>
      <c r="D311">
        <v>15204737</v>
      </c>
      <c r="E311">
        <v>1</v>
      </c>
      <c r="F311">
        <v>1</v>
      </c>
      <c r="G311">
        <v>1</v>
      </c>
      <c r="H311">
        <v>3</v>
      </c>
      <c r="I311" t="s">
        <v>1463</v>
      </c>
      <c r="J311" t="s">
        <v>1464</v>
      </c>
      <c r="K311" t="s">
        <v>1465</v>
      </c>
      <c r="L311">
        <v>1348</v>
      </c>
      <c r="N311">
        <v>1009</v>
      </c>
      <c r="O311" t="s">
        <v>182</v>
      </c>
      <c r="P311" t="s">
        <v>182</v>
      </c>
      <c r="Q311">
        <v>1000</v>
      </c>
      <c r="W311">
        <v>0</v>
      </c>
      <c r="X311">
        <v>181729109</v>
      </c>
      <c r="Y311">
        <v>5.0999999999999997E-2</v>
      </c>
      <c r="AA311">
        <v>80235.58</v>
      </c>
      <c r="AB311">
        <v>0</v>
      </c>
      <c r="AC311">
        <v>0</v>
      </c>
      <c r="AD311">
        <v>0</v>
      </c>
      <c r="AE311">
        <v>11397.1</v>
      </c>
      <c r="AF311">
        <v>0</v>
      </c>
      <c r="AG311">
        <v>0</v>
      </c>
      <c r="AH311">
        <v>0</v>
      </c>
      <c r="AI311">
        <v>7.04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5.0999999999999997E-2</v>
      </c>
      <c r="AU311" t="s">
        <v>6</v>
      </c>
      <c r="AV311">
        <v>0</v>
      </c>
      <c r="AW311">
        <v>2</v>
      </c>
      <c r="AX311">
        <v>16613366</v>
      </c>
      <c r="AY311">
        <v>1</v>
      </c>
      <c r="AZ311">
        <v>0</v>
      </c>
      <c r="BA311">
        <v>323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Y311*Source!I119</f>
        <v>0</v>
      </c>
      <c r="CY311">
        <f>AA311</f>
        <v>80235.58</v>
      </c>
      <c r="CZ311">
        <f>AE311</f>
        <v>11397.1</v>
      </c>
      <c r="DA311">
        <f>AI311</f>
        <v>7.04</v>
      </c>
      <c r="DB311">
        <v>0</v>
      </c>
    </row>
    <row r="312" spans="1:106" x14ac:dyDescent="0.2">
      <c r="A312">
        <f>ROW(Source!A121)</f>
        <v>121</v>
      </c>
      <c r="B312">
        <v>16612262</v>
      </c>
      <c r="C312">
        <v>16616980</v>
      </c>
      <c r="D312">
        <v>15435099</v>
      </c>
      <c r="E312">
        <v>1</v>
      </c>
      <c r="F312">
        <v>1</v>
      </c>
      <c r="G312">
        <v>1</v>
      </c>
      <c r="H312">
        <v>1</v>
      </c>
      <c r="I312" t="s">
        <v>1466</v>
      </c>
      <c r="J312" t="s">
        <v>6</v>
      </c>
      <c r="K312" t="s">
        <v>1467</v>
      </c>
      <c r="L312">
        <v>1191</v>
      </c>
      <c r="N312">
        <v>1013</v>
      </c>
      <c r="O312" t="s">
        <v>1223</v>
      </c>
      <c r="P312" t="s">
        <v>1223</v>
      </c>
      <c r="Q312">
        <v>1</v>
      </c>
      <c r="W312">
        <v>0</v>
      </c>
      <c r="X312">
        <v>1010519658</v>
      </c>
      <c r="Y312">
        <v>33.89</v>
      </c>
      <c r="AA312">
        <v>0</v>
      </c>
      <c r="AB312">
        <v>0</v>
      </c>
      <c r="AC312">
        <v>0</v>
      </c>
      <c r="AD312">
        <v>60.83</v>
      </c>
      <c r="AE312">
        <v>0</v>
      </c>
      <c r="AF312">
        <v>0</v>
      </c>
      <c r="AG312">
        <v>0</v>
      </c>
      <c r="AH312">
        <v>8.64</v>
      </c>
      <c r="AI312">
        <v>1</v>
      </c>
      <c r="AJ312">
        <v>1</v>
      </c>
      <c r="AK312">
        <v>1</v>
      </c>
      <c r="AL312">
        <v>7.04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33.89</v>
      </c>
      <c r="AU312" t="s">
        <v>6</v>
      </c>
      <c r="AV312">
        <v>1</v>
      </c>
      <c r="AW312">
        <v>2</v>
      </c>
      <c r="AX312">
        <v>16616981</v>
      </c>
      <c r="AY312">
        <v>1</v>
      </c>
      <c r="AZ312">
        <v>0</v>
      </c>
      <c r="BA312">
        <v>324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Y312*Source!I121</f>
        <v>248.90510499999999</v>
      </c>
      <c r="CY312">
        <f>AD312</f>
        <v>60.83</v>
      </c>
      <c r="CZ312">
        <f>AH312</f>
        <v>8.64</v>
      </c>
      <c r="DA312">
        <f>AL312</f>
        <v>7.04</v>
      </c>
      <c r="DB312">
        <v>0</v>
      </c>
    </row>
    <row r="313" spans="1:106" x14ac:dyDescent="0.2">
      <c r="A313">
        <f>ROW(Source!A121)</f>
        <v>121</v>
      </c>
      <c r="B313">
        <v>16612262</v>
      </c>
      <c r="C313">
        <v>16616980</v>
      </c>
      <c r="D313">
        <v>15430395</v>
      </c>
      <c r="E313">
        <v>1</v>
      </c>
      <c r="F313">
        <v>1</v>
      </c>
      <c r="G313">
        <v>1</v>
      </c>
      <c r="H313">
        <v>1</v>
      </c>
      <c r="I313" t="s">
        <v>1224</v>
      </c>
      <c r="J313" t="s">
        <v>6</v>
      </c>
      <c r="K313" t="s">
        <v>1225</v>
      </c>
      <c r="L313">
        <v>1191</v>
      </c>
      <c r="N313">
        <v>1013</v>
      </c>
      <c r="O313" t="s">
        <v>1223</v>
      </c>
      <c r="P313" t="s">
        <v>1223</v>
      </c>
      <c r="Q313">
        <v>1</v>
      </c>
      <c r="W313">
        <v>0</v>
      </c>
      <c r="X313">
        <v>-1417349443</v>
      </c>
      <c r="Y313">
        <v>0.16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7.04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0.16</v>
      </c>
      <c r="AU313" t="s">
        <v>6</v>
      </c>
      <c r="AV313">
        <v>2</v>
      </c>
      <c r="AW313">
        <v>2</v>
      </c>
      <c r="AX313">
        <v>16616982</v>
      </c>
      <c r="AY313">
        <v>1</v>
      </c>
      <c r="AZ313">
        <v>0</v>
      </c>
      <c r="BA313">
        <v>325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Y313*Source!I121</f>
        <v>1.1751199999999999</v>
      </c>
      <c r="CY313">
        <f>AD313</f>
        <v>0</v>
      </c>
      <c r="CZ313">
        <f>AH313</f>
        <v>0</v>
      </c>
      <c r="DA313">
        <f>AL313</f>
        <v>1</v>
      </c>
      <c r="DB313">
        <v>0</v>
      </c>
    </row>
    <row r="314" spans="1:106" x14ac:dyDescent="0.2">
      <c r="A314">
        <f>ROW(Source!A121)</f>
        <v>121</v>
      </c>
      <c r="B314">
        <v>16612262</v>
      </c>
      <c r="C314">
        <v>16616980</v>
      </c>
      <c r="D314">
        <v>15247974</v>
      </c>
      <c r="E314">
        <v>1</v>
      </c>
      <c r="F314">
        <v>1</v>
      </c>
      <c r="G314">
        <v>1</v>
      </c>
      <c r="H314">
        <v>2</v>
      </c>
      <c r="I314" t="s">
        <v>1226</v>
      </c>
      <c r="J314" t="s">
        <v>1227</v>
      </c>
      <c r="K314" t="s">
        <v>1228</v>
      </c>
      <c r="L314">
        <v>1368</v>
      </c>
      <c r="N314">
        <v>1011</v>
      </c>
      <c r="O314" t="s">
        <v>1229</v>
      </c>
      <c r="P314" t="s">
        <v>1229</v>
      </c>
      <c r="Q314">
        <v>1</v>
      </c>
      <c r="W314">
        <v>0</v>
      </c>
      <c r="X314">
        <v>1188625873</v>
      </c>
      <c r="Y314">
        <v>0.1</v>
      </c>
      <c r="AA314">
        <v>0</v>
      </c>
      <c r="AB314">
        <v>220.07</v>
      </c>
      <c r="AC314">
        <v>13.5</v>
      </c>
      <c r="AD314">
        <v>0</v>
      </c>
      <c r="AE314">
        <v>0</v>
      </c>
      <c r="AF314">
        <v>31.26</v>
      </c>
      <c r="AG314">
        <v>13.5</v>
      </c>
      <c r="AH314">
        <v>0</v>
      </c>
      <c r="AI314">
        <v>1</v>
      </c>
      <c r="AJ314">
        <v>7.04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0.1</v>
      </c>
      <c r="AU314" t="s">
        <v>6</v>
      </c>
      <c r="AV314">
        <v>0</v>
      </c>
      <c r="AW314">
        <v>2</v>
      </c>
      <c r="AX314">
        <v>16616983</v>
      </c>
      <c r="AY314">
        <v>1</v>
      </c>
      <c r="AZ314">
        <v>0</v>
      </c>
      <c r="BA314">
        <v>326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Y314*Source!I121</f>
        <v>0.73445000000000005</v>
      </c>
      <c r="CY314">
        <f>AB314</f>
        <v>220.07</v>
      </c>
      <c r="CZ314">
        <f>AF314</f>
        <v>31.26</v>
      </c>
      <c r="DA314">
        <f>AJ314</f>
        <v>7.04</v>
      </c>
      <c r="DB314">
        <v>0</v>
      </c>
    </row>
    <row r="315" spans="1:106" x14ac:dyDescent="0.2">
      <c r="A315">
        <f>ROW(Source!A121)</f>
        <v>121</v>
      </c>
      <c r="B315">
        <v>16612262</v>
      </c>
      <c r="C315">
        <v>16616980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1237</v>
      </c>
      <c r="J315" t="s">
        <v>1238</v>
      </c>
      <c r="K315" t="s">
        <v>1239</v>
      </c>
      <c r="L315">
        <v>1368</v>
      </c>
      <c r="N315">
        <v>1011</v>
      </c>
      <c r="O315" t="s">
        <v>1229</v>
      </c>
      <c r="P315" t="s">
        <v>1229</v>
      </c>
      <c r="Q315">
        <v>1</v>
      </c>
      <c r="W315">
        <v>0</v>
      </c>
      <c r="X315">
        <v>1372534845</v>
      </c>
      <c r="Y315">
        <v>0.06</v>
      </c>
      <c r="AA315">
        <v>0</v>
      </c>
      <c r="AB315">
        <v>462.6</v>
      </c>
      <c r="AC315">
        <v>11.6</v>
      </c>
      <c r="AD315">
        <v>0</v>
      </c>
      <c r="AE315">
        <v>0</v>
      </c>
      <c r="AF315">
        <v>65.709999999999994</v>
      </c>
      <c r="AG315">
        <v>11.6</v>
      </c>
      <c r="AH315">
        <v>0</v>
      </c>
      <c r="AI315">
        <v>1</v>
      </c>
      <c r="AJ315">
        <v>7.04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0.06</v>
      </c>
      <c r="AU315" t="s">
        <v>6</v>
      </c>
      <c r="AV315">
        <v>0</v>
      </c>
      <c r="AW315">
        <v>2</v>
      </c>
      <c r="AX315">
        <v>16616984</v>
      </c>
      <c r="AY315">
        <v>1</v>
      </c>
      <c r="AZ315">
        <v>0</v>
      </c>
      <c r="BA315">
        <v>327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Y315*Source!I121</f>
        <v>0.44067000000000001</v>
      </c>
      <c r="CY315">
        <f>AB315</f>
        <v>462.6</v>
      </c>
      <c r="CZ315">
        <f>AF315</f>
        <v>65.709999999999994</v>
      </c>
      <c r="DA315">
        <f>AJ315</f>
        <v>7.04</v>
      </c>
      <c r="DB315">
        <v>0</v>
      </c>
    </row>
    <row r="316" spans="1:106" x14ac:dyDescent="0.2">
      <c r="A316">
        <f>ROW(Source!A121)</f>
        <v>121</v>
      </c>
      <c r="B316">
        <v>16612262</v>
      </c>
      <c r="C316">
        <v>16616980</v>
      </c>
      <c r="D316">
        <v>15167286</v>
      </c>
      <c r="E316">
        <v>1</v>
      </c>
      <c r="F316">
        <v>1</v>
      </c>
      <c r="G316">
        <v>1</v>
      </c>
      <c r="H316">
        <v>3</v>
      </c>
      <c r="I316" t="s">
        <v>1293</v>
      </c>
      <c r="J316" t="s">
        <v>1294</v>
      </c>
      <c r="K316" t="s">
        <v>1295</v>
      </c>
      <c r="L316">
        <v>1339</v>
      </c>
      <c r="N316">
        <v>1007</v>
      </c>
      <c r="O316" t="s">
        <v>282</v>
      </c>
      <c r="P316" t="s">
        <v>282</v>
      </c>
      <c r="Q316">
        <v>1</v>
      </c>
      <c r="W316">
        <v>0</v>
      </c>
      <c r="X316">
        <v>-1660354250</v>
      </c>
      <c r="Y316">
        <v>0.24</v>
      </c>
      <c r="AA316">
        <v>17.18</v>
      </c>
      <c r="AB316">
        <v>0</v>
      </c>
      <c r="AC316">
        <v>0</v>
      </c>
      <c r="AD316">
        <v>0</v>
      </c>
      <c r="AE316">
        <v>2.44</v>
      </c>
      <c r="AF316">
        <v>0</v>
      </c>
      <c r="AG316">
        <v>0</v>
      </c>
      <c r="AH316">
        <v>0</v>
      </c>
      <c r="AI316">
        <v>7.04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0.24</v>
      </c>
      <c r="AU316" t="s">
        <v>6</v>
      </c>
      <c r="AV316">
        <v>0</v>
      </c>
      <c r="AW316">
        <v>2</v>
      </c>
      <c r="AX316">
        <v>16616985</v>
      </c>
      <c r="AY316">
        <v>1</v>
      </c>
      <c r="AZ316">
        <v>0</v>
      </c>
      <c r="BA316">
        <v>328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Y316*Source!I121</f>
        <v>1.76268</v>
      </c>
      <c r="CY316">
        <f t="shared" ref="CY316:CY324" si="24">AA316</f>
        <v>17.18</v>
      </c>
      <c r="CZ316">
        <f t="shared" ref="CZ316:CZ324" si="25">AE316</f>
        <v>2.44</v>
      </c>
      <c r="DA316">
        <f t="shared" ref="DA316:DA324" si="26">AI316</f>
        <v>7.04</v>
      </c>
      <c r="DB316">
        <v>0</v>
      </c>
    </row>
    <row r="317" spans="1:106" x14ac:dyDescent="0.2">
      <c r="A317">
        <f>ROW(Source!A121)</f>
        <v>121</v>
      </c>
      <c r="B317">
        <v>16612262</v>
      </c>
      <c r="C317">
        <v>16616980</v>
      </c>
      <c r="D317">
        <v>15167766</v>
      </c>
      <c r="E317">
        <v>1</v>
      </c>
      <c r="F317">
        <v>1</v>
      </c>
      <c r="G317">
        <v>1</v>
      </c>
      <c r="H317">
        <v>3</v>
      </c>
      <c r="I317" t="s">
        <v>1468</v>
      </c>
      <c r="J317" t="s">
        <v>1469</v>
      </c>
      <c r="K317" t="s">
        <v>1470</v>
      </c>
      <c r="L317">
        <v>1354</v>
      </c>
      <c r="N317">
        <v>1010</v>
      </c>
      <c r="O317" t="s">
        <v>110</v>
      </c>
      <c r="P317" t="s">
        <v>110</v>
      </c>
      <c r="Q317">
        <v>1</v>
      </c>
      <c r="W317">
        <v>0</v>
      </c>
      <c r="X317">
        <v>-1046673864</v>
      </c>
      <c r="Y317">
        <v>5.0999999999999996</v>
      </c>
      <c r="AA317">
        <v>31.68</v>
      </c>
      <c r="AB317">
        <v>0</v>
      </c>
      <c r="AC317">
        <v>0</v>
      </c>
      <c r="AD317">
        <v>0</v>
      </c>
      <c r="AE317">
        <v>4.5</v>
      </c>
      <c r="AF317">
        <v>0</v>
      </c>
      <c r="AG317">
        <v>0</v>
      </c>
      <c r="AH317">
        <v>0</v>
      </c>
      <c r="AI317">
        <v>7.04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5.0999999999999996</v>
      </c>
      <c r="AU317" t="s">
        <v>6</v>
      </c>
      <c r="AV317">
        <v>0</v>
      </c>
      <c r="AW317">
        <v>2</v>
      </c>
      <c r="AX317">
        <v>16616986</v>
      </c>
      <c r="AY317">
        <v>1</v>
      </c>
      <c r="AZ317">
        <v>0</v>
      </c>
      <c r="BA317">
        <v>329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Y317*Source!I121</f>
        <v>37.456949999999999</v>
      </c>
      <c r="CY317">
        <f t="shared" si="24"/>
        <v>31.68</v>
      </c>
      <c r="CZ317">
        <f t="shared" si="25"/>
        <v>4.5</v>
      </c>
      <c r="DA317">
        <f t="shared" si="26"/>
        <v>7.04</v>
      </c>
      <c r="DB317">
        <v>0</v>
      </c>
    </row>
    <row r="318" spans="1:106" x14ac:dyDescent="0.2">
      <c r="A318">
        <f>ROW(Source!A121)</f>
        <v>121</v>
      </c>
      <c r="B318">
        <v>16612262</v>
      </c>
      <c r="C318">
        <v>16616980</v>
      </c>
      <c r="D318">
        <v>15168015</v>
      </c>
      <c r="E318">
        <v>1</v>
      </c>
      <c r="F318">
        <v>1</v>
      </c>
      <c r="G318">
        <v>1</v>
      </c>
      <c r="H318">
        <v>3</v>
      </c>
      <c r="I318" t="s">
        <v>1471</v>
      </c>
      <c r="J318" t="s">
        <v>1472</v>
      </c>
      <c r="K318" t="s">
        <v>1473</v>
      </c>
      <c r="L318">
        <v>1348</v>
      </c>
      <c r="N318">
        <v>1009</v>
      </c>
      <c r="O318" t="s">
        <v>182</v>
      </c>
      <c r="P318" t="s">
        <v>182</v>
      </c>
      <c r="Q318">
        <v>1000</v>
      </c>
      <c r="W318">
        <v>0</v>
      </c>
      <c r="X318">
        <v>-526970962</v>
      </c>
      <c r="Y318">
        <v>2.5499999999999998E-2</v>
      </c>
      <c r="AA318">
        <v>4128.75</v>
      </c>
      <c r="AB318">
        <v>0</v>
      </c>
      <c r="AC318">
        <v>0</v>
      </c>
      <c r="AD318">
        <v>0</v>
      </c>
      <c r="AE318">
        <v>586.47</v>
      </c>
      <c r="AF318">
        <v>0</v>
      </c>
      <c r="AG318">
        <v>0</v>
      </c>
      <c r="AH318">
        <v>0</v>
      </c>
      <c r="AI318">
        <v>7.04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2.5499999999999998E-2</v>
      </c>
      <c r="AU318" t="s">
        <v>6</v>
      </c>
      <c r="AV318">
        <v>0</v>
      </c>
      <c r="AW318">
        <v>2</v>
      </c>
      <c r="AX318">
        <v>16616987</v>
      </c>
      <c r="AY318">
        <v>1</v>
      </c>
      <c r="AZ318">
        <v>0</v>
      </c>
      <c r="BA318">
        <v>330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Y318*Source!I121</f>
        <v>0.18728475</v>
      </c>
      <c r="CY318">
        <f t="shared" si="24"/>
        <v>4128.75</v>
      </c>
      <c r="CZ318">
        <f t="shared" si="25"/>
        <v>586.47</v>
      </c>
      <c r="DA318">
        <f t="shared" si="26"/>
        <v>7.04</v>
      </c>
      <c r="DB318">
        <v>0</v>
      </c>
    </row>
    <row r="319" spans="1:106" x14ac:dyDescent="0.2">
      <c r="A319">
        <f>ROW(Source!A121)</f>
        <v>121</v>
      </c>
      <c r="B319">
        <v>16612262</v>
      </c>
      <c r="C319">
        <v>16616980</v>
      </c>
      <c r="D319">
        <v>15170682</v>
      </c>
      <c r="E319">
        <v>1</v>
      </c>
      <c r="F319">
        <v>1</v>
      </c>
      <c r="G319">
        <v>1</v>
      </c>
      <c r="H319">
        <v>3</v>
      </c>
      <c r="I319" t="s">
        <v>1328</v>
      </c>
      <c r="J319" t="s">
        <v>1329</v>
      </c>
      <c r="K319" t="s">
        <v>1330</v>
      </c>
      <c r="L319">
        <v>1327</v>
      </c>
      <c r="N319">
        <v>1005</v>
      </c>
      <c r="O319" t="s">
        <v>97</v>
      </c>
      <c r="P319" t="s">
        <v>97</v>
      </c>
      <c r="Q319">
        <v>1</v>
      </c>
      <c r="W319">
        <v>0</v>
      </c>
      <c r="X319">
        <v>-1987926685</v>
      </c>
      <c r="Y319">
        <v>1.6</v>
      </c>
      <c r="AA319">
        <v>509.13</v>
      </c>
      <c r="AB319">
        <v>0</v>
      </c>
      <c r="AC319">
        <v>0</v>
      </c>
      <c r="AD319">
        <v>0</v>
      </c>
      <c r="AE319">
        <v>72.319999999999993</v>
      </c>
      <c r="AF319">
        <v>0</v>
      </c>
      <c r="AG319">
        <v>0</v>
      </c>
      <c r="AH319">
        <v>0</v>
      </c>
      <c r="AI319">
        <v>7.04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1.6</v>
      </c>
      <c r="AU319" t="s">
        <v>6</v>
      </c>
      <c r="AV319">
        <v>0</v>
      </c>
      <c r="AW319">
        <v>2</v>
      </c>
      <c r="AX319">
        <v>16616988</v>
      </c>
      <c r="AY319">
        <v>1</v>
      </c>
      <c r="AZ319">
        <v>0</v>
      </c>
      <c r="BA319">
        <v>331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Y319*Source!I121</f>
        <v>11.751200000000001</v>
      </c>
      <c r="CY319">
        <f t="shared" si="24"/>
        <v>509.13</v>
      </c>
      <c r="CZ319">
        <f t="shared" si="25"/>
        <v>72.319999999999993</v>
      </c>
      <c r="DA319">
        <f t="shared" si="26"/>
        <v>7.04</v>
      </c>
      <c r="DB319">
        <v>0</v>
      </c>
    </row>
    <row r="320" spans="1:106" x14ac:dyDescent="0.2">
      <c r="A320">
        <f>ROW(Source!A121)</f>
        <v>121</v>
      </c>
      <c r="B320">
        <v>16612262</v>
      </c>
      <c r="C320">
        <v>16616980</v>
      </c>
      <c r="D320">
        <v>15171907</v>
      </c>
      <c r="E320">
        <v>1</v>
      </c>
      <c r="F320">
        <v>1</v>
      </c>
      <c r="G320">
        <v>1</v>
      </c>
      <c r="H320">
        <v>3</v>
      </c>
      <c r="I320" t="s">
        <v>1307</v>
      </c>
      <c r="J320" t="s">
        <v>1308</v>
      </c>
      <c r="K320" t="s">
        <v>1309</v>
      </c>
      <c r="L320">
        <v>1339</v>
      </c>
      <c r="N320">
        <v>1007</v>
      </c>
      <c r="O320" t="s">
        <v>282</v>
      </c>
      <c r="P320" t="s">
        <v>282</v>
      </c>
      <c r="Q320">
        <v>1</v>
      </c>
      <c r="W320">
        <v>0</v>
      </c>
      <c r="X320">
        <v>1795918813</v>
      </c>
      <c r="Y320">
        <v>4.4000000000000003E-3</v>
      </c>
      <c r="AA320">
        <v>525.04</v>
      </c>
      <c r="AB320">
        <v>0</v>
      </c>
      <c r="AC320">
        <v>0</v>
      </c>
      <c r="AD320">
        <v>0</v>
      </c>
      <c r="AE320">
        <v>74.58</v>
      </c>
      <c r="AF320">
        <v>0</v>
      </c>
      <c r="AG320">
        <v>0</v>
      </c>
      <c r="AH320">
        <v>0</v>
      </c>
      <c r="AI320">
        <v>7.04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4.4000000000000003E-3</v>
      </c>
      <c r="AU320" t="s">
        <v>6</v>
      </c>
      <c r="AV320">
        <v>0</v>
      </c>
      <c r="AW320">
        <v>2</v>
      </c>
      <c r="AX320">
        <v>16616989</v>
      </c>
      <c r="AY320">
        <v>1</v>
      </c>
      <c r="AZ320">
        <v>0</v>
      </c>
      <c r="BA320">
        <v>332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Y320*Source!I121</f>
        <v>3.2315799999999999E-2</v>
      </c>
      <c r="CY320">
        <f t="shared" si="24"/>
        <v>525.04</v>
      </c>
      <c r="CZ320">
        <f t="shared" si="25"/>
        <v>74.58</v>
      </c>
      <c r="DA320">
        <f t="shared" si="26"/>
        <v>7.04</v>
      </c>
      <c r="DB320">
        <v>0</v>
      </c>
    </row>
    <row r="321" spans="1:106" x14ac:dyDescent="0.2">
      <c r="A321">
        <f>ROW(Source!A121)</f>
        <v>121</v>
      </c>
      <c r="B321">
        <v>16612262</v>
      </c>
      <c r="C321">
        <v>16616980</v>
      </c>
      <c r="D321">
        <v>15202490</v>
      </c>
      <c r="E321">
        <v>1</v>
      </c>
      <c r="F321">
        <v>1</v>
      </c>
      <c r="G321">
        <v>1</v>
      </c>
      <c r="H321">
        <v>3</v>
      </c>
      <c r="I321" t="s">
        <v>1474</v>
      </c>
      <c r="J321" t="s">
        <v>1475</v>
      </c>
      <c r="K321" t="s">
        <v>1476</v>
      </c>
      <c r="L321">
        <v>1346</v>
      </c>
      <c r="N321">
        <v>1009</v>
      </c>
      <c r="O321" t="s">
        <v>162</v>
      </c>
      <c r="P321" t="s">
        <v>162</v>
      </c>
      <c r="Q321">
        <v>1</v>
      </c>
      <c r="W321">
        <v>0</v>
      </c>
      <c r="X321">
        <v>-1684093315</v>
      </c>
      <c r="Y321">
        <v>4.0199999999999996</v>
      </c>
      <c r="AA321">
        <v>56.95</v>
      </c>
      <c r="AB321">
        <v>0</v>
      </c>
      <c r="AC321">
        <v>0</v>
      </c>
      <c r="AD321">
        <v>0</v>
      </c>
      <c r="AE321">
        <v>8.09</v>
      </c>
      <c r="AF321">
        <v>0</v>
      </c>
      <c r="AG321">
        <v>0</v>
      </c>
      <c r="AH321">
        <v>0</v>
      </c>
      <c r="AI321">
        <v>7.04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4.0199999999999996</v>
      </c>
      <c r="AU321" t="s">
        <v>6</v>
      </c>
      <c r="AV321">
        <v>0</v>
      </c>
      <c r="AW321">
        <v>2</v>
      </c>
      <c r="AX321">
        <v>16616990</v>
      </c>
      <c r="AY321">
        <v>1</v>
      </c>
      <c r="AZ321">
        <v>0</v>
      </c>
      <c r="BA321">
        <v>333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Y321*Source!I121</f>
        <v>29.524889999999996</v>
      </c>
      <c r="CY321">
        <f t="shared" si="24"/>
        <v>56.95</v>
      </c>
      <c r="CZ321">
        <f t="shared" si="25"/>
        <v>8.09</v>
      </c>
      <c r="DA321">
        <f t="shared" si="26"/>
        <v>7.04</v>
      </c>
      <c r="DB321">
        <v>0</v>
      </c>
    </row>
    <row r="322" spans="1:106" x14ac:dyDescent="0.2">
      <c r="A322">
        <f>ROW(Source!A121)</f>
        <v>121</v>
      </c>
      <c r="B322">
        <v>16612262</v>
      </c>
      <c r="C322">
        <v>16616980</v>
      </c>
      <c r="D322">
        <v>15163054</v>
      </c>
      <c r="E322">
        <v>17</v>
      </c>
      <c r="F322">
        <v>1</v>
      </c>
      <c r="G322">
        <v>1</v>
      </c>
      <c r="H322">
        <v>3</v>
      </c>
      <c r="I322" t="s">
        <v>430</v>
      </c>
      <c r="J322" t="s">
        <v>6</v>
      </c>
      <c r="K322" t="s">
        <v>431</v>
      </c>
      <c r="L322">
        <v>1348</v>
      </c>
      <c r="N322">
        <v>1009</v>
      </c>
      <c r="O322" t="s">
        <v>182</v>
      </c>
      <c r="P322" t="s">
        <v>182</v>
      </c>
      <c r="Q322">
        <v>1000</v>
      </c>
      <c r="W322">
        <v>0</v>
      </c>
      <c r="X322">
        <v>1891904026</v>
      </c>
      <c r="Y322">
        <v>7.0999999999999994E-2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7.04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7.0999999999999994E-2</v>
      </c>
      <c r="AU322" t="s">
        <v>6</v>
      </c>
      <c r="AV322">
        <v>0</v>
      </c>
      <c r="AW322">
        <v>2</v>
      </c>
      <c r="AX322">
        <v>16616991</v>
      </c>
      <c r="AY322">
        <v>1</v>
      </c>
      <c r="AZ322">
        <v>0</v>
      </c>
      <c r="BA322">
        <v>334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Y322*Source!I121</f>
        <v>0.52145949999999996</v>
      </c>
      <c r="CY322">
        <f t="shared" si="24"/>
        <v>0</v>
      </c>
      <c r="CZ322">
        <f t="shared" si="25"/>
        <v>0</v>
      </c>
      <c r="DA322">
        <f t="shared" si="26"/>
        <v>7.04</v>
      </c>
      <c r="DB322">
        <v>0</v>
      </c>
    </row>
    <row r="323" spans="1:106" x14ac:dyDescent="0.2">
      <c r="A323">
        <f>ROW(Source!A121)</f>
        <v>121</v>
      </c>
      <c r="B323">
        <v>16612262</v>
      </c>
      <c r="C323">
        <v>16616980</v>
      </c>
      <c r="D323">
        <v>15203251</v>
      </c>
      <c r="E323">
        <v>1</v>
      </c>
      <c r="F323">
        <v>1</v>
      </c>
      <c r="G323">
        <v>1</v>
      </c>
      <c r="H323">
        <v>3</v>
      </c>
      <c r="I323" t="s">
        <v>422</v>
      </c>
      <c r="J323" t="s">
        <v>424</v>
      </c>
      <c r="K323" t="s">
        <v>423</v>
      </c>
      <c r="L323">
        <v>1348</v>
      </c>
      <c r="N323">
        <v>1009</v>
      </c>
      <c r="O323" t="s">
        <v>182</v>
      </c>
      <c r="P323" t="s">
        <v>182</v>
      </c>
      <c r="Q323">
        <v>1000</v>
      </c>
      <c r="W323">
        <v>0</v>
      </c>
      <c r="X323">
        <v>763838732</v>
      </c>
      <c r="Y323">
        <v>7.0999999999999994E-2</v>
      </c>
      <c r="AA323">
        <v>53696.68</v>
      </c>
      <c r="AB323">
        <v>0</v>
      </c>
      <c r="AC323">
        <v>0</v>
      </c>
      <c r="AD323">
        <v>0</v>
      </c>
      <c r="AE323">
        <v>7627.37</v>
      </c>
      <c r="AF323">
        <v>0</v>
      </c>
      <c r="AG323">
        <v>0</v>
      </c>
      <c r="AH323">
        <v>0</v>
      </c>
      <c r="AI323">
        <v>7.04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6</v>
      </c>
      <c r="AT323">
        <v>7.0999999999999994E-2</v>
      </c>
      <c r="AU323" t="s">
        <v>6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Y323*Source!I121</f>
        <v>0.52145949999999996</v>
      </c>
      <c r="CY323">
        <f t="shared" si="24"/>
        <v>53696.68</v>
      </c>
      <c r="CZ323">
        <f t="shared" si="25"/>
        <v>7627.37</v>
      </c>
      <c r="DA323">
        <f t="shared" si="26"/>
        <v>7.04</v>
      </c>
      <c r="DB323">
        <v>0</v>
      </c>
    </row>
    <row r="324" spans="1:106" x14ac:dyDescent="0.2">
      <c r="A324">
        <f>ROW(Source!A121)</f>
        <v>121</v>
      </c>
      <c r="B324">
        <v>16612262</v>
      </c>
      <c r="C324">
        <v>16616980</v>
      </c>
      <c r="D324">
        <v>15204729</v>
      </c>
      <c r="E324">
        <v>1</v>
      </c>
      <c r="F324">
        <v>1</v>
      </c>
      <c r="G324">
        <v>1</v>
      </c>
      <c r="H324">
        <v>3</v>
      </c>
      <c r="I324" t="s">
        <v>1331</v>
      </c>
      <c r="J324" t="s">
        <v>1332</v>
      </c>
      <c r="K324" t="s">
        <v>1333</v>
      </c>
      <c r="L324">
        <v>1348</v>
      </c>
      <c r="N324">
        <v>1009</v>
      </c>
      <c r="O324" t="s">
        <v>182</v>
      </c>
      <c r="P324" t="s">
        <v>182</v>
      </c>
      <c r="Q324">
        <v>1000</v>
      </c>
      <c r="W324">
        <v>0</v>
      </c>
      <c r="X324">
        <v>-2084827333</v>
      </c>
      <c r="Y324">
        <v>7.1999999999999995E-2</v>
      </c>
      <c r="AA324">
        <v>30229.759999999998</v>
      </c>
      <c r="AB324">
        <v>0</v>
      </c>
      <c r="AC324">
        <v>0</v>
      </c>
      <c r="AD324">
        <v>0</v>
      </c>
      <c r="AE324">
        <v>4294</v>
      </c>
      <c r="AF324">
        <v>0</v>
      </c>
      <c r="AG324">
        <v>0</v>
      </c>
      <c r="AH324">
        <v>0</v>
      </c>
      <c r="AI324">
        <v>7.04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7.1999999999999995E-2</v>
      </c>
      <c r="AU324" t="s">
        <v>6</v>
      </c>
      <c r="AV324">
        <v>0</v>
      </c>
      <c r="AW324">
        <v>2</v>
      </c>
      <c r="AX324">
        <v>16616992</v>
      </c>
      <c r="AY324">
        <v>1</v>
      </c>
      <c r="AZ324">
        <v>0</v>
      </c>
      <c r="BA324">
        <v>335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Y324*Source!I121</f>
        <v>0.52880399999999994</v>
      </c>
      <c r="CY324">
        <f t="shared" si="24"/>
        <v>30229.759999999998</v>
      </c>
      <c r="CZ324">
        <f t="shared" si="25"/>
        <v>4294</v>
      </c>
      <c r="DA324">
        <f t="shared" si="26"/>
        <v>7.04</v>
      </c>
      <c r="DB324">
        <v>0</v>
      </c>
    </row>
    <row r="325" spans="1:106" x14ac:dyDescent="0.2">
      <c r="A325">
        <f>ROW(Source!A124)</f>
        <v>124</v>
      </c>
      <c r="B325">
        <v>16612262</v>
      </c>
      <c r="C325">
        <v>16613384</v>
      </c>
      <c r="D325">
        <v>15430497</v>
      </c>
      <c r="E325">
        <v>1</v>
      </c>
      <c r="F325">
        <v>1</v>
      </c>
      <c r="G325">
        <v>1</v>
      </c>
      <c r="H325">
        <v>1</v>
      </c>
      <c r="I325" t="s">
        <v>1312</v>
      </c>
      <c r="J325" t="s">
        <v>6</v>
      </c>
      <c r="K325" t="s">
        <v>1313</v>
      </c>
      <c r="L325">
        <v>1191</v>
      </c>
      <c r="N325">
        <v>1013</v>
      </c>
      <c r="O325" t="s">
        <v>1223</v>
      </c>
      <c r="P325" t="s">
        <v>1223</v>
      </c>
      <c r="Q325">
        <v>1</v>
      </c>
      <c r="W325">
        <v>0</v>
      </c>
      <c r="X325">
        <v>-719309759</v>
      </c>
      <c r="Y325">
        <v>38.674500000000002</v>
      </c>
      <c r="AA325">
        <v>0</v>
      </c>
      <c r="AB325">
        <v>0</v>
      </c>
      <c r="AC325">
        <v>0</v>
      </c>
      <c r="AD325">
        <v>62.37</v>
      </c>
      <c r="AE325">
        <v>0</v>
      </c>
      <c r="AF325">
        <v>0</v>
      </c>
      <c r="AG325">
        <v>0</v>
      </c>
      <c r="AH325">
        <v>8.86</v>
      </c>
      <c r="AI325">
        <v>1</v>
      </c>
      <c r="AJ325">
        <v>1</v>
      </c>
      <c r="AK325">
        <v>1</v>
      </c>
      <c r="AL325">
        <v>7.04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6</v>
      </c>
      <c r="AT325">
        <v>33.630000000000003</v>
      </c>
      <c r="AU325" t="s">
        <v>92</v>
      </c>
      <c r="AV325">
        <v>1</v>
      </c>
      <c r="AW325">
        <v>2</v>
      </c>
      <c r="AX325">
        <v>16613396</v>
      </c>
      <c r="AY325">
        <v>1</v>
      </c>
      <c r="AZ325">
        <v>0</v>
      </c>
      <c r="BA325">
        <v>336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Y325*Source!I124</f>
        <v>18.66044625</v>
      </c>
      <c r="CY325">
        <f>AD325</f>
        <v>62.37</v>
      </c>
      <c r="CZ325">
        <f>AH325</f>
        <v>8.86</v>
      </c>
      <c r="DA325">
        <f>AL325</f>
        <v>7.04</v>
      </c>
      <c r="DB325">
        <v>0</v>
      </c>
    </row>
    <row r="326" spans="1:106" x14ac:dyDescent="0.2">
      <c r="A326">
        <f>ROW(Source!A124)</f>
        <v>124</v>
      </c>
      <c r="B326">
        <v>16612262</v>
      </c>
      <c r="C326">
        <v>16613384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1224</v>
      </c>
      <c r="J326" t="s">
        <v>6</v>
      </c>
      <c r="K326" t="s">
        <v>1225</v>
      </c>
      <c r="L326">
        <v>1191</v>
      </c>
      <c r="N326">
        <v>1013</v>
      </c>
      <c r="O326" t="s">
        <v>1223</v>
      </c>
      <c r="P326" t="s">
        <v>1223</v>
      </c>
      <c r="Q326">
        <v>1</v>
      </c>
      <c r="W326">
        <v>0</v>
      </c>
      <c r="X326">
        <v>-1417349443</v>
      </c>
      <c r="Y326">
        <v>0.02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7.04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0.02</v>
      </c>
      <c r="AU326" t="s">
        <v>6</v>
      </c>
      <c r="AV326">
        <v>2</v>
      </c>
      <c r="AW326">
        <v>2</v>
      </c>
      <c r="AX326">
        <v>16613397</v>
      </c>
      <c r="AY326">
        <v>1</v>
      </c>
      <c r="AZ326">
        <v>2048</v>
      </c>
      <c r="BA326">
        <v>337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Y326*Source!I124</f>
        <v>9.6500000000000006E-3</v>
      </c>
      <c r="CY326">
        <f>AD326</f>
        <v>0</v>
      </c>
      <c r="CZ326">
        <f>AH326</f>
        <v>0</v>
      </c>
      <c r="DA326">
        <f>AL326</f>
        <v>1</v>
      </c>
      <c r="DB326">
        <v>0</v>
      </c>
    </row>
    <row r="327" spans="1:106" x14ac:dyDescent="0.2">
      <c r="A327">
        <f>ROW(Source!A124)</f>
        <v>124</v>
      </c>
      <c r="B327">
        <v>16612262</v>
      </c>
      <c r="C327">
        <v>16613384</v>
      </c>
      <c r="D327">
        <v>15247974</v>
      </c>
      <c r="E327">
        <v>1</v>
      </c>
      <c r="F327">
        <v>1</v>
      </c>
      <c r="G327">
        <v>1</v>
      </c>
      <c r="H327">
        <v>2</v>
      </c>
      <c r="I327" t="s">
        <v>1226</v>
      </c>
      <c r="J327" t="s">
        <v>1227</v>
      </c>
      <c r="K327" t="s">
        <v>1228</v>
      </c>
      <c r="L327">
        <v>1368</v>
      </c>
      <c r="N327">
        <v>1011</v>
      </c>
      <c r="O327" t="s">
        <v>1229</v>
      </c>
      <c r="P327" t="s">
        <v>1229</v>
      </c>
      <c r="Q327">
        <v>1</v>
      </c>
      <c r="W327">
        <v>0</v>
      </c>
      <c r="X327">
        <v>1188625873</v>
      </c>
      <c r="Y327">
        <v>1.2500000000000001E-2</v>
      </c>
      <c r="AA327">
        <v>0</v>
      </c>
      <c r="AB327">
        <v>220.07</v>
      </c>
      <c r="AC327">
        <v>13.5</v>
      </c>
      <c r="AD327">
        <v>0</v>
      </c>
      <c r="AE327">
        <v>0</v>
      </c>
      <c r="AF327">
        <v>31.26</v>
      </c>
      <c r="AG327">
        <v>13.5</v>
      </c>
      <c r="AH327">
        <v>0</v>
      </c>
      <c r="AI327">
        <v>1</v>
      </c>
      <c r="AJ327">
        <v>7.04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6</v>
      </c>
      <c r="AT327">
        <v>0.01</v>
      </c>
      <c r="AU327" t="s">
        <v>91</v>
      </c>
      <c r="AV327">
        <v>0</v>
      </c>
      <c r="AW327">
        <v>2</v>
      </c>
      <c r="AX327">
        <v>16613398</v>
      </c>
      <c r="AY327">
        <v>1</v>
      </c>
      <c r="AZ327">
        <v>0</v>
      </c>
      <c r="BA327">
        <v>338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Y327*Source!I124</f>
        <v>6.0312500000000002E-3</v>
      </c>
      <c r="CY327">
        <f>AB327</f>
        <v>220.07</v>
      </c>
      <c r="CZ327">
        <f>AF327</f>
        <v>31.26</v>
      </c>
      <c r="DA327">
        <f>AJ327</f>
        <v>7.04</v>
      </c>
      <c r="DB327">
        <v>0</v>
      </c>
    </row>
    <row r="328" spans="1:106" x14ac:dyDescent="0.2">
      <c r="A328">
        <f>ROW(Source!A124)</f>
        <v>124</v>
      </c>
      <c r="B328">
        <v>16612262</v>
      </c>
      <c r="C328">
        <v>16613384</v>
      </c>
      <c r="D328">
        <v>15249073</v>
      </c>
      <c r="E328">
        <v>1</v>
      </c>
      <c r="F328">
        <v>1</v>
      </c>
      <c r="G328">
        <v>1</v>
      </c>
      <c r="H328">
        <v>2</v>
      </c>
      <c r="I328" t="s">
        <v>1237</v>
      </c>
      <c r="J328" t="s">
        <v>1238</v>
      </c>
      <c r="K328" t="s">
        <v>1239</v>
      </c>
      <c r="L328">
        <v>1368</v>
      </c>
      <c r="N328">
        <v>1011</v>
      </c>
      <c r="O328" t="s">
        <v>1229</v>
      </c>
      <c r="P328" t="s">
        <v>1229</v>
      </c>
      <c r="Q328">
        <v>1</v>
      </c>
      <c r="W328">
        <v>0</v>
      </c>
      <c r="X328">
        <v>1372534845</v>
      </c>
      <c r="Y328">
        <v>1.2500000000000001E-2</v>
      </c>
      <c r="AA328">
        <v>0</v>
      </c>
      <c r="AB328">
        <v>462.6</v>
      </c>
      <c r="AC328">
        <v>11.6</v>
      </c>
      <c r="AD328">
        <v>0</v>
      </c>
      <c r="AE328">
        <v>0</v>
      </c>
      <c r="AF328">
        <v>65.709999999999994</v>
      </c>
      <c r="AG328">
        <v>11.6</v>
      </c>
      <c r="AH328">
        <v>0</v>
      </c>
      <c r="AI328">
        <v>1</v>
      </c>
      <c r="AJ328">
        <v>7.04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0.01</v>
      </c>
      <c r="AU328" t="s">
        <v>91</v>
      </c>
      <c r="AV328">
        <v>0</v>
      </c>
      <c r="AW328">
        <v>2</v>
      </c>
      <c r="AX328">
        <v>16613399</v>
      </c>
      <c r="AY328">
        <v>1</v>
      </c>
      <c r="AZ328">
        <v>0</v>
      </c>
      <c r="BA328">
        <v>339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Y328*Source!I124</f>
        <v>6.0312500000000002E-3</v>
      </c>
      <c r="CY328">
        <f>AB328</f>
        <v>462.6</v>
      </c>
      <c r="CZ328">
        <f>AF328</f>
        <v>65.709999999999994</v>
      </c>
      <c r="DA328">
        <f>AJ328</f>
        <v>7.04</v>
      </c>
      <c r="DB328">
        <v>0</v>
      </c>
    </row>
    <row r="329" spans="1:106" x14ac:dyDescent="0.2">
      <c r="A329">
        <f>ROW(Source!A124)</f>
        <v>124</v>
      </c>
      <c r="B329">
        <v>16612262</v>
      </c>
      <c r="C329">
        <v>16613384</v>
      </c>
      <c r="D329">
        <v>15166931</v>
      </c>
      <c r="E329">
        <v>1</v>
      </c>
      <c r="F329">
        <v>1</v>
      </c>
      <c r="G329">
        <v>1</v>
      </c>
      <c r="H329">
        <v>3</v>
      </c>
      <c r="I329" t="s">
        <v>438</v>
      </c>
      <c r="J329" t="s">
        <v>441</v>
      </c>
      <c r="K329" t="s">
        <v>439</v>
      </c>
      <c r="L329">
        <v>1330</v>
      </c>
      <c r="N329">
        <v>1005</v>
      </c>
      <c r="O329" t="s">
        <v>440</v>
      </c>
      <c r="P329" t="s">
        <v>440</v>
      </c>
      <c r="Q329">
        <v>10</v>
      </c>
      <c r="W329">
        <v>0</v>
      </c>
      <c r="X329">
        <v>-1663288052</v>
      </c>
      <c r="Y329">
        <v>1.1299999999999999</v>
      </c>
      <c r="AA329">
        <v>776.86</v>
      </c>
      <c r="AB329">
        <v>0</v>
      </c>
      <c r="AC329">
        <v>0</v>
      </c>
      <c r="AD329">
        <v>0</v>
      </c>
      <c r="AE329">
        <v>110.35</v>
      </c>
      <c r="AF329">
        <v>0</v>
      </c>
      <c r="AG329">
        <v>0</v>
      </c>
      <c r="AH329">
        <v>0</v>
      </c>
      <c r="AI329">
        <v>7.04</v>
      </c>
      <c r="AJ329">
        <v>1</v>
      </c>
      <c r="AK329">
        <v>1</v>
      </c>
      <c r="AL329">
        <v>1</v>
      </c>
      <c r="AN329">
        <v>0</v>
      </c>
      <c r="AO329">
        <v>0</v>
      </c>
      <c r="AP329">
        <v>0</v>
      </c>
      <c r="AQ329">
        <v>0</v>
      </c>
      <c r="AR329">
        <v>0</v>
      </c>
      <c r="AS329" t="s">
        <v>6</v>
      </c>
      <c r="AT329">
        <v>1.1299999999999999</v>
      </c>
      <c r="AU329" t="s">
        <v>6</v>
      </c>
      <c r="AV329">
        <v>0</v>
      </c>
      <c r="AW329">
        <v>1</v>
      </c>
      <c r="AX329">
        <v>-1</v>
      </c>
      <c r="AY329">
        <v>0</v>
      </c>
      <c r="AZ329">
        <v>0</v>
      </c>
      <c r="BA329" t="s">
        <v>6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Y329*Source!I124</f>
        <v>0.54522499999999996</v>
      </c>
      <c r="CY329">
        <f t="shared" ref="CY329:CY335" si="27">AA329</f>
        <v>776.86</v>
      </c>
      <c r="CZ329">
        <f t="shared" ref="CZ329:CZ335" si="28">AE329</f>
        <v>110.35</v>
      </c>
      <c r="DA329">
        <f t="shared" ref="DA329:DA335" si="29">AI329</f>
        <v>7.04</v>
      </c>
      <c r="DB329">
        <v>0</v>
      </c>
    </row>
    <row r="330" spans="1:106" x14ac:dyDescent="0.2">
      <c r="A330">
        <f>ROW(Source!A124)</f>
        <v>124</v>
      </c>
      <c r="B330">
        <v>16612262</v>
      </c>
      <c r="C330">
        <v>16613384</v>
      </c>
      <c r="D330">
        <v>15167277</v>
      </c>
      <c r="E330">
        <v>1</v>
      </c>
      <c r="F330">
        <v>1</v>
      </c>
      <c r="G330">
        <v>1</v>
      </c>
      <c r="H330">
        <v>3</v>
      </c>
      <c r="I330" t="s">
        <v>1477</v>
      </c>
      <c r="J330" t="s">
        <v>1478</v>
      </c>
      <c r="K330" t="s">
        <v>1479</v>
      </c>
      <c r="L330">
        <v>1348</v>
      </c>
      <c r="N330">
        <v>1009</v>
      </c>
      <c r="O330" t="s">
        <v>182</v>
      </c>
      <c r="P330" t="s">
        <v>182</v>
      </c>
      <c r="Q330">
        <v>1000</v>
      </c>
      <c r="W330">
        <v>0</v>
      </c>
      <c r="X330">
        <v>-107449080</v>
      </c>
      <c r="Y330">
        <v>7.1000000000000004E-3</v>
      </c>
      <c r="AA330">
        <v>39776</v>
      </c>
      <c r="AB330">
        <v>0</v>
      </c>
      <c r="AC330">
        <v>0</v>
      </c>
      <c r="AD330">
        <v>0</v>
      </c>
      <c r="AE330">
        <v>5650</v>
      </c>
      <c r="AF330">
        <v>0</v>
      </c>
      <c r="AG330">
        <v>0</v>
      </c>
      <c r="AH330">
        <v>0</v>
      </c>
      <c r="AI330">
        <v>7.04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7.1000000000000004E-3</v>
      </c>
      <c r="AU330" t="s">
        <v>6</v>
      </c>
      <c r="AV330">
        <v>0</v>
      </c>
      <c r="AW330">
        <v>2</v>
      </c>
      <c r="AX330">
        <v>16613401</v>
      </c>
      <c r="AY330">
        <v>1</v>
      </c>
      <c r="AZ330">
        <v>0</v>
      </c>
      <c r="BA330">
        <v>341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Y330*Source!I124</f>
        <v>3.42575E-3</v>
      </c>
      <c r="CY330">
        <f t="shared" si="27"/>
        <v>39776</v>
      </c>
      <c r="CZ330">
        <f t="shared" si="28"/>
        <v>5650</v>
      </c>
      <c r="DA330">
        <f t="shared" si="29"/>
        <v>7.04</v>
      </c>
      <c r="DB330">
        <v>0</v>
      </c>
    </row>
    <row r="331" spans="1:106" x14ac:dyDescent="0.2">
      <c r="A331">
        <f>ROW(Source!A124)</f>
        <v>124</v>
      </c>
      <c r="B331">
        <v>16612262</v>
      </c>
      <c r="C331">
        <v>16613384</v>
      </c>
      <c r="D331">
        <v>15167286</v>
      </c>
      <c r="E331">
        <v>1</v>
      </c>
      <c r="F331">
        <v>1</v>
      </c>
      <c r="G331">
        <v>1</v>
      </c>
      <c r="H331">
        <v>3</v>
      </c>
      <c r="I331" t="s">
        <v>1293</v>
      </c>
      <c r="J331" t="s">
        <v>1294</v>
      </c>
      <c r="K331" t="s">
        <v>1295</v>
      </c>
      <c r="L331">
        <v>1339</v>
      </c>
      <c r="N331">
        <v>1007</v>
      </c>
      <c r="O331" t="s">
        <v>282</v>
      </c>
      <c r="P331" t="s">
        <v>282</v>
      </c>
      <c r="Q331">
        <v>1</v>
      </c>
      <c r="W331">
        <v>0</v>
      </c>
      <c r="X331">
        <v>-1660354250</v>
      </c>
      <c r="Y331">
        <v>0.01</v>
      </c>
      <c r="AA331">
        <v>17.18</v>
      </c>
      <c r="AB331">
        <v>0</v>
      </c>
      <c r="AC331">
        <v>0</v>
      </c>
      <c r="AD331">
        <v>0</v>
      </c>
      <c r="AE331">
        <v>2.44</v>
      </c>
      <c r="AF331">
        <v>0</v>
      </c>
      <c r="AG331">
        <v>0</v>
      </c>
      <c r="AH331">
        <v>0</v>
      </c>
      <c r="AI331">
        <v>7.04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0.01</v>
      </c>
      <c r="AU331" t="s">
        <v>6</v>
      </c>
      <c r="AV331">
        <v>0</v>
      </c>
      <c r="AW331">
        <v>2</v>
      </c>
      <c r="AX331">
        <v>16613402</v>
      </c>
      <c r="AY331">
        <v>1</v>
      </c>
      <c r="AZ331">
        <v>0</v>
      </c>
      <c r="BA331">
        <v>342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Y331*Source!I124</f>
        <v>4.8250000000000003E-3</v>
      </c>
      <c r="CY331">
        <f t="shared" si="27"/>
        <v>17.18</v>
      </c>
      <c r="CZ331">
        <f t="shared" si="28"/>
        <v>2.44</v>
      </c>
      <c r="DA331">
        <f t="shared" si="29"/>
        <v>7.04</v>
      </c>
      <c r="DB331">
        <v>0</v>
      </c>
    </row>
    <row r="332" spans="1:106" x14ac:dyDescent="0.2">
      <c r="A332">
        <f>ROW(Source!A124)</f>
        <v>124</v>
      </c>
      <c r="B332">
        <v>16612262</v>
      </c>
      <c r="C332">
        <v>16613384</v>
      </c>
      <c r="D332">
        <v>15171018</v>
      </c>
      <c r="E332">
        <v>1</v>
      </c>
      <c r="F332">
        <v>1</v>
      </c>
      <c r="G332">
        <v>1</v>
      </c>
      <c r="H332">
        <v>3</v>
      </c>
      <c r="I332" t="s">
        <v>1298</v>
      </c>
      <c r="J332" t="s">
        <v>1299</v>
      </c>
      <c r="K332" t="s">
        <v>1300</v>
      </c>
      <c r="L332">
        <v>1346</v>
      </c>
      <c r="N332">
        <v>1009</v>
      </c>
      <c r="O332" t="s">
        <v>162</v>
      </c>
      <c r="P332" t="s">
        <v>162</v>
      </c>
      <c r="Q332">
        <v>1</v>
      </c>
      <c r="W332">
        <v>0</v>
      </c>
      <c r="X332">
        <v>813963326</v>
      </c>
      <c r="Y332">
        <v>0.01</v>
      </c>
      <c r="AA332">
        <v>12.81</v>
      </c>
      <c r="AB332">
        <v>0</v>
      </c>
      <c r="AC332">
        <v>0</v>
      </c>
      <c r="AD332">
        <v>0</v>
      </c>
      <c r="AE332">
        <v>1.82</v>
      </c>
      <c r="AF332">
        <v>0</v>
      </c>
      <c r="AG332">
        <v>0</v>
      </c>
      <c r="AH332">
        <v>0</v>
      </c>
      <c r="AI332">
        <v>7.04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0.01</v>
      </c>
      <c r="AU332" t="s">
        <v>6</v>
      </c>
      <c r="AV332">
        <v>0</v>
      </c>
      <c r="AW332">
        <v>2</v>
      </c>
      <c r="AX332">
        <v>16613403</v>
      </c>
      <c r="AY332">
        <v>1</v>
      </c>
      <c r="AZ332">
        <v>0</v>
      </c>
      <c r="BA332">
        <v>343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Y332*Source!I124</f>
        <v>4.8250000000000003E-3</v>
      </c>
      <c r="CY332">
        <f t="shared" si="27"/>
        <v>12.81</v>
      </c>
      <c r="CZ332">
        <f t="shared" si="28"/>
        <v>1.82</v>
      </c>
      <c r="DA332">
        <f t="shared" si="29"/>
        <v>7.04</v>
      </c>
      <c r="DB332">
        <v>0</v>
      </c>
    </row>
    <row r="333" spans="1:106" x14ac:dyDescent="0.2">
      <c r="A333">
        <f>ROW(Source!A124)</f>
        <v>124</v>
      </c>
      <c r="B333">
        <v>16612262</v>
      </c>
      <c r="C333">
        <v>16613384</v>
      </c>
      <c r="D333">
        <v>15171907</v>
      </c>
      <c r="E333">
        <v>1</v>
      </c>
      <c r="F333">
        <v>1</v>
      </c>
      <c r="G333">
        <v>1</v>
      </c>
      <c r="H333">
        <v>3</v>
      </c>
      <c r="I333" t="s">
        <v>1307</v>
      </c>
      <c r="J333" t="s">
        <v>1308</v>
      </c>
      <c r="K333" t="s">
        <v>1309</v>
      </c>
      <c r="L333">
        <v>1339</v>
      </c>
      <c r="N333">
        <v>1007</v>
      </c>
      <c r="O333" t="s">
        <v>282</v>
      </c>
      <c r="P333" t="s">
        <v>282</v>
      </c>
      <c r="Q333">
        <v>1</v>
      </c>
      <c r="W333">
        <v>0</v>
      </c>
      <c r="X333">
        <v>1795918813</v>
      </c>
      <c r="Y333">
        <v>4.0000000000000002E-4</v>
      </c>
      <c r="AA333">
        <v>525.04</v>
      </c>
      <c r="AB333">
        <v>0</v>
      </c>
      <c r="AC333">
        <v>0</v>
      </c>
      <c r="AD333">
        <v>0</v>
      </c>
      <c r="AE333">
        <v>74.58</v>
      </c>
      <c r="AF333">
        <v>0</v>
      </c>
      <c r="AG333">
        <v>0</v>
      </c>
      <c r="AH333">
        <v>0</v>
      </c>
      <c r="AI333">
        <v>7.04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4.0000000000000002E-4</v>
      </c>
      <c r="AU333" t="s">
        <v>6</v>
      </c>
      <c r="AV333">
        <v>0</v>
      </c>
      <c r="AW333">
        <v>2</v>
      </c>
      <c r="AX333">
        <v>16613404</v>
      </c>
      <c r="AY333">
        <v>1</v>
      </c>
      <c r="AZ333">
        <v>0</v>
      </c>
      <c r="BA333">
        <v>344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Y333*Source!I124</f>
        <v>1.93E-4</v>
      </c>
      <c r="CY333">
        <f t="shared" si="27"/>
        <v>525.04</v>
      </c>
      <c r="CZ333">
        <f t="shared" si="28"/>
        <v>74.58</v>
      </c>
      <c r="DA333">
        <f t="shared" si="29"/>
        <v>7.04</v>
      </c>
      <c r="DB333">
        <v>0</v>
      </c>
    </row>
    <row r="334" spans="1:106" x14ac:dyDescent="0.2">
      <c r="A334">
        <f>ROW(Source!A124)</f>
        <v>124</v>
      </c>
      <c r="B334">
        <v>16612262</v>
      </c>
      <c r="C334">
        <v>16613384</v>
      </c>
      <c r="D334">
        <v>15202473</v>
      </c>
      <c r="E334">
        <v>1</v>
      </c>
      <c r="F334">
        <v>1</v>
      </c>
      <c r="G334">
        <v>1</v>
      </c>
      <c r="H334">
        <v>3</v>
      </c>
      <c r="I334" t="s">
        <v>1480</v>
      </c>
      <c r="J334" t="s">
        <v>1481</v>
      </c>
      <c r="K334" t="s">
        <v>1482</v>
      </c>
      <c r="L334">
        <v>1348</v>
      </c>
      <c r="N334">
        <v>1009</v>
      </c>
      <c r="O334" t="s">
        <v>182</v>
      </c>
      <c r="P334" t="s">
        <v>182</v>
      </c>
      <c r="Q334">
        <v>1000</v>
      </c>
      <c r="W334">
        <v>0</v>
      </c>
      <c r="X334">
        <v>1034009243</v>
      </c>
      <c r="Y334">
        <v>2E-3</v>
      </c>
      <c r="AA334">
        <v>182969.60000000001</v>
      </c>
      <c r="AB334">
        <v>0</v>
      </c>
      <c r="AC334">
        <v>0</v>
      </c>
      <c r="AD334">
        <v>0</v>
      </c>
      <c r="AE334">
        <v>25990</v>
      </c>
      <c r="AF334">
        <v>0</v>
      </c>
      <c r="AG334">
        <v>0</v>
      </c>
      <c r="AH334">
        <v>0</v>
      </c>
      <c r="AI334">
        <v>7.04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2E-3</v>
      </c>
      <c r="AU334" t="s">
        <v>6</v>
      </c>
      <c r="AV334">
        <v>0</v>
      </c>
      <c r="AW334">
        <v>2</v>
      </c>
      <c r="AX334">
        <v>16613405</v>
      </c>
      <c r="AY334">
        <v>1</v>
      </c>
      <c r="AZ334">
        <v>0</v>
      </c>
      <c r="BA334">
        <v>345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Y334*Source!I124</f>
        <v>9.6500000000000004E-4</v>
      </c>
      <c r="CY334">
        <f t="shared" si="27"/>
        <v>182969.60000000001</v>
      </c>
      <c r="CZ334">
        <f t="shared" si="28"/>
        <v>25990</v>
      </c>
      <c r="DA334">
        <f t="shared" si="29"/>
        <v>7.04</v>
      </c>
      <c r="DB334">
        <v>0</v>
      </c>
    </row>
    <row r="335" spans="1:106" x14ac:dyDescent="0.2">
      <c r="A335">
        <f>ROW(Source!A124)</f>
        <v>124</v>
      </c>
      <c r="B335">
        <v>16612262</v>
      </c>
      <c r="C335">
        <v>16613384</v>
      </c>
      <c r="D335">
        <v>15204729</v>
      </c>
      <c r="E335">
        <v>1</v>
      </c>
      <c r="F335">
        <v>1</v>
      </c>
      <c r="G335">
        <v>1</v>
      </c>
      <c r="H335">
        <v>3</v>
      </c>
      <c r="I335" t="s">
        <v>1331</v>
      </c>
      <c r="J335" t="s">
        <v>1332</v>
      </c>
      <c r="K335" t="s">
        <v>1333</v>
      </c>
      <c r="L335">
        <v>1348</v>
      </c>
      <c r="N335">
        <v>1009</v>
      </c>
      <c r="O335" t="s">
        <v>182</v>
      </c>
      <c r="P335" t="s">
        <v>182</v>
      </c>
      <c r="Q335">
        <v>1000</v>
      </c>
      <c r="W335">
        <v>0</v>
      </c>
      <c r="X335">
        <v>-2084827333</v>
      </c>
      <c r="Y335">
        <v>6.7000000000000002E-3</v>
      </c>
      <c r="AA335">
        <v>30229.759999999998</v>
      </c>
      <c r="AB335">
        <v>0</v>
      </c>
      <c r="AC335">
        <v>0</v>
      </c>
      <c r="AD335">
        <v>0</v>
      </c>
      <c r="AE335">
        <v>4294</v>
      </c>
      <c r="AF335">
        <v>0</v>
      </c>
      <c r="AG335">
        <v>0</v>
      </c>
      <c r="AH335">
        <v>0</v>
      </c>
      <c r="AI335">
        <v>7.04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6.7000000000000002E-3</v>
      </c>
      <c r="AU335" t="s">
        <v>6</v>
      </c>
      <c r="AV335">
        <v>0</v>
      </c>
      <c r="AW335">
        <v>2</v>
      </c>
      <c r="AX335">
        <v>16613406</v>
      </c>
      <c r="AY335">
        <v>1</v>
      </c>
      <c r="AZ335">
        <v>0</v>
      </c>
      <c r="BA335">
        <v>346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Y335*Source!I124</f>
        <v>3.2327499999999999E-3</v>
      </c>
      <c r="CY335">
        <f t="shared" si="27"/>
        <v>30229.759999999998</v>
      </c>
      <c r="CZ335">
        <f t="shared" si="28"/>
        <v>4294</v>
      </c>
      <c r="DA335">
        <f t="shared" si="29"/>
        <v>7.04</v>
      </c>
      <c r="DB335">
        <v>0</v>
      </c>
    </row>
    <row r="336" spans="1:106" x14ac:dyDescent="0.2">
      <c r="A336">
        <f>ROW(Source!A126)</f>
        <v>126</v>
      </c>
      <c r="B336">
        <v>16612262</v>
      </c>
      <c r="C336">
        <v>16613408</v>
      </c>
      <c r="D336">
        <v>15436556</v>
      </c>
      <c r="E336">
        <v>1</v>
      </c>
      <c r="F336">
        <v>1</v>
      </c>
      <c r="G336">
        <v>1</v>
      </c>
      <c r="H336">
        <v>1</v>
      </c>
      <c r="I336" t="s">
        <v>1441</v>
      </c>
      <c r="J336" t="s">
        <v>6</v>
      </c>
      <c r="K336" t="s">
        <v>1442</v>
      </c>
      <c r="L336">
        <v>1191</v>
      </c>
      <c r="N336">
        <v>1013</v>
      </c>
      <c r="O336" t="s">
        <v>1223</v>
      </c>
      <c r="P336" t="s">
        <v>1223</v>
      </c>
      <c r="Q336">
        <v>1</v>
      </c>
      <c r="W336">
        <v>0</v>
      </c>
      <c r="X336">
        <v>1069510174</v>
      </c>
      <c r="Y336">
        <v>9.6370000000000005</v>
      </c>
      <c r="AA336">
        <v>0</v>
      </c>
      <c r="AB336">
        <v>0</v>
      </c>
      <c r="AC336">
        <v>0</v>
      </c>
      <c r="AD336">
        <v>67.72</v>
      </c>
      <c r="AE336">
        <v>0</v>
      </c>
      <c r="AF336">
        <v>0</v>
      </c>
      <c r="AG336">
        <v>0</v>
      </c>
      <c r="AH336">
        <v>9.6199999999999992</v>
      </c>
      <c r="AI336">
        <v>1</v>
      </c>
      <c r="AJ336">
        <v>1</v>
      </c>
      <c r="AK336">
        <v>1</v>
      </c>
      <c r="AL336">
        <v>7.04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6</v>
      </c>
      <c r="AT336">
        <v>8.3800000000000008</v>
      </c>
      <c r="AU336" t="s">
        <v>92</v>
      </c>
      <c r="AV336">
        <v>1</v>
      </c>
      <c r="AW336">
        <v>2</v>
      </c>
      <c r="AX336">
        <v>16613411</v>
      </c>
      <c r="AY336">
        <v>1</v>
      </c>
      <c r="AZ336">
        <v>0</v>
      </c>
      <c r="BA336">
        <v>347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Y336*Source!I126</f>
        <v>4.6498524999999997</v>
      </c>
      <c r="CY336">
        <f>AD336</f>
        <v>67.72</v>
      </c>
      <c r="CZ336">
        <f>AH336</f>
        <v>9.6199999999999992</v>
      </c>
      <c r="DA336">
        <f>AL336</f>
        <v>7.04</v>
      </c>
      <c r="DB336">
        <v>0</v>
      </c>
    </row>
    <row r="337" spans="1:106" x14ac:dyDescent="0.2">
      <c r="A337">
        <f>ROW(Source!A126)</f>
        <v>126</v>
      </c>
      <c r="B337">
        <v>16612262</v>
      </c>
      <c r="C337">
        <v>16613408</v>
      </c>
      <c r="D337">
        <v>15203285</v>
      </c>
      <c r="E337">
        <v>1</v>
      </c>
      <c r="F337">
        <v>1</v>
      </c>
      <c r="G337">
        <v>1</v>
      </c>
      <c r="H337">
        <v>3</v>
      </c>
      <c r="I337" t="s">
        <v>447</v>
      </c>
      <c r="J337" t="s">
        <v>449</v>
      </c>
      <c r="K337" t="s">
        <v>448</v>
      </c>
      <c r="L337">
        <v>1348</v>
      </c>
      <c r="N337">
        <v>1009</v>
      </c>
      <c r="O337" t="s">
        <v>182</v>
      </c>
      <c r="P337" t="s">
        <v>182</v>
      </c>
      <c r="Q337">
        <v>1000</v>
      </c>
      <c r="W337">
        <v>0</v>
      </c>
      <c r="X337">
        <v>-1564472891</v>
      </c>
      <c r="Y337">
        <v>1.6E-2</v>
      </c>
      <c r="AA337">
        <v>33450.28</v>
      </c>
      <c r="AB337">
        <v>0</v>
      </c>
      <c r="AC337">
        <v>0</v>
      </c>
      <c r="AD337">
        <v>0</v>
      </c>
      <c r="AE337">
        <v>4751.46</v>
      </c>
      <c r="AF337">
        <v>0</v>
      </c>
      <c r="AG337">
        <v>0</v>
      </c>
      <c r="AH337">
        <v>0</v>
      </c>
      <c r="AI337">
        <v>7.04</v>
      </c>
      <c r="AJ337">
        <v>1</v>
      </c>
      <c r="AK337">
        <v>1</v>
      </c>
      <c r="AL337">
        <v>1</v>
      </c>
      <c r="AN337">
        <v>0</v>
      </c>
      <c r="AO337">
        <v>0</v>
      </c>
      <c r="AP337">
        <v>0</v>
      </c>
      <c r="AQ337">
        <v>0</v>
      </c>
      <c r="AR337">
        <v>0</v>
      </c>
      <c r="AS337" t="s">
        <v>6</v>
      </c>
      <c r="AT337">
        <v>1.6E-2</v>
      </c>
      <c r="AU337" t="s">
        <v>6</v>
      </c>
      <c r="AV337">
        <v>0</v>
      </c>
      <c r="AW337">
        <v>1</v>
      </c>
      <c r="AX337">
        <v>-1</v>
      </c>
      <c r="AY337">
        <v>0</v>
      </c>
      <c r="AZ337">
        <v>0</v>
      </c>
      <c r="BA337" t="s">
        <v>6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Y337*Source!I126</f>
        <v>7.7200000000000003E-3</v>
      </c>
      <c r="CY337">
        <f>AA337</f>
        <v>33450.28</v>
      </c>
      <c r="CZ337">
        <f>AE337</f>
        <v>4751.46</v>
      </c>
      <c r="DA337">
        <f>AI337</f>
        <v>7.04</v>
      </c>
      <c r="DB337">
        <v>0</v>
      </c>
    </row>
    <row r="338" spans="1:106" x14ac:dyDescent="0.2">
      <c r="A338">
        <f>ROW(Source!A128)</f>
        <v>128</v>
      </c>
      <c r="B338">
        <v>16612262</v>
      </c>
      <c r="C338">
        <v>16615168</v>
      </c>
      <c r="D338">
        <v>15436556</v>
      </c>
      <c r="E338">
        <v>1</v>
      </c>
      <c r="F338">
        <v>1</v>
      </c>
      <c r="G338">
        <v>1</v>
      </c>
      <c r="H338">
        <v>1</v>
      </c>
      <c r="I338" t="s">
        <v>1441</v>
      </c>
      <c r="J338" t="s">
        <v>6</v>
      </c>
      <c r="K338" t="s">
        <v>1442</v>
      </c>
      <c r="L338">
        <v>1191</v>
      </c>
      <c r="N338">
        <v>1013</v>
      </c>
      <c r="O338" t="s">
        <v>1223</v>
      </c>
      <c r="P338" t="s">
        <v>1223</v>
      </c>
      <c r="Q338">
        <v>1</v>
      </c>
      <c r="W338">
        <v>0</v>
      </c>
      <c r="X338">
        <v>1069510174</v>
      </c>
      <c r="Y338">
        <v>9.3149999999999995</v>
      </c>
      <c r="AA338">
        <v>0</v>
      </c>
      <c r="AB338">
        <v>0</v>
      </c>
      <c r="AC338">
        <v>0</v>
      </c>
      <c r="AD338">
        <v>67.72</v>
      </c>
      <c r="AE338">
        <v>0</v>
      </c>
      <c r="AF338">
        <v>0</v>
      </c>
      <c r="AG338">
        <v>0</v>
      </c>
      <c r="AH338">
        <v>9.6199999999999992</v>
      </c>
      <c r="AI338">
        <v>1</v>
      </c>
      <c r="AJ338">
        <v>1</v>
      </c>
      <c r="AK338">
        <v>1</v>
      </c>
      <c r="AL338">
        <v>7.04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6</v>
      </c>
      <c r="AT338">
        <v>8.1</v>
      </c>
      <c r="AU338" t="s">
        <v>92</v>
      </c>
      <c r="AV338">
        <v>1</v>
      </c>
      <c r="AW338">
        <v>2</v>
      </c>
      <c r="AX338">
        <v>16615169</v>
      </c>
      <c r="AY338">
        <v>1</v>
      </c>
      <c r="AZ338">
        <v>0</v>
      </c>
      <c r="BA338">
        <v>349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Y338*Source!I128</f>
        <v>40.799699999999994</v>
      </c>
      <c r="CY338">
        <f>AD338</f>
        <v>67.72</v>
      </c>
      <c r="CZ338">
        <f>AH338</f>
        <v>9.6199999999999992</v>
      </c>
      <c r="DA338">
        <f>AL338</f>
        <v>7.04</v>
      </c>
      <c r="DB338">
        <v>0</v>
      </c>
    </row>
    <row r="339" spans="1:106" x14ac:dyDescent="0.2">
      <c r="A339">
        <f>ROW(Source!A128)</f>
        <v>128</v>
      </c>
      <c r="B339">
        <v>16612262</v>
      </c>
      <c r="C339">
        <v>16615168</v>
      </c>
      <c r="D339">
        <v>15430395</v>
      </c>
      <c r="E339">
        <v>1</v>
      </c>
      <c r="F339">
        <v>1</v>
      </c>
      <c r="G339">
        <v>1</v>
      </c>
      <c r="H339">
        <v>1</v>
      </c>
      <c r="I339" t="s">
        <v>1224</v>
      </c>
      <c r="J339" t="s">
        <v>6</v>
      </c>
      <c r="K339" t="s">
        <v>1225</v>
      </c>
      <c r="L339">
        <v>1191</v>
      </c>
      <c r="N339">
        <v>1013</v>
      </c>
      <c r="O339" t="s">
        <v>1223</v>
      </c>
      <c r="P339" t="s">
        <v>1223</v>
      </c>
      <c r="Q339">
        <v>1</v>
      </c>
      <c r="W339">
        <v>0</v>
      </c>
      <c r="X339">
        <v>-1417349443</v>
      </c>
      <c r="Y339">
        <v>0.02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7.04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0.02</v>
      </c>
      <c r="AU339" t="s">
        <v>6</v>
      </c>
      <c r="AV339">
        <v>2</v>
      </c>
      <c r="AW339">
        <v>2</v>
      </c>
      <c r="AX339">
        <v>16615170</v>
      </c>
      <c r="AY339">
        <v>1</v>
      </c>
      <c r="AZ339">
        <v>2048</v>
      </c>
      <c r="BA339">
        <v>350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Y339*Source!I128</f>
        <v>8.7599999999999997E-2</v>
      </c>
      <c r="CY339">
        <f>AD339</f>
        <v>0</v>
      </c>
      <c r="CZ339">
        <f>AH339</f>
        <v>0</v>
      </c>
      <c r="DA339">
        <f>AL339</f>
        <v>1</v>
      </c>
      <c r="DB339">
        <v>0</v>
      </c>
    </row>
    <row r="340" spans="1:106" x14ac:dyDescent="0.2">
      <c r="A340">
        <f>ROW(Source!A128)</f>
        <v>128</v>
      </c>
      <c r="B340">
        <v>16612262</v>
      </c>
      <c r="C340">
        <v>16615168</v>
      </c>
      <c r="D340">
        <v>15247974</v>
      </c>
      <c r="E340">
        <v>1</v>
      </c>
      <c r="F340">
        <v>1</v>
      </c>
      <c r="G340">
        <v>1</v>
      </c>
      <c r="H340">
        <v>2</v>
      </c>
      <c r="I340" t="s">
        <v>1226</v>
      </c>
      <c r="J340" t="s">
        <v>1227</v>
      </c>
      <c r="K340" t="s">
        <v>1228</v>
      </c>
      <c r="L340">
        <v>1368</v>
      </c>
      <c r="N340">
        <v>1011</v>
      </c>
      <c r="O340" t="s">
        <v>1229</v>
      </c>
      <c r="P340" t="s">
        <v>1229</v>
      </c>
      <c r="Q340">
        <v>1</v>
      </c>
      <c r="W340">
        <v>0</v>
      </c>
      <c r="X340">
        <v>1188625873</v>
      </c>
      <c r="Y340">
        <v>1.2500000000000001E-2</v>
      </c>
      <c r="AA340">
        <v>0</v>
      </c>
      <c r="AB340">
        <v>220.07</v>
      </c>
      <c r="AC340">
        <v>13.5</v>
      </c>
      <c r="AD340">
        <v>0</v>
      </c>
      <c r="AE340">
        <v>0</v>
      </c>
      <c r="AF340">
        <v>31.26</v>
      </c>
      <c r="AG340">
        <v>13.5</v>
      </c>
      <c r="AH340">
        <v>0</v>
      </c>
      <c r="AI340">
        <v>1</v>
      </c>
      <c r="AJ340">
        <v>7.04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6</v>
      </c>
      <c r="AT340">
        <v>0.01</v>
      </c>
      <c r="AU340" t="s">
        <v>91</v>
      </c>
      <c r="AV340">
        <v>0</v>
      </c>
      <c r="AW340">
        <v>2</v>
      </c>
      <c r="AX340">
        <v>16615171</v>
      </c>
      <c r="AY340">
        <v>1</v>
      </c>
      <c r="AZ340">
        <v>0</v>
      </c>
      <c r="BA340">
        <v>351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Y340*Source!I128</f>
        <v>5.475E-2</v>
      </c>
      <c r="CY340">
        <f>AB340</f>
        <v>220.07</v>
      </c>
      <c r="CZ340">
        <f>AF340</f>
        <v>31.26</v>
      </c>
      <c r="DA340">
        <f>AJ340</f>
        <v>7.04</v>
      </c>
      <c r="DB340">
        <v>0</v>
      </c>
    </row>
    <row r="341" spans="1:106" x14ac:dyDescent="0.2">
      <c r="A341">
        <f>ROW(Source!A128)</f>
        <v>128</v>
      </c>
      <c r="B341">
        <v>16612262</v>
      </c>
      <c r="C341">
        <v>16615168</v>
      </c>
      <c r="D341">
        <v>15249073</v>
      </c>
      <c r="E341">
        <v>1</v>
      </c>
      <c r="F341">
        <v>1</v>
      </c>
      <c r="G341">
        <v>1</v>
      </c>
      <c r="H341">
        <v>2</v>
      </c>
      <c r="I341" t="s">
        <v>1237</v>
      </c>
      <c r="J341" t="s">
        <v>1238</v>
      </c>
      <c r="K341" t="s">
        <v>1239</v>
      </c>
      <c r="L341">
        <v>1368</v>
      </c>
      <c r="N341">
        <v>1011</v>
      </c>
      <c r="O341" t="s">
        <v>1229</v>
      </c>
      <c r="P341" t="s">
        <v>1229</v>
      </c>
      <c r="Q341">
        <v>1</v>
      </c>
      <c r="W341">
        <v>0</v>
      </c>
      <c r="X341">
        <v>1372534845</v>
      </c>
      <c r="Y341">
        <v>1.2500000000000001E-2</v>
      </c>
      <c r="AA341">
        <v>0</v>
      </c>
      <c r="AB341">
        <v>462.6</v>
      </c>
      <c r="AC341">
        <v>11.6</v>
      </c>
      <c r="AD341">
        <v>0</v>
      </c>
      <c r="AE341">
        <v>0</v>
      </c>
      <c r="AF341">
        <v>65.709999999999994</v>
      </c>
      <c r="AG341">
        <v>11.6</v>
      </c>
      <c r="AH341">
        <v>0</v>
      </c>
      <c r="AI341">
        <v>1</v>
      </c>
      <c r="AJ341">
        <v>7.04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0.01</v>
      </c>
      <c r="AU341" t="s">
        <v>91</v>
      </c>
      <c r="AV341">
        <v>0</v>
      </c>
      <c r="AW341">
        <v>2</v>
      </c>
      <c r="AX341">
        <v>16615172</v>
      </c>
      <c r="AY341">
        <v>1</v>
      </c>
      <c r="AZ341">
        <v>0</v>
      </c>
      <c r="BA341">
        <v>352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Y341*Source!I128</f>
        <v>5.475E-2</v>
      </c>
      <c r="CY341">
        <f>AB341</f>
        <v>462.6</v>
      </c>
      <c r="CZ341">
        <f>AF341</f>
        <v>65.709999999999994</v>
      </c>
      <c r="DA341">
        <f>AJ341</f>
        <v>7.04</v>
      </c>
      <c r="DB341">
        <v>0</v>
      </c>
    </row>
    <row r="342" spans="1:106" x14ac:dyDescent="0.2">
      <c r="A342">
        <f>ROW(Source!A128)</f>
        <v>128</v>
      </c>
      <c r="B342">
        <v>16612262</v>
      </c>
      <c r="C342">
        <v>16615168</v>
      </c>
      <c r="D342">
        <v>15171018</v>
      </c>
      <c r="E342">
        <v>1</v>
      </c>
      <c r="F342">
        <v>1</v>
      </c>
      <c r="G342">
        <v>1</v>
      </c>
      <c r="H342">
        <v>3</v>
      </c>
      <c r="I342" t="s">
        <v>1298</v>
      </c>
      <c r="J342" t="s">
        <v>1299</v>
      </c>
      <c r="K342" t="s">
        <v>1300</v>
      </c>
      <c r="L342">
        <v>1346</v>
      </c>
      <c r="N342">
        <v>1009</v>
      </c>
      <c r="O342" t="s">
        <v>162</v>
      </c>
      <c r="P342" t="s">
        <v>162</v>
      </c>
      <c r="Q342">
        <v>1</v>
      </c>
      <c r="W342">
        <v>0</v>
      </c>
      <c r="X342">
        <v>813963326</v>
      </c>
      <c r="Y342">
        <v>0.1</v>
      </c>
      <c r="AA342">
        <v>12.81</v>
      </c>
      <c r="AB342">
        <v>0</v>
      </c>
      <c r="AC342">
        <v>0</v>
      </c>
      <c r="AD342">
        <v>0</v>
      </c>
      <c r="AE342">
        <v>1.82</v>
      </c>
      <c r="AF342">
        <v>0</v>
      </c>
      <c r="AG342">
        <v>0</v>
      </c>
      <c r="AH342">
        <v>0</v>
      </c>
      <c r="AI342">
        <v>7.04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0.1</v>
      </c>
      <c r="AU342" t="s">
        <v>6</v>
      </c>
      <c r="AV342">
        <v>0</v>
      </c>
      <c r="AW342">
        <v>2</v>
      </c>
      <c r="AX342">
        <v>16615173</v>
      </c>
      <c r="AY342">
        <v>1</v>
      </c>
      <c r="AZ342">
        <v>0</v>
      </c>
      <c r="BA342">
        <v>353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Y342*Source!I128</f>
        <v>0.438</v>
      </c>
      <c r="CY342">
        <f>AA342</f>
        <v>12.81</v>
      </c>
      <c r="CZ342">
        <f>AE342</f>
        <v>1.82</v>
      </c>
      <c r="DA342">
        <f>AI342</f>
        <v>7.04</v>
      </c>
      <c r="DB342">
        <v>0</v>
      </c>
    </row>
    <row r="343" spans="1:106" x14ac:dyDescent="0.2">
      <c r="A343">
        <f>ROW(Source!A128)</f>
        <v>128</v>
      </c>
      <c r="B343">
        <v>16612262</v>
      </c>
      <c r="C343">
        <v>16615168</v>
      </c>
      <c r="D343">
        <v>15203211</v>
      </c>
      <c r="E343">
        <v>1</v>
      </c>
      <c r="F343">
        <v>1</v>
      </c>
      <c r="G343">
        <v>1</v>
      </c>
      <c r="H343">
        <v>3</v>
      </c>
      <c r="I343" t="s">
        <v>456</v>
      </c>
      <c r="J343" t="s">
        <v>458</v>
      </c>
      <c r="K343" t="s">
        <v>457</v>
      </c>
      <c r="L343">
        <v>1346</v>
      </c>
      <c r="N343">
        <v>1009</v>
      </c>
      <c r="O343" t="s">
        <v>162</v>
      </c>
      <c r="P343" t="s">
        <v>162</v>
      </c>
      <c r="Q343">
        <v>1</v>
      </c>
      <c r="W343">
        <v>0</v>
      </c>
      <c r="X343">
        <v>1453462043</v>
      </c>
      <c r="Y343">
        <v>18.835366</v>
      </c>
      <c r="AA343">
        <v>106.23</v>
      </c>
      <c r="AB343">
        <v>0</v>
      </c>
      <c r="AC343">
        <v>0</v>
      </c>
      <c r="AD343">
        <v>0</v>
      </c>
      <c r="AE343">
        <v>15.09</v>
      </c>
      <c r="AF343">
        <v>0</v>
      </c>
      <c r="AG343">
        <v>0</v>
      </c>
      <c r="AH343">
        <v>0</v>
      </c>
      <c r="AI343">
        <v>7.04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6</v>
      </c>
      <c r="AT343">
        <v>18.835366</v>
      </c>
      <c r="AU343" t="s">
        <v>6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Y343*Source!I128</f>
        <v>82.498903080000005</v>
      </c>
      <c r="CY343">
        <f>AA343</f>
        <v>106.23</v>
      </c>
      <c r="CZ343">
        <f>AE343</f>
        <v>15.09</v>
      </c>
      <c r="DA343">
        <f>AI343</f>
        <v>7.04</v>
      </c>
      <c r="DB343">
        <v>0</v>
      </c>
    </row>
    <row r="344" spans="1:106" x14ac:dyDescent="0.2">
      <c r="A344">
        <f>ROW(Source!A128)</f>
        <v>128</v>
      </c>
      <c r="B344">
        <v>16612262</v>
      </c>
      <c r="C344">
        <v>16615168</v>
      </c>
      <c r="D344">
        <v>15162572</v>
      </c>
      <c r="E344">
        <v>17</v>
      </c>
      <c r="F344">
        <v>1</v>
      </c>
      <c r="G344">
        <v>1</v>
      </c>
      <c r="H344">
        <v>3</v>
      </c>
      <c r="I344" t="s">
        <v>394</v>
      </c>
      <c r="J344" t="s">
        <v>6</v>
      </c>
      <c r="K344" t="s">
        <v>395</v>
      </c>
      <c r="L344">
        <v>1348</v>
      </c>
      <c r="N344">
        <v>1009</v>
      </c>
      <c r="O344" t="s">
        <v>182</v>
      </c>
      <c r="P344" t="s">
        <v>182</v>
      </c>
      <c r="Q344">
        <v>1000</v>
      </c>
      <c r="W344">
        <v>0</v>
      </c>
      <c r="X344">
        <v>-1212923053</v>
      </c>
      <c r="Y344">
        <v>1.2999999999999999E-2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7.04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1.2999999999999999E-2</v>
      </c>
      <c r="AU344" t="s">
        <v>6</v>
      </c>
      <c r="AV344">
        <v>0</v>
      </c>
      <c r="AW344">
        <v>2</v>
      </c>
      <c r="AX344">
        <v>16615174</v>
      </c>
      <c r="AY344">
        <v>1</v>
      </c>
      <c r="AZ344">
        <v>0</v>
      </c>
      <c r="BA344">
        <v>354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Y344*Source!I128</f>
        <v>5.6939999999999998E-2</v>
      </c>
      <c r="CY344">
        <f>AA344</f>
        <v>0</v>
      </c>
      <c r="CZ344">
        <f>AE344</f>
        <v>0</v>
      </c>
      <c r="DA344">
        <f>AI344</f>
        <v>7.04</v>
      </c>
      <c r="DB344">
        <v>0</v>
      </c>
    </row>
    <row r="345" spans="1:106" x14ac:dyDescent="0.2">
      <c r="A345">
        <f>ROW(Source!A131)</f>
        <v>131</v>
      </c>
      <c r="B345">
        <v>16612262</v>
      </c>
      <c r="C345">
        <v>16616996</v>
      </c>
      <c r="D345">
        <v>15435099</v>
      </c>
      <c r="E345">
        <v>1</v>
      </c>
      <c r="F345">
        <v>1</v>
      </c>
      <c r="G345">
        <v>1</v>
      </c>
      <c r="H345">
        <v>1</v>
      </c>
      <c r="I345" t="s">
        <v>1466</v>
      </c>
      <c r="J345" t="s">
        <v>6</v>
      </c>
      <c r="K345" t="s">
        <v>1467</v>
      </c>
      <c r="L345">
        <v>1191</v>
      </c>
      <c r="N345">
        <v>1013</v>
      </c>
      <c r="O345" t="s">
        <v>1223</v>
      </c>
      <c r="P345" t="s">
        <v>1223</v>
      </c>
      <c r="Q345">
        <v>1</v>
      </c>
      <c r="W345">
        <v>0</v>
      </c>
      <c r="X345">
        <v>1010519658</v>
      </c>
      <c r="Y345">
        <v>27.53</v>
      </c>
      <c r="AA345">
        <v>0</v>
      </c>
      <c r="AB345">
        <v>0</v>
      </c>
      <c r="AC345">
        <v>0</v>
      </c>
      <c r="AD345">
        <v>60.83</v>
      </c>
      <c r="AE345">
        <v>0</v>
      </c>
      <c r="AF345">
        <v>0</v>
      </c>
      <c r="AG345">
        <v>0</v>
      </c>
      <c r="AH345">
        <v>8.64</v>
      </c>
      <c r="AI345">
        <v>1</v>
      </c>
      <c r="AJ345">
        <v>1</v>
      </c>
      <c r="AK345">
        <v>1</v>
      </c>
      <c r="AL345">
        <v>7.04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27.53</v>
      </c>
      <c r="AU345" t="s">
        <v>6</v>
      </c>
      <c r="AV345">
        <v>1</v>
      </c>
      <c r="AW345">
        <v>2</v>
      </c>
      <c r="AX345">
        <v>16616997</v>
      </c>
      <c r="AY345">
        <v>1</v>
      </c>
      <c r="AZ345">
        <v>0</v>
      </c>
      <c r="BA345">
        <v>355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Y345*Source!I131</f>
        <v>120.5814</v>
      </c>
      <c r="CY345">
        <f>AD345</f>
        <v>60.83</v>
      </c>
      <c r="CZ345">
        <f>AH345</f>
        <v>8.64</v>
      </c>
      <c r="DA345">
        <f>AL345</f>
        <v>7.04</v>
      </c>
      <c r="DB345">
        <v>0</v>
      </c>
    </row>
    <row r="346" spans="1:106" x14ac:dyDescent="0.2">
      <c r="A346">
        <f>ROW(Source!A131)</f>
        <v>131</v>
      </c>
      <c r="B346">
        <v>16612262</v>
      </c>
      <c r="C346">
        <v>16616996</v>
      </c>
      <c r="D346">
        <v>15430395</v>
      </c>
      <c r="E346">
        <v>1</v>
      </c>
      <c r="F346">
        <v>1</v>
      </c>
      <c r="G346">
        <v>1</v>
      </c>
      <c r="H346">
        <v>1</v>
      </c>
      <c r="I346" t="s">
        <v>1224</v>
      </c>
      <c r="J346" t="s">
        <v>6</v>
      </c>
      <c r="K346" t="s">
        <v>1225</v>
      </c>
      <c r="L346">
        <v>1191</v>
      </c>
      <c r="N346">
        <v>1013</v>
      </c>
      <c r="O346" t="s">
        <v>1223</v>
      </c>
      <c r="P346" t="s">
        <v>1223</v>
      </c>
      <c r="Q346">
        <v>1</v>
      </c>
      <c r="W346">
        <v>0</v>
      </c>
      <c r="X346">
        <v>-1417349443</v>
      </c>
      <c r="Y346">
        <v>0.16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7.04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0.16</v>
      </c>
      <c r="AU346" t="s">
        <v>6</v>
      </c>
      <c r="AV346">
        <v>2</v>
      </c>
      <c r="AW346">
        <v>2</v>
      </c>
      <c r="AX346">
        <v>16616998</v>
      </c>
      <c r="AY346">
        <v>1</v>
      </c>
      <c r="AZ346">
        <v>0</v>
      </c>
      <c r="BA346">
        <v>356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Y346*Source!I131</f>
        <v>0.70079999999999998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ROW(Source!A131)</f>
        <v>131</v>
      </c>
      <c r="B347">
        <v>16612262</v>
      </c>
      <c r="C347">
        <v>16616996</v>
      </c>
      <c r="D347">
        <v>15247974</v>
      </c>
      <c r="E347">
        <v>1</v>
      </c>
      <c r="F347">
        <v>1</v>
      </c>
      <c r="G347">
        <v>1</v>
      </c>
      <c r="H347">
        <v>2</v>
      </c>
      <c r="I347" t="s">
        <v>1226</v>
      </c>
      <c r="J347" t="s">
        <v>1227</v>
      </c>
      <c r="K347" t="s">
        <v>1228</v>
      </c>
      <c r="L347">
        <v>1368</v>
      </c>
      <c r="N347">
        <v>1011</v>
      </c>
      <c r="O347" t="s">
        <v>1229</v>
      </c>
      <c r="P347" t="s">
        <v>1229</v>
      </c>
      <c r="Q347">
        <v>1</v>
      </c>
      <c r="W347">
        <v>0</v>
      </c>
      <c r="X347">
        <v>1188625873</v>
      </c>
      <c r="Y347">
        <v>0.1</v>
      </c>
      <c r="AA347">
        <v>0</v>
      </c>
      <c r="AB347">
        <v>220.07</v>
      </c>
      <c r="AC347">
        <v>13.5</v>
      </c>
      <c r="AD347">
        <v>0</v>
      </c>
      <c r="AE347">
        <v>0</v>
      </c>
      <c r="AF347">
        <v>31.26</v>
      </c>
      <c r="AG347">
        <v>13.5</v>
      </c>
      <c r="AH347">
        <v>0</v>
      </c>
      <c r="AI347">
        <v>1</v>
      </c>
      <c r="AJ347">
        <v>7.04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0.1</v>
      </c>
      <c r="AU347" t="s">
        <v>6</v>
      </c>
      <c r="AV347">
        <v>0</v>
      </c>
      <c r="AW347">
        <v>2</v>
      </c>
      <c r="AX347">
        <v>16616999</v>
      </c>
      <c r="AY347">
        <v>1</v>
      </c>
      <c r="AZ347">
        <v>0</v>
      </c>
      <c r="BA347">
        <v>357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Y347*Source!I131</f>
        <v>0.438</v>
      </c>
      <c r="CY347">
        <f>AB347</f>
        <v>220.07</v>
      </c>
      <c r="CZ347">
        <f>AF347</f>
        <v>31.26</v>
      </c>
      <c r="DA347">
        <f>AJ347</f>
        <v>7.04</v>
      </c>
      <c r="DB347">
        <v>0</v>
      </c>
    </row>
    <row r="348" spans="1:106" x14ac:dyDescent="0.2">
      <c r="A348">
        <f>ROW(Source!A131)</f>
        <v>131</v>
      </c>
      <c r="B348">
        <v>16612262</v>
      </c>
      <c r="C348">
        <v>16616996</v>
      </c>
      <c r="D348">
        <v>15249073</v>
      </c>
      <c r="E348">
        <v>1</v>
      </c>
      <c r="F348">
        <v>1</v>
      </c>
      <c r="G348">
        <v>1</v>
      </c>
      <c r="H348">
        <v>2</v>
      </c>
      <c r="I348" t="s">
        <v>1237</v>
      </c>
      <c r="J348" t="s">
        <v>1238</v>
      </c>
      <c r="K348" t="s">
        <v>1239</v>
      </c>
      <c r="L348">
        <v>1368</v>
      </c>
      <c r="N348">
        <v>1011</v>
      </c>
      <c r="O348" t="s">
        <v>1229</v>
      </c>
      <c r="P348" t="s">
        <v>1229</v>
      </c>
      <c r="Q348">
        <v>1</v>
      </c>
      <c r="W348">
        <v>0</v>
      </c>
      <c r="X348">
        <v>1372534845</v>
      </c>
      <c r="Y348">
        <v>0.06</v>
      </c>
      <c r="AA348">
        <v>0</v>
      </c>
      <c r="AB348">
        <v>462.6</v>
      </c>
      <c r="AC348">
        <v>11.6</v>
      </c>
      <c r="AD348">
        <v>0</v>
      </c>
      <c r="AE348">
        <v>0</v>
      </c>
      <c r="AF348">
        <v>65.709999999999994</v>
      </c>
      <c r="AG348">
        <v>11.6</v>
      </c>
      <c r="AH348">
        <v>0</v>
      </c>
      <c r="AI348">
        <v>1</v>
      </c>
      <c r="AJ348">
        <v>7.04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0.06</v>
      </c>
      <c r="AU348" t="s">
        <v>6</v>
      </c>
      <c r="AV348">
        <v>0</v>
      </c>
      <c r="AW348">
        <v>2</v>
      </c>
      <c r="AX348">
        <v>16617000</v>
      </c>
      <c r="AY348">
        <v>1</v>
      </c>
      <c r="AZ348">
        <v>0</v>
      </c>
      <c r="BA348">
        <v>358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Y348*Source!I131</f>
        <v>0.26279999999999998</v>
      </c>
      <c r="CY348">
        <f>AB348</f>
        <v>462.6</v>
      </c>
      <c r="CZ348">
        <f>AF348</f>
        <v>65.709999999999994</v>
      </c>
      <c r="DA348">
        <f>AJ348</f>
        <v>7.04</v>
      </c>
      <c r="DB348">
        <v>0</v>
      </c>
    </row>
    <row r="349" spans="1:106" x14ac:dyDescent="0.2">
      <c r="A349">
        <f>ROW(Source!A131)</f>
        <v>131</v>
      </c>
      <c r="B349">
        <v>16612262</v>
      </c>
      <c r="C349">
        <v>16616996</v>
      </c>
      <c r="D349">
        <v>15167286</v>
      </c>
      <c r="E349">
        <v>1</v>
      </c>
      <c r="F349">
        <v>1</v>
      </c>
      <c r="G349">
        <v>1</v>
      </c>
      <c r="H349">
        <v>3</v>
      </c>
      <c r="I349" t="s">
        <v>1293</v>
      </c>
      <c r="J349" t="s">
        <v>1294</v>
      </c>
      <c r="K349" t="s">
        <v>1295</v>
      </c>
      <c r="L349">
        <v>1339</v>
      </c>
      <c r="N349">
        <v>1007</v>
      </c>
      <c r="O349" t="s">
        <v>282</v>
      </c>
      <c r="P349" t="s">
        <v>282</v>
      </c>
      <c r="Q349">
        <v>1</v>
      </c>
      <c r="W349">
        <v>0</v>
      </c>
      <c r="X349">
        <v>-1660354250</v>
      </c>
      <c r="Y349">
        <v>0.24</v>
      </c>
      <c r="AA349">
        <v>17.18</v>
      </c>
      <c r="AB349">
        <v>0</v>
      </c>
      <c r="AC349">
        <v>0</v>
      </c>
      <c r="AD349">
        <v>0</v>
      </c>
      <c r="AE349">
        <v>2.44</v>
      </c>
      <c r="AF349">
        <v>0</v>
      </c>
      <c r="AG349">
        <v>0</v>
      </c>
      <c r="AH349">
        <v>0</v>
      </c>
      <c r="AI349">
        <v>7.04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0.24</v>
      </c>
      <c r="AU349" t="s">
        <v>6</v>
      </c>
      <c r="AV349">
        <v>0</v>
      </c>
      <c r="AW349">
        <v>2</v>
      </c>
      <c r="AX349">
        <v>16617001</v>
      </c>
      <c r="AY349">
        <v>1</v>
      </c>
      <c r="AZ349">
        <v>0</v>
      </c>
      <c r="BA349">
        <v>359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Y349*Source!I131</f>
        <v>1.0511999999999999</v>
      </c>
      <c r="CY349">
        <f t="shared" ref="CY349:CY358" si="30">AA349</f>
        <v>17.18</v>
      </c>
      <c r="CZ349">
        <f t="shared" ref="CZ349:CZ358" si="31">AE349</f>
        <v>2.44</v>
      </c>
      <c r="DA349">
        <f t="shared" ref="DA349:DA358" si="32">AI349</f>
        <v>7.04</v>
      </c>
      <c r="DB349">
        <v>0</v>
      </c>
    </row>
    <row r="350" spans="1:106" x14ac:dyDescent="0.2">
      <c r="A350">
        <f>ROW(Source!A131)</f>
        <v>131</v>
      </c>
      <c r="B350">
        <v>16612262</v>
      </c>
      <c r="C350">
        <v>16616996</v>
      </c>
      <c r="D350">
        <v>15167766</v>
      </c>
      <c r="E350">
        <v>1</v>
      </c>
      <c r="F350">
        <v>1</v>
      </c>
      <c r="G350">
        <v>1</v>
      </c>
      <c r="H350">
        <v>3</v>
      </c>
      <c r="I350" t="s">
        <v>1468</v>
      </c>
      <c r="J350" t="s">
        <v>1469</v>
      </c>
      <c r="K350" t="s">
        <v>1470</v>
      </c>
      <c r="L350">
        <v>1354</v>
      </c>
      <c r="N350">
        <v>1010</v>
      </c>
      <c r="O350" t="s">
        <v>110</v>
      </c>
      <c r="P350" t="s">
        <v>110</v>
      </c>
      <c r="Q350">
        <v>1</v>
      </c>
      <c r="W350">
        <v>0</v>
      </c>
      <c r="X350">
        <v>-1046673864</v>
      </c>
      <c r="Y350">
        <v>5.0999999999999996</v>
      </c>
      <c r="AA350">
        <v>31.68</v>
      </c>
      <c r="AB350">
        <v>0</v>
      </c>
      <c r="AC350">
        <v>0</v>
      </c>
      <c r="AD350">
        <v>0</v>
      </c>
      <c r="AE350">
        <v>4.5</v>
      </c>
      <c r="AF350">
        <v>0</v>
      </c>
      <c r="AG350">
        <v>0</v>
      </c>
      <c r="AH350">
        <v>0</v>
      </c>
      <c r="AI350">
        <v>7.04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5.0999999999999996</v>
      </c>
      <c r="AU350" t="s">
        <v>6</v>
      </c>
      <c r="AV350">
        <v>0</v>
      </c>
      <c r="AW350">
        <v>2</v>
      </c>
      <c r="AX350">
        <v>16617002</v>
      </c>
      <c r="AY350">
        <v>1</v>
      </c>
      <c r="AZ350">
        <v>0</v>
      </c>
      <c r="BA350">
        <v>360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Y350*Source!I131</f>
        <v>22.337999999999997</v>
      </c>
      <c r="CY350">
        <f t="shared" si="30"/>
        <v>31.68</v>
      </c>
      <c r="CZ350">
        <f t="shared" si="31"/>
        <v>4.5</v>
      </c>
      <c r="DA350">
        <f t="shared" si="32"/>
        <v>7.04</v>
      </c>
      <c r="DB350">
        <v>0</v>
      </c>
    </row>
    <row r="351" spans="1:106" x14ac:dyDescent="0.2">
      <c r="A351">
        <f>ROW(Source!A131)</f>
        <v>131</v>
      </c>
      <c r="B351">
        <v>16612262</v>
      </c>
      <c r="C351">
        <v>16616996</v>
      </c>
      <c r="D351">
        <v>15168015</v>
      </c>
      <c r="E351">
        <v>1</v>
      </c>
      <c r="F351">
        <v>1</v>
      </c>
      <c r="G351">
        <v>1</v>
      </c>
      <c r="H351">
        <v>3</v>
      </c>
      <c r="I351" t="s">
        <v>1471</v>
      </c>
      <c r="J351" t="s">
        <v>1472</v>
      </c>
      <c r="K351" t="s">
        <v>1473</v>
      </c>
      <c r="L351">
        <v>1348</v>
      </c>
      <c r="N351">
        <v>1009</v>
      </c>
      <c r="O351" t="s">
        <v>182</v>
      </c>
      <c r="P351" t="s">
        <v>182</v>
      </c>
      <c r="Q351">
        <v>1000</v>
      </c>
      <c r="W351">
        <v>0</v>
      </c>
      <c r="X351">
        <v>-526970962</v>
      </c>
      <c r="Y351">
        <v>2.5499999999999998E-2</v>
      </c>
      <c r="AA351">
        <v>4128.75</v>
      </c>
      <c r="AB351">
        <v>0</v>
      </c>
      <c r="AC351">
        <v>0</v>
      </c>
      <c r="AD351">
        <v>0</v>
      </c>
      <c r="AE351">
        <v>586.47</v>
      </c>
      <c r="AF351">
        <v>0</v>
      </c>
      <c r="AG351">
        <v>0</v>
      </c>
      <c r="AH351">
        <v>0</v>
      </c>
      <c r="AI351">
        <v>7.04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2.5499999999999998E-2</v>
      </c>
      <c r="AU351" t="s">
        <v>6</v>
      </c>
      <c r="AV351">
        <v>0</v>
      </c>
      <c r="AW351">
        <v>2</v>
      </c>
      <c r="AX351">
        <v>16617003</v>
      </c>
      <c r="AY351">
        <v>1</v>
      </c>
      <c r="AZ351">
        <v>0</v>
      </c>
      <c r="BA351">
        <v>361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Y351*Source!I131</f>
        <v>0.11168999999999998</v>
      </c>
      <c r="CY351">
        <f t="shared" si="30"/>
        <v>4128.75</v>
      </c>
      <c r="CZ351">
        <f t="shared" si="31"/>
        <v>586.47</v>
      </c>
      <c r="DA351">
        <f t="shared" si="32"/>
        <v>7.04</v>
      </c>
      <c r="DB351">
        <v>0</v>
      </c>
    </row>
    <row r="352" spans="1:106" x14ac:dyDescent="0.2">
      <c r="A352">
        <f>ROW(Source!A131)</f>
        <v>131</v>
      </c>
      <c r="B352">
        <v>16612262</v>
      </c>
      <c r="C352">
        <v>16616996</v>
      </c>
      <c r="D352">
        <v>15170682</v>
      </c>
      <c r="E352">
        <v>1</v>
      </c>
      <c r="F352">
        <v>1</v>
      </c>
      <c r="G352">
        <v>1</v>
      </c>
      <c r="H352">
        <v>3</v>
      </c>
      <c r="I352" t="s">
        <v>1328</v>
      </c>
      <c r="J352" t="s">
        <v>1329</v>
      </c>
      <c r="K352" t="s">
        <v>1330</v>
      </c>
      <c r="L352">
        <v>1327</v>
      </c>
      <c r="N352">
        <v>1005</v>
      </c>
      <c r="O352" t="s">
        <v>97</v>
      </c>
      <c r="P352" t="s">
        <v>97</v>
      </c>
      <c r="Q352">
        <v>1</v>
      </c>
      <c r="W352">
        <v>0</v>
      </c>
      <c r="X352">
        <v>-1987926685</v>
      </c>
      <c r="Y352">
        <v>1.6</v>
      </c>
      <c r="AA352">
        <v>509.13</v>
      </c>
      <c r="AB352">
        <v>0</v>
      </c>
      <c r="AC352">
        <v>0</v>
      </c>
      <c r="AD352">
        <v>0</v>
      </c>
      <c r="AE352">
        <v>72.319999999999993</v>
      </c>
      <c r="AF352">
        <v>0</v>
      </c>
      <c r="AG352">
        <v>0</v>
      </c>
      <c r="AH352">
        <v>0</v>
      </c>
      <c r="AI352">
        <v>7.04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1.6</v>
      </c>
      <c r="AU352" t="s">
        <v>6</v>
      </c>
      <c r="AV352">
        <v>0</v>
      </c>
      <c r="AW352">
        <v>2</v>
      </c>
      <c r="AX352">
        <v>16617004</v>
      </c>
      <c r="AY352">
        <v>1</v>
      </c>
      <c r="AZ352">
        <v>0</v>
      </c>
      <c r="BA352">
        <v>362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Y352*Source!I131</f>
        <v>7.008</v>
      </c>
      <c r="CY352">
        <f t="shared" si="30"/>
        <v>509.13</v>
      </c>
      <c r="CZ352">
        <f t="shared" si="31"/>
        <v>72.319999999999993</v>
      </c>
      <c r="DA352">
        <f t="shared" si="32"/>
        <v>7.04</v>
      </c>
      <c r="DB352">
        <v>0</v>
      </c>
    </row>
    <row r="353" spans="1:106" x14ac:dyDescent="0.2">
      <c r="A353">
        <f>ROW(Source!A131)</f>
        <v>131</v>
      </c>
      <c r="B353">
        <v>16612262</v>
      </c>
      <c r="C353">
        <v>16616996</v>
      </c>
      <c r="D353">
        <v>15171907</v>
      </c>
      <c r="E353">
        <v>1</v>
      </c>
      <c r="F353">
        <v>1</v>
      </c>
      <c r="G353">
        <v>1</v>
      </c>
      <c r="H353">
        <v>3</v>
      </c>
      <c r="I353" t="s">
        <v>1307</v>
      </c>
      <c r="J353" t="s">
        <v>1308</v>
      </c>
      <c r="K353" t="s">
        <v>1309</v>
      </c>
      <c r="L353">
        <v>1339</v>
      </c>
      <c r="N353">
        <v>1007</v>
      </c>
      <c r="O353" t="s">
        <v>282</v>
      </c>
      <c r="P353" t="s">
        <v>282</v>
      </c>
      <c r="Q353">
        <v>1</v>
      </c>
      <c r="W353">
        <v>0</v>
      </c>
      <c r="X353">
        <v>1795918813</v>
      </c>
      <c r="Y353">
        <v>4.4000000000000003E-3</v>
      </c>
      <c r="AA353">
        <v>525.04</v>
      </c>
      <c r="AB353">
        <v>0</v>
      </c>
      <c r="AC353">
        <v>0</v>
      </c>
      <c r="AD353">
        <v>0</v>
      </c>
      <c r="AE353">
        <v>74.58</v>
      </c>
      <c r="AF353">
        <v>0</v>
      </c>
      <c r="AG353">
        <v>0</v>
      </c>
      <c r="AH353">
        <v>0</v>
      </c>
      <c r="AI353">
        <v>7.04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4.4000000000000003E-3</v>
      </c>
      <c r="AU353" t="s">
        <v>6</v>
      </c>
      <c r="AV353">
        <v>0</v>
      </c>
      <c r="AW353">
        <v>2</v>
      </c>
      <c r="AX353">
        <v>16617005</v>
      </c>
      <c r="AY353">
        <v>1</v>
      </c>
      <c r="AZ353">
        <v>0</v>
      </c>
      <c r="BA353">
        <v>363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Y353*Source!I131</f>
        <v>1.9272000000000001E-2</v>
      </c>
      <c r="CY353">
        <f t="shared" si="30"/>
        <v>525.04</v>
      </c>
      <c r="CZ353">
        <f t="shared" si="31"/>
        <v>74.58</v>
      </c>
      <c r="DA353">
        <f t="shared" si="32"/>
        <v>7.04</v>
      </c>
      <c r="DB353">
        <v>0</v>
      </c>
    </row>
    <row r="354" spans="1:106" x14ac:dyDescent="0.2">
      <c r="A354">
        <f>ROW(Source!A131)</f>
        <v>131</v>
      </c>
      <c r="B354">
        <v>16612262</v>
      </c>
      <c r="C354">
        <v>16616996</v>
      </c>
      <c r="D354">
        <v>15202490</v>
      </c>
      <c r="E354">
        <v>1</v>
      </c>
      <c r="F354">
        <v>1</v>
      </c>
      <c r="G354">
        <v>1</v>
      </c>
      <c r="H354">
        <v>3</v>
      </c>
      <c r="I354" t="s">
        <v>1474</v>
      </c>
      <c r="J354" t="s">
        <v>1475</v>
      </c>
      <c r="K354" t="s">
        <v>1476</v>
      </c>
      <c r="L354">
        <v>1346</v>
      </c>
      <c r="N354">
        <v>1009</v>
      </c>
      <c r="O354" t="s">
        <v>162</v>
      </c>
      <c r="P354" t="s">
        <v>162</v>
      </c>
      <c r="Q354">
        <v>1</v>
      </c>
      <c r="W354">
        <v>0</v>
      </c>
      <c r="X354">
        <v>-1684093315</v>
      </c>
      <c r="Y354">
        <v>4.0199999999999996</v>
      </c>
      <c r="AA354">
        <v>56.95</v>
      </c>
      <c r="AB354">
        <v>0</v>
      </c>
      <c r="AC354">
        <v>0</v>
      </c>
      <c r="AD354">
        <v>0</v>
      </c>
      <c r="AE354">
        <v>8.09</v>
      </c>
      <c r="AF354">
        <v>0</v>
      </c>
      <c r="AG354">
        <v>0</v>
      </c>
      <c r="AH354">
        <v>0</v>
      </c>
      <c r="AI354">
        <v>7.04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4.0199999999999996</v>
      </c>
      <c r="AU354" t="s">
        <v>6</v>
      </c>
      <c r="AV354">
        <v>0</v>
      </c>
      <c r="AW354">
        <v>2</v>
      </c>
      <c r="AX354">
        <v>16617006</v>
      </c>
      <c r="AY354">
        <v>1</v>
      </c>
      <c r="AZ354">
        <v>0</v>
      </c>
      <c r="BA354">
        <v>364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Y354*Source!I131</f>
        <v>17.607599999999998</v>
      </c>
      <c r="CY354">
        <f t="shared" si="30"/>
        <v>56.95</v>
      </c>
      <c r="CZ354">
        <f t="shared" si="31"/>
        <v>8.09</v>
      </c>
      <c r="DA354">
        <f t="shared" si="32"/>
        <v>7.04</v>
      </c>
      <c r="DB354">
        <v>0</v>
      </c>
    </row>
    <row r="355" spans="1:106" x14ac:dyDescent="0.2">
      <c r="A355">
        <f>ROW(Source!A131)</f>
        <v>131</v>
      </c>
      <c r="B355">
        <v>16612262</v>
      </c>
      <c r="C355">
        <v>16616996</v>
      </c>
      <c r="D355">
        <v>15163054</v>
      </c>
      <c r="E355">
        <v>17</v>
      </c>
      <c r="F355">
        <v>1</v>
      </c>
      <c r="G355">
        <v>1</v>
      </c>
      <c r="H355">
        <v>3</v>
      </c>
      <c r="I355" t="s">
        <v>430</v>
      </c>
      <c r="J355" t="s">
        <v>6</v>
      </c>
      <c r="K355" t="s">
        <v>431</v>
      </c>
      <c r="L355">
        <v>1348</v>
      </c>
      <c r="N355">
        <v>1009</v>
      </c>
      <c r="O355" t="s">
        <v>182</v>
      </c>
      <c r="P355" t="s">
        <v>182</v>
      </c>
      <c r="Q355">
        <v>1000</v>
      </c>
      <c r="W355">
        <v>0</v>
      </c>
      <c r="X355">
        <v>1891904026</v>
      </c>
      <c r="Y355">
        <v>7.0999999999999994E-2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7.04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7.0999999999999994E-2</v>
      </c>
      <c r="AU355" t="s">
        <v>6</v>
      </c>
      <c r="AV355">
        <v>0</v>
      </c>
      <c r="AW355">
        <v>2</v>
      </c>
      <c r="AX355">
        <v>16617007</v>
      </c>
      <c r="AY355">
        <v>1</v>
      </c>
      <c r="AZ355">
        <v>0</v>
      </c>
      <c r="BA355">
        <v>365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Y355*Source!I131</f>
        <v>0.31097999999999998</v>
      </c>
      <c r="CY355">
        <f t="shared" si="30"/>
        <v>0</v>
      </c>
      <c r="CZ355">
        <f t="shared" si="31"/>
        <v>0</v>
      </c>
      <c r="DA355">
        <f t="shared" si="32"/>
        <v>7.04</v>
      </c>
      <c r="DB355">
        <v>0</v>
      </c>
    </row>
    <row r="356" spans="1:106" x14ac:dyDescent="0.2">
      <c r="A356">
        <f>ROW(Source!A131)</f>
        <v>131</v>
      </c>
      <c r="B356">
        <v>16612262</v>
      </c>
      <c r="C356">
        <v>16616996</v>
      </c>
      <c r="D356">
        <v>15203285</v>
      </c>
      <c r="E356">
        <v>1</v>
      </c>
      <c r="F356">
        <v>1</v>
      </c>
      <c r="G356">
        <v>1</v>
      </c>
      <c r="H356">
        <v>3</v>
      </c>
      <c r="I356" t="s">
        <v>447</v>
      </c>
      <c r="J356" t="s">
        <v>449</v>
      </c>
      <c r="K356" t="s">
        <v>448</v>
      </c>
      <c r="L356">
        <v>1348</v>
      </c>
      <c r="N356">
        <v>1009</v>
      </c>
      <c r="O356" t="s">
        <v>182</v>
      </c>
      <c r="P356" t="s">
        <v>182</v>
      </c>
      <c r="Q356">
        <v>1000</v>
      </c>
      <c r="W356">
        <v>0</v>
      </c>
      <c r="X356">
        <v>-1564472891</v>
      </c>
      <c r="Y356">
        <v>6.5909999999999996E-2</v>
      </c>
      <c r="AA356">
        <v>33450.28</v>
      </c>
      <c r="AB356">
        <v>0</v>
      </c>
      <c r="AC356">
        <v>0</v>
      </c>
      <c r="AD356">
        <v>0</v>
      </c>
      <c r="AE356">
        <v>4751.46</v>
      </c>
      <c r="AF356">
        <v>0</v>
      </c>
      <c r="AG356">
        <v>0</v>
      </c>
      <c r="AH356">
        <v>0</v>
      </c>
      <c r="AI356">
        <v>7.04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6</v>
      </c>
      <c r="AT356">
        <v>6.5909999999999996E-2</v>
      </c>
      <c r="AU356" t="s">
        <v>6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Y356*Source!I131</f>
        <v>0.28868579999999999</v>
      </c>
      <c r="CY356">
        <f t="shared" si="30"/>
        <v>33450.28</v>
      </c>
      <c r="CZ356">
        <f t="shared" si="31"/>
        <v>4751.46</v>
      </c>
      <c r="DA356">
        <f t="shared" si="32"/>
        <v>7.04</v>
      </c>
      <c r="DB356">
        <v>0</v>
      </c>
    </row>
    <row r="357" spans="1:106" x14ac:dyDescent="0.2">
      <c r="A357">
        <f>ROW(Source!A131)</f>
        <v>131</v>
      </c>
      <c r="B357">
        <v>16612262</v>
      </c>
      <c r="C357">
        <v>16616996</v>
      </c>
      <c r="D357">
        <v>15203308</v>
      </c>
      <c r="E357">
        <v>1</v>
      </c>
      <c r="F357">
        <v>1</v>
      </c>
      <c r="G357">
        <v>1</v>
      </c>
      <c r="H357">
        <v>3</v>
      </c>
      <c r="I357" t="s">
        <v>464</v>
      </c>
      <c r="J357" t="s">
        <v>466</v>
      </c>
      <c r="K357" t="s">
        <v>465</v>
      </c>
      <c r="L357">
        <v>1348</v>
      </c>
      <c r="N357">
        <v>1009</v>
      </c>
      <c r="O357" t="s">
        <v>182</v>
      </c>
      <c r="P357" t="s">
        <v>182</v>
      </c>
      <c r="Q357">
        <v>1000</v>
      </c>
      <c r="W357">
        <v>0</v>
      </c>
      <c r="X357">
        <v>772632804</v>
      </c>
      <c r="Y357">
        <v>5.0899999999999999E-3</v>
      </c>
      <c r="AA357">
        <v>140614.64000000001</v>
      </c>
      <c r="AB357">
        <v>0</v>
      </c>
      <c r="AC357">
        <v>0</v>
      </c>
      <c r="AD357">
        <v>0</v>
      </c>
      <c r="AE357">
        <v>19973.669999999998</v>
      </c>
      <c r="AF357">
        <v>0</v>
      </c>
      <c r="AG357">
        <v>0</v>
      </c>
      <c r="AH357">
        <v>0</v>
      </c>
      <c r="AI357">
        <v>7.04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6</v>
      </c>
      <c r="AT357">
        <v>5.0899999999999999E-3</v>
      </c>
      <c r="AU357" t="s">
        <v>6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6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Y357*Source!I131</f>
        <v>2.22942E-2</v>
      </c>
      <c r="CY357">
        <f t="shared" si="30"/>
        <v>140614.64000000001</v>
      </c>
      <c r="CZ357">
        <f t="shared" si="31"/>
        <v>19973.669999999998</v>
      </c>
      <c r="DA357">
        <f t="shared" si="32"/>
        <v>7.04</v>
      </c>
      <c r="DB357">
        <v>0</v>
      </c>
    </row>
    <row r="358" spans="1:106" x14ac:dyDescent="0.2">
      <c r="A358">
        <f>ROW(Source!A131)</f>
        <v>131</v>
      </c>
      <c r="B358">
        <v>16612262</v>
      </c>
      <c r="C358">
        <v>16616996</v>
      </c>
      <c r="D358">
        <v>15204729</v>
      </c>
      <c r="E358">
        <v>1</v>
      </c>
      <c r="F358">
        <v>1</v>
      </c>
      <c r="G358">
        <v>1</v>
      </c>
      <c r="H358">
        <v>3</v>
      </c>
      <c r="I358" t="s">
        <v>1331</v>
      </c>
      <c r="J358" t="s">
        <v>1332</v>
      </c>
      <c r="K358" t="s">
        <v>1333</v>
      </c>
      <c r="L358">
        <v>1348</v>
      </c>
      <c r="N358">
        <v>1009</v>
      </c>
      <c r="O358" t="s">
        <v>182</v>
      </c>
      <c r="P358" t="s">
        <v>182</v>
      </c>
      <c r="Q358">
        <v>1000</v>
      </c>
      <c r="W358">
        <v>0</v>
      </c>
      <c r="X358">
        <v>-2084827333</v>
      </c>
      <c r="Y358">
        <v>7.1999999999999995E-2</v>
      </c>
      <c r="AA358">
        <v>30229.759999999998</v>
      </c>
      <c r="AB358">
        <v>0</v>
      </c>
      <c r="AC358">
        <v>0</v>
      </c>
      <c r="AD358">
        <v>0</v>
      </c>
      <c r="AE358">
        <v>4294</v>
      </c>
      <c r="AF358">
        <v>0</v>
      </c>
      <c r="AG358">
        <v>0</v>
      </c>
      <c r="AH358">
        <v>0</v>
      </c>
      <c r="AI358">
        <v>7.04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7.1999999999999995E-2</v>
      </c>
      <c r="AU358" t="s">
        <v>6</v>
      </c>
      <c r="AV358">
        <v>0</v>
      </c>
      <c r="AW358">
        <v>2</v>
      </c>
      <c r="AX358">
        <v>16617008</v>
      </c>
      <c r="AY358">
        <v>1</v>
      </c>
      <c r="AZ358">
        <v>0</v>
      </c>
      <c r="BA358">
        <v>366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Y358*Source!I131</f>
        <v>0.31535999999999997</v>
      </c>
      <c r="CY358">
        <f t="shared" si="30"/>
        <v>30229.759999999998</v>
      </c>
      <c r="CZ358">
        <f t="shared" si="31"/>
        <v>4294</v>
      </c>
      <c r="DA358">
        <f t="shared" si="32"/>
        <v>7.04</v>
      </c>
      <c r="DB358">
        <v>0</v>
      </c>
    </row>
    <row r="359" spans="1:106" x14ac:dyDescent="0.2">
      <c r="A359">
        <f>ROW(Source!A134)</f>
        <v>134</v>
      </c>
      <c r="B359">
        <v>16612262</v>
      </c>
      <c r="C359">
        <v>16613471</v>
      </c>
      <c r="D359">
        <v>15430517</v>
      </c>
      <c r="E359">
        <v>1</v>
      </c>
      <c r="F359">
        <v>1</v>
      </c>
      <c r="G359">
        <v>1</v>
      </c>
      <c r="H359">
        <v>1</v>
      </c>
      <c r="I359" t="s">
        <v>1230</v>
      </c>
      <c r="J359" t="s">
        <v>6</v>
      </c>
      <c r="K359" t="s">
        <v>1231</v>
      </c>
      <c r="L359">
        <v>1191</v>
      </c>
      <c r="N359">
        <v>1013</v>
      </c>
      <c r="O359" t="s">
        <v>1223</v>
      </c>
      <c r="P359" t="s">
        <v>1223</v>
      </c>
      <c r="Q359">
        <v>1</v>
      </c>
      <c r="W359">
        <v>0</v>
      </c>
      <c r="X359">
        <v>735429535</v>
      </c>
      <c r="Y359">
        <v>3.77</v>
      </c>
      <c r="AA359">
        <v>0</v>
      </c>
      <c r="AB359">
        <v>0</v>
      </c>
      <c r="AC359">
        <v>0</v>
      </c>
      <c r="AD359">
        <v>54.91</v>
      </c>
      <c r="AE359">
        <v>0</v>
      </c>
      <c r="AF359">
        <v>0</v>
      </c>
      <c r="AG359">
        <v>0</v>
      </c>
      <c r="AH359">
        <v>7.8</v>
      </c>
      <c r="AI359">
        <v>1</v>
      </c>
      <c r="AJ359">
        <v>1</v>
      </c>
      <c r="AK359">
        <v>1</v>
      </c>
      <c r="AL359">
        <v>7.04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3.77</v>
      </c>
      <c r="AU359" t="s">
        <v>6</v>
      </c>
      <c r="AV359">
        <v>1</v>
      </c>
      <c r="AW359">
        <v>2</v>
      </c>
      <c r="AX359">
        <v>16613475</v>
      </c>
      <c r="AY359">
        <v>1</v>
      </c>
      <c r="AZ359">
        <v>0</v>
      </c>
      <c r="BA359">
        <v>367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Y359*Source!I134</f>
        <v>1.8736900000000001</v>
      </c>
      <c r="CY359">
        <f>AD359</f>
        <v>54.91</v>
      </c>
      <c r="CZ359">
        <f>AH359</f>
        <v>7.8</v>
      </c>
      <c r="DA359">
        <f>AL359</f>
        <v>7.04</v>
      </c>
      <c r="DB359">
        <v>0</v>
      </c>
    </row>
    <row r="360" spans="1:106" x14ac:dyDescent="0.2">
      <c r="A360">
        <f>ROW(Source!A134)</f>
        <v>134</v>
      </c>
      <c r="B360">
        <v>16612262</v>
      </c>
      <c r="C360">
        <v>16613471</v>
      </c>
      <c r="D360">
        <v>15165926</v>
      </c>
      <c r="E360">
        <v>1</v>
      </c>
      <c r="F360">
        <v>1</v>
      </c>
      <c r="G360">
        <v>1</v>
      </c>
      <c r="H360">
        <v>3</v>
      </c>
      <c r="I360" t="s">
        <v>1483</v>
      </c>
      <c r="J360" t="s">
        <v>1484</v>
      </c>
      <c r="K360" t="s">
        <v>1485</v>
      </c>
      <c r="L360">
        <v>1348</v>
      </c>
      <c r="N360">
        <v>1009</v>
      </c>
      <c r="O360" t="s">
        <v>182</v>
      </c>
      <c r="P360" t="s">
        <v>182</v>
      </c>
      <c r="Q360">
        <v>1000</v>
      </c>
      <c r="W360">
        <v>0</v>
      </c>
      <c r="X360">
        <v>-1565347455</v>
      </c>
      <c r="Y360">
        <v>1E-3</v>
      </c>
      <c r="AA360">
        <v>53299.839999999997</v>
      </c>
      <c r="AB360">
        <v>0</v>
      </c>
      <c r="AC360">
        <v>0</v>
      </c>
      <c r="AD360">
        <v>0</v>
      </c>
      <c r="AE360">
        <v>7571</v>
      </c>
      <c r="AF360">
        <v>0</v>
      </c>
      <c r="AG360">
        <v>0</v>
      </c>
      <c r="AH360">
        <v>0</v>
      </c>
      <c r="AI360">
        <v>7.04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1E-3</v>
      </c>
      <c r="AU360" t="s">
        <v>6</v>
      </c>
      <c r="AV360">
        <v>0</v>
      </c>
      <c r="AW360">
        <v>2</v>
      </c>
      <c r="AX360">
        <v>16613476</v>
      </c>
      <c r="AY360">
        <v>1</v>
      </c>
      <c r="AZ360">
        <v>0</v>
      </c>
      <c r="BA360">
        <v>368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Y360*Source!I134</f>
        <v>4.9700000000000005E-4</v>
      </c>
      <c r="CY360">
        <f>AA360</f>
        <v>53299.839999999997</v>
      </c>
      <c r="CZ360">
        <f>AE360</f>
        <v>7571</v>
      </c>
      <c r="DA360">
        <f>AI360</f>
        <v>7.04</v>
      </c>
      <c r="DB360">
        <v>0</v>
      </c>
    </row>
    <row r="361" spans="1:106" x14ac:dyDescent="0.2">
      <c r="A361">
        <f>ROW(Source!A134)</f>
        <v>134</v>
      </c>
      <c r="B361">
        <v>16612262</v>
      </c>
      <c r="C361">
        <v>16613471</v>
      </c>
      <c r="D361">
        <v>15167286</v>
      </c>
      <c r="E361">
        <v>1</v>
      </c>
      <c r="F361">
        <v>1</v>
      </c>
      <c r="G361">
        <v>1</v>
      </c>
      <c r="H361">
        <v>3</v>
      </c>
      <c r="I361" t="s">
        <v>1293</v>
      </c>
      <c r="J361" t="s">
        <v>1294</v>
      </c>
      <c r="K361" t="s">
        <v>1295</v>
      </c>
      <c r="L361">
        <v>1339</v>
      </c>
      <c r="N361">
        <v>1007</v>
      </c>
      <c r="O361" t="s">
        <v>282</v>
      </c>
      <c r="P361" t="s">
        <v>282</v>
      </c>
      <c r="Q361">
        <v>1</v>
      </c>
      <c r="W361">
        <v>0</v>
      </c>
      <c r="X361">
        <v>-1660354250</v>
      </c>
      <c r="Y361">
        <v>0.05</v>
      </c>
      <c r="AA361">
        <v>17.18</v>
      </c>
      <c r="AB361">
        <v>0</v>
      </c>
      <c r="AC361">
        <v>0</v>
      </c>
      <c r="AD361">
        <v>0</v>
      </c>
      <c r="AE361">
        <v>2.44</v>
      </c>
      <c r="AF361">
        <v>0</v>
      </c>
      <c r="AG361">
        <v>0</v>
      </c>
      <c r="AH361">
        <v>0</v>
      </c>
      <c r="AI361">
        <v>7.04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0.05</v>
      </c>
      <c r="AU361" t="s">
        <v>6</v>
      </c>
      <c r="AV361">
        <v>0</v>
      </c>
      <c r="AW361">
        <v>2</v>
      </c>
      <c r="AX361">
        <v>16613477</v>
      </c>
      <c r="AY361">
        <v>1</v>
      </c>
      <c r="AZ361">
        <v>0</v>
      </c>
      <c r="BA361">
        <v>369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Y361*Source!I134</f>
        <v>2.4850000000000001E-2</v>
      </c>
      <c r="CY361">
        <f>AA361</f>
        <v>17.18</v>
      </c>
      <c r="CZ361">
        <f>AE361</f>
        <v>2.44</v>
      </c>
      <c r="DA361">
        <f>AI361</f>
        <v>7.04</v>
      </c>
      <c r="DB361">
        <v>0</v>
      </c>
    </row>
    <row r="362" spans="1:106" x14ac:dyDescent="0.2">
      <c r="A362">
        <f>ROW(Source!A135)</f>
        <v>135</v>
      </c>
      <c r="B362">
        <v>16612262</v>
      </c>
      <c r="C362">
        <v>16613478</v>
      </c>
      <c r="D362">
        <v>15435609</v>
      </c>
      <c r="E362">
        <v>1</v>
      </c>
      <c r="F362">
        <v>1</v>
      </c>
      <c r="G362">
        <v>1</v>
      </c>
      <c r="H362">
        <v>1</v>
      </c>
      <c r="I362" t="s">
        <v>1291</v>
      </c>
      <c r="J362" t="s">
        <v>6</v>
      </c>
      <c r="K362" t="s">
        <v>1292</v>
      </c>
      <c r="L362">
        <v>1191</v>
      </c>
      <c r="N362">
        <v>1013</v>
      </c>
      <c r="O362" t="s">
        <v>1223</v>
      </c>
      <c r="P362" t="s">
        <v>1223</v>
      </c>
      <c r="Q362">
        <v>1</v>
      </c>
      <c r="W362">
        <v>0</v>
      </c>
      <c r="X362">
        <v>-814890593</v>
      </c>
      <c r="Y362">
        <v>2.71</v>
      </c>
      <c r="AA362">
        <v>0</v>
      </c>
      <c r="AB362">
        <v>0</v>
      </c>
      <c r="AC362">
        <v>0</v>
      </c>
      <c r="AD362">
        <v>63.15</v>
      </c>
      <c r="AE362">
        <v>0</v>
      </c>
      <c r="AF362">
        <v>0</v>
      </c>
      <c r="AG362">
        <v>0</v>
      </c>
      <c r="AH362">
        <v>8.9700000000000006</v>
      </c>
      <c r="AI362">
        <v>1</v>
      </c>
      <c r="AJ362">
        <v>1</v>
      </c>
      <c r="AK362">
        <v>1</v>
      </c>
      <c r="AL362">
        <v>7.04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2.71</v>
      </c>
      <c r="AU362" t="s">
        <v>6</v>
      </c>
      <c r="AV362">
        <v>1</v>
      </c>
      <c r="AW362">
        <v>2</v>
      </c>
      <c r="AX362">
        <v>16613483</v>
      </c>
      <c r="AY362">
        <v>1</v>
      </c>
      <c r="AZ362">
        <v>0</v>
      </c>
      <c r="BA362">
        <v>370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Y362*Source!I135</f>
        <v>13.007999999999999</v>
      </c>
      <c r="CY362">
        <f>AD362</f>
        <v>63.15</v>
      </c>
      <c r="CZ362">
        <f>AH362</f>
        <v>8.9700000000000006</v>
      </c>
      <c r="DA362">
        <f>AL362</f>
        <v>7.04</v>
      </c>
      <c r="DB362">
        <v>0</v>
      </c>
    </row>
    <row r="363" spans="1:106" x14ac:dyDescent="0.2">
      <c r="A363">
        <f>ROW(Source!A135)</f>
        <v>135</v>
      </c>
      <c r="B363">
        <v>16612262</v>
      </c>
      <c r="C363">
        <v>16613478</v>
      </c>
      <c r="D363">
        <v>15167286</v>
      </c>
      <c r="E363">
        <v>1</v>
      </c>
      <c r="F363">
        <v>1</v>
      </c>
      <c r="G363">
        <v>1</v>
      </c>
      <c r="H363">
        <v>3</v>
      </c>
      <c r="I363" t="s">
        <v>1293</v>
      </c>
      <c r="J363" t="s">
        <v>1294</v>
      </c>
      <c r="K363" t="s">
        <v>1295</v>
      </c>
      <c r="L363">
        <v>1339</v>
      </c>
      <c r="N363">
        <v>1007</v>
      </c>
      <c r="O363" t="s">
        <v>282</v>
      </c>
      <c r="P363" t="s">
        <v>282</v>
      </c>
      <c r="Q363">
        <v>1</v>
      </c>
      <c r="W363">
        <v>0</v>
      </c>
      <c r="X363">
        <v>-1660354250</v>
      </c>
      <c r="Y363">
        <v>0.01</v>
      </c>
      <c r="AA363">
        <v>17.18</v>
      </c>
      <c r="AB363">
        <v>0</v>
      </c>
      <c r="AC363">
        <v>0</v>
      </c>
      <c r="AD363">
        <v>0</v>
      </c>
      <c r="AE363">
        <v>2.44</v>
      </c>
      <c r="AF363">
        <v>0</v>
      </c>
      <c r="AG363">
        <v>0</v>
      </c>
      <c r="AH363">
        <v>0</v>
      </c>
      <c r="AI363">
        <v>7.04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0.01</v>
      </c>
      <c r="AU363" t="s">
        <v>6</v>
      </c>
      <c r="AV363">
        <v>0</v>
      </c>
      <c r="AW363">
        <v>2</v>
      </c>
      <c r="AX363">
        <v>16613484</v>
      </c>
      <c r="AY363">
        <v>1</v>
      </c>
      <c r="AZ363">
        <v>0</v>
      </c>
      <c r="BA363">
        <v>371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Y363*Source!I135</f>
        <v>4.8000000000000001E-2</v>
      </c>
      <c r="CY363">
        <f>AA363</f>
        <v>17.18</v>
      </c>
      <c r="CZ363">
        <f>AE363</f>
        <v>2.44</v>
      </c>
      <c r="DA363">
        <f>AI363</f>
        <v>7.04</v>
      </c>
      <c r="DB363">
        <v>0</v>
      </c>
    </row>
    <row r="364" spans="1:106" x14ac:dyDescent="0.2">
      <c r="A364">
        <f>ROW(Source!A135)</f>
        <v>135</v>
      </c>
      <c r="B364">
        <v>16612262</v>
      </c>
      <c r="C364">
        <v>16613478</v>
      </c>
      <c r="D364">
        <v>15161703</v>
      </c>
      <c r="E364">
        <v>17</v>
      </c>
      <c r="F364">
        <v>1</v>
      </c>
      <c r="G364">
        <v>1</v>
      </c>
      <c r="H364">
        <v>3</v>
      </c>
      <c r="I364" t="s">
        <v>478</v>
      </c>
      <c r="J364" t="s">
        <v>6</v>
      </c>
      <c r="K364" t="s">
        <v>479</v>
      </c>
      <c r="L364">
        <v>1339</v>
      </c>
      <c r="N364">
        <v>1007</v>
      </c>
      <c r="O364" t="s">
        <v>282</v>
      </c>
      <c r="P364" t="s">
        <v>282</v>
      </c>
      <c r="Q364">
        <v>1</v>
      </c>
      <c r="W364">
        <v>0</v>
      </c>
      <c r="X364">
        <v>1440854821</v>
      </c>
      <c r="Y364">
        <v>0.02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7.04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6</v>
      </c>
      <c r="AT364">
        <v>0.02</v>
      </c>
      <c r="AU364" t="s">
        <v>6</v>
      </c>
      <c r="AV364">
        <v>0</v>
      </c>
      <c r="AW364">
        <v>2</v>
      </c>
      <c r="AX364">
        <v>16613485</v>
      </c>
      <c r="AY364">
        <v>1</v>
      </c>
      <c r="AZ364">
        <v>0</v>
      </c>
      <c r="BA364">
        <v>372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Y364*Source!I135</f>
        <v>9.6000000000000002E-2</v>
      </c>
      <c r="CY364">
        <f>AA364</f>
        <v>0</v>
      </c>
      <c r="CZ364">
        <f>AE364</f>
        <v>0</v>
      </c>
      <c r="DA364">
        <f>AI364</f>
        <v>7.04</v>
      </c>
      <c r="DB364">
        <v>0</v>
      </c>
    </row>
    <row r="365" spans="1:106" x14ac:dyDescent="0.2">
      <c r="A365">
        <f>ROW(Source!A135)</f>
        <v>135</v>
      </c>
      <c r="B365">
        <v>16612262</v>
      </c>
      <c r="C365">
        <v>16613478</v>
      </c>
      <c r="D365">
        <v>15173318</v>
      </c>
      <c r="E365">
        <v>1</v>
      </c>
      <c r="F365">
        <v>1</v>
      </c>
      <c r="G365">
        <v>1</v>
      </c>
      <c r="H365">
        <v>3</v>
      </c>
      <c r="I365" t="s">
        <v>481</v>
      </c>
      <c r="J365" t="s">
        <v>483</v>
      </c>
      <c r="K365" t="s">
        <v>482</v>
      </c>
      <c r="L365">
        <v>1348</v>
      </c>
      <c r="N365">
        <v>1009</v>
      </c>
      <c r="O365" t="s">
        <v>182</v>
      </c>
      <c r="P365" t="s">
        <v>182</v>
      </c>
      <c r="Q365">
        <v>1000</v>
      </c>
      <c r="W365">
        <v>0</v>
      </c>
      <c r="X365">
        <v>755883371</v>
      </c>
      <c r="Y365">
        <v>2.4E-2</v>
      </c>
      <c r="AA365">
        <v>5126.1099999999997</v>
      </c>
      <c r="AB365">
        <v>0</v>
      </c>
      <c r="AC365">
        <v>0</v>
      </c>
      <c r="AD365">
        <v>0</v>
      </c>
      <c r="AE365">
        <v>728.14</v>
      </c>
      <c r="AF365">
        <v>0</v>
      </c>
      <c r="AG365">
        <v>0</v>
      </c>
      <c r="AH365">
        <v>0</v>
      </c>
      <c r="AI365">
        <v>7.04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6</v>
      </c>
      <c r="AT365">
        <v>2.4E-2</v>
      </c>
      <c r="AU365" t="s">
        <v>6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Y365*Source!I135</f>
        <v>0.1152</v>
      </c>
      <c r="CY365">
        <f>AA365</f>
        <v>5126.1099999999997</v>
      </c>
      <c r="CZ365">
        <f>AE365</f>
        <v>728.14</v>
      </c>
      <c r="DA365">
        <f>AI365</f>
        <v>7.04</v>
      </c>
      <c r="DB365">
        <v>0</v>
      </c>
    </row>
    <row r="366" spans="1:106" x14ac:dyDescent="0.2">
      <c r="A366">
        <f>ROW(Source!A138)</f>
        <v>138</v>
      </c>
      <c r="B366">
        <v>16612262</v>
      </c>
      <c r="C366">
        <v>16615289</v>
      </c>
      <c r="D366">
        <v>9415746</v>
      </c>
      <c r="E366">
        <v>1</v>
      </c>
      <c r="F366">
        <v>1</v>
      </c>
      <c r="G366">
        <v>1</v>
      </c>
      <c r="H366">
        <v>1</v>
      </c>
      <c r="I366" t="s">
        <v>1486</v>
      </c>
      <c r="J366" t="s">
        <v>6</v>
      </c>
      <c r="K366" t="s">
        <v>1487</v>
      </c>
      <c r="L366">
        <v>1369</v>
      </c>
      <c r="N366">
        <v>1013</v>
      </c>
      <c r="O366" t="s">
        <v>1488</v>
      </c>
      <c r="P366" t="s">
        <v>1488</v>
      </c>
      <c r="Q366">
        <v>1</v>
      </c>
      <c r="W366">
        <v>0</v>
      </c>
      <c r="X366">
        <v>657145562</v>
      </c>
      <c r="Y366">
        <v>81.718999999999994</v>
      </c>
      <c r="AA366">
        <v>0</v>
      </c>
      <c r="AB366">
        <v>0</v>
      </c>
      <c r="AC366">
        <v>0</v>
      </c>
      <c r="AD366">
        <v>62.37</v>
      </c>
      <c r="AE366">
        <v>0</v>
      </c>
      <c r="AF366">
        <v>0</v>
      </c>
      <c r="AG366">
        <v>0</v>
      </c>
      <c r="AH366">
        <v>8.86</v>
      </c>
      <c r="AI366">
        <v>1</v>
      </c>
      <c r="AJ366">
        <v>1</v>
      </c>
      <c r="AK366">
        <v>1</v>
      </c>
      <c r="AL366">
        <v>7.04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71.06</v>
      </c>
      <c r="AU366" t="s">
        <v>92</v>
      </c>
      <c r="AV366">
        <v>1</v>
      </c>
      <c r="AW366">
        <v>2</v>
      </c>
      <c r="AX366">
        <v>16615290</v>
      </c>
      <c r="AY366">
        <v>1</v>
      </c>
      <c r="AZ366">
        <v>0</v>
      </c>
      <c r="BA366">
        <v>373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Y366*Source!I138</f>
        <v>22.177719410000002</v>
      </c>
      <c r="CY366">
        <f>AD366</f>
        <v>62.37</v>
      </c>
      <c r="CZ366">
        <f>AH366</f>
        <v>8.86</v>
      </c>
      <c r="DA366">
        <f>AL366</f>
        <v>7.04</v>
      </c>
      <c r="DB366">
        <v>0</v>
      </c>
    </row>
    <row r="367" spans="1:106" x14ac:dyDescent="0.2">
      <c r="A367">
        <f>ROW(Source!A138)</f>
        <v>138</v>
      </c>
      <c r="B367">
        <v>16612262</v>
      </c>
      <c r="C367">
        <v>16615289</v>
      </c>
      <c r="D367">
        <v>121548</v>
      </c>
      <c r="E367">
        <v>1</v>
      </c>
      <c r="F367">
        <v>1</v>
      </c>
      <c r="G367">
        <v>1</v>
      </c>
      <c r="H367">
        <v>1</v>
      </c>
      <c r="I367" t="s">
        <v>24</v>
      </c>
      <c r="J367" t="s">
        <v>6</v>
      </c>
      <c r="K367" t="s">
        <v>1225</v>
      </c>
      <c r="L367">
        <v>608254</v>
      </c>
      <c r="N367">
        <v>1013</v>
      </c>
      <c r="O367" t="s">
        <v>1489</v>
      </c>
      <c r="P367" t="s">
        <v>1489</v>
      </c>
      <c r="Q367">
        <v>1</v>
      </c>
      <c r="W367">
        <v>0</v>
      </c>
      <c r="X367">
        <v>-185737400</v>
      </c>
      <c r="Y367">
        <v>1.2500000000000001E-2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7.04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6</v>
      </c>
      <c r="AT367">
        <v>0.01</v>
      </c>
      <c r="AU367" t="s">
        <v>91</v>
      </c>
      <c r="AV367">
        <v>2</v>
      </c>
      <c r="AW367">
        <v>2</v>
      </c>
      <c r="AX367">
        <v>16615291</v>
      </c>
      <c r="AY367">
        <v>1</v>
      </c>
      <c r="AZ367">
        <v>0</v>
      </c>
      <c r="BA367">
        <v>374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Y367*Source!I138</f>
        <v>3.3923750000000004E-3</v>
      </c>
      <c r="CY367">
        <f>AD367</f>
        <v>0</v>
      </c>
      <c r="CZ367">
        <f>AH367</f>
        <v>0</v>
      </c>
      <c r="DA367">
        <f>AL367</f>
        <v>1</v>
      </c>
      <c r="DB367">
        <v>0</v>
      </c>
    </row>
    <row r="368" spans="1:106" x14ac:dyDescent="0.2">
      <c r="A368">
        <f>ROW(Source!A138)</f>
        <v>138</v>
      </c>
      <c r="B368">
        <v>16612262</v>
      </c>
      <c r="C368">
        <v>16615289</v>
      </c>
      <c r="D368">
        <v>12833667</v>
      </c>
      <c r="E368">
        <v>1</v>
      </c>
      <c r="F368">
        <v>1</v>
      </c>
      <c r="G368">
        <v>1</v>
      </c>
      <c r="H368">
        <v>2</v>
      </c>
      <c r="I368" t="s">
        <v>1490</v>
      </c>
      <c r="J368" t="s">
        <v>1491</v>
      </c>
      <c r="K368" t="s">
        <v>1492</v>
      </c>
      <c r="L368">
        <v>1368</v>
      </c>
      <c r="N368">
        <v>1011</v>
      </c>
      <c r="O368" t="s">
        <v>1229</v>
      </c>
      <c r="P368" t="s">
        <v>1229</v>
      </c>
      <c r="Q368">
        <v>1</v>
      </c>
      <c r="W368">
        <v>0</v>
      </c>
      <c r="X368">
        <v>341432456</v>
      </c>
      <c r="Y368">
        <v>1.2500000000000001E-2</v>
      </c>
      <c r="AA368">
        <v>0</v>
      </c>
      <c r="AB368">
        <v>220.07</v>
      </c>
      <c r="AC368">
        <v>13.5</v>
      </c>
      <c r="AD368">
        <v>0</v>
      </c>
      <c r="AE368">
        <v>0</v>
      </c>
      <c r="AF368">
        <v>31.26</v>
      </c>
      <c r="AG368">
        <v>13.5</v>
      </c>
      <c r="AH368">
        <v>0</v>
      </c>
      <c r="AI368">
        <v>1</v>
      </c>
      <c r="AJ368">
        <v>7.04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6</v>
      </c>
      <c r="AT368">
        <v>0.01</v>
      </c>
      <c r="AU368" t="s">
        <v>91</v>
      </c>
      <c r="AV368">
        <v>0</v>
      </c>
      <c r="AW368">
        <v>2</v>
      </c>
      <c r="AX368">
        <v>16615292</v>
      </c>
      <c r="AY368">
        <v>1</v>
      </c>
      <c r="AZ368">
        <v>0</v>
      </c>
      <c r="BA368">
        <v>375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Y368*Source!I138</f>
        <v>3.3923750000000004E-3</v>
      </c>
      <c r="CY368">
        <f>AB368</f>
        <v>220.07</v>
      </c>
      <c r="CZ368">
        <f>AF368</f>
        <v>31.26</v>
      </c>
      <c r="DA368">
        <f>AJ368</f>
        <v>7.04</v>
      </c>
      <c r="DB368">
        <v>0</v>
      </c>
    </row>
    <row r="369" spans="1:106" x14ac:dyDescent="0.2">
      <c r="A369">
        <f>ROW(Source!A138)</f>
        <v>138</v>
      </c>
      <c r="B369">
        <v>16612262</v>
      </c>
      <c r="C369">
        <v>16615289</v>
      </c>
      <c r="D369">
        <v>12836407</v>
      </c>
      <c r="E369">
        <v>1</v>
      </c>
      <c r="F369">
        <v>1</v>
      </c>
      <c r="G369">
        <v>1</v>
      </c>
      <c r="H369">
        <v>2</v>
      </c>
      <c r="I369" t="s">
        <v>1493</v>
      </c>
      <c r="J369" t="s">
        <v>1494</v>
      </c>
      <c r="K369" t="s">
        <v>1239</v>
      </c>
      <c r="L369">
        <v>1368</v>
      </c>
      <c r="N369">
        <v>1011</v>
      </c>
      <c r="O369" t="s">
        <v>1229</v>
      </c>
      <c r="P369" t="s">
        <v>1229</v>
      </c>
      <c r="Q369">
        <v>1</v>
      </c>
      <c r="W369">
        <v>0</v>
      </c>
      <c r="X369">
        <v>-365761310</v>
      </c>
      <c r="Y369">
        <v>3.7499999999999999E-2</v>
      </c>
      <c r="AA369">
        <v>0</v>
      </c>
      <c r="AB369">
        <v>613.67999999999995</v>
      </c>
      <c r="AC369">
        <v>11.6</v>
      </c>
      <c r="AD369">
        <v>0</v>
      </c>
      <c r="AE369">
        <v>0</v>
      </c>
      <c r="AF369">
        <v>87.17</v>
      </c>
      <c r="AG369">
        <v>11.6</v>
      </c>
      <c r="AH369">
        <v>0</v>
      </c>
      <c r="AI369">
        <v>1</v>
      </c>
      <c r="AJ369">
        <v>7.04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0.03</v>
      </c>
      <c r="AU369" t="s">
        <v>91</v>
      </c>
      <c r="AV369">
        <v>0</v>
      </c>
      <c r="AW369">
        <v>2</v>
      </c>
      <c r="AX369">
        <v>16615293</v>
      </c>
      <c r="AY369">
        <v>1</v>
      </c>
      <c r="AZ369">
        <v>0</v>
      </c>
      <c r="BA369">
        <v>376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Y369*Source!I138</f>
        <v>1.0177125E-2</v>
      </c>
      <c r="CY369">
        <f>AB369</f>
        <v>613.67999999999995</v>
      </c>
      <c r="CZ369">
        <f>AF369</f>
        <v>87.17</v>
      </c>
      <c r="DA369">
        <f>AJ369</f>
        <v>7.04</v>
      </c>
      <c r="DB369">
        <v>0</v>
      </c>
    </row>
    <row r="370" spans="1:106" x14ac:dyDescent="0.2">
      <c r="A370">
        <f>ROW(Source!A138)</f>
        <v>138</v>
      </c>
      <c r="B370">
        <v>16612262</v>
      </c>
      <c r="C370">
        <v>16615289</v>
      </c>
      <c r="D370">
        <v>12862834</v>
      </c>
      <c r="E370">
        <v>1</v>
      </c>
      <c r="F370">
        <v>1</v>
      </c>
      <c r="G370">
        <v>1</v>
      </c>
      <c r="H370">
        <v>3</v>
      </c>
      <c r="I370" t="s">
        <v>1495</v>
      </c>
      <c r="J370" t="s">
        <v>1496</v>
      </c>
      <c r="K370" t="s">
        <v>1497</v>
      </c>
      <c r="L370">
        <v>1348</v>
      </c>
      <c r="N370">
        <v>1009</v>
      </c>
      <c r="O370" t="s">
        <v>182</v>
      </c>
      <c r="P370" t="s">
        <v>182</v>
      </c>
      <c r="Q370">
        <v>1000</v>
      </c>
      <c r="W370">
        <v>0</v>
      </c>
      <c r="X370">
        <v>525677169</v>
      </c>
      <c r="Y370">
        <v>2.46E-2</v>
      </c>
      <c r="AA370">
        <v>110577.28</v>
      </c>
      <c r="AB370">
        <v>0</v>
      </c>
      <c r="AC370">
        <v>0</v>
      </c>
      <c r="AD370">
        <v>0</v>
      </c>
      <c r="AE370">
        <v>15707</v>
      </c>
      <c r="AF370">
        <v>0</v>
      </c>
      <c r="AG370">
        <v>0</v>
      </c>
      <c r="AH370">
        <v>0</v>
      </c>
      <c r="AI370">
        <v>7.04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2.46E-2</v>
      </c>
      <c r="AU370" t="s">
        <v>6</v>
      </c>
      <c r="AV370">
        <v>0</v>
      </c>
      <c r="AW370">
        <v>2</v>
      </c>
      <c r="AX370">
        <v>16615294</v>
      </c>
      <c r="AY370">
        <v>1</v>
      </c>
      <c r="AZ370">
        <v>0</v>
      </c>
      <c r="BA370">
        <v>377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Y370*Source!I138</f>
        <v>6.6761940000000007E-3</v>
      </c>
      <c r="CY370">
        <f>AA370</f>
        <v>110577.28</v>
      </c>
      <c r="CZ370">
        <f>AE370</f>
        <v>15707</v>
      </c>
      <c r="DA370">
        <f>AI370</f>
        <v>7.04</v>
      </c>
      <c r="DB370">
        <v>0</v>
      </c>
    </row>
    <row r="371" spans="1:106" x14ac:dyDescent="0.2">
      <c r="A371">
        <f>ROW(Source!A138)</f>
        <v>138</v>
      </c>
      <c r="B371">
        <v>16612262</v>
      </c>
      <c r="C371">
        <v>16615289</v>
      </c>
      <c r="D371">
        <v>12860382</v>
      </c>
      <c r="E371">
        <v>1</v>
      </c>
      <c r="F371">
        <v>1</v>
      </c>
      <c r="G371">
        <v>1</v>
      </c>
      <c r="H371">
        <v>3</v>
      </c>
      <c r="I371" t="s">
        <v>1498</v>
      </c>
      <c r="J371" t="s">
        <v>1499</v>
      </c>
      <c r="K371" t="s">
        <v>1300</v>
      </c>
      <c r="L371">
        <v>1346</v>
      </c>
      <c r="N371">
        <v>1009</v>
      </c>
      <c r="O371" t="s">
        <v>162</v>
      </c>
      <c r="P371" t="s">
        <v>162</v>
      </c>
      <c r="Q371">
        <v>1</v>
      </c>
      <c r="W371">
        <v>0</v>
      </c>
      <c r="X371">
        <v>1519769894</v>
      </c>
      <c r="Y371">
        <v>0.3</v>
      </c>
      <c r="AA371">
        <v>12.81</v>
      </c>
      <c r="AB371">
        <v>0</v>
      </c>
      <c r="AC371">
        <v>0</v>
      </c>
      <c r="AD371">
        <v>0</v>
      </c>
      <c r="AE371">
        <v>1.82</v>
      </c>
      <c r="AF371">
        <v>0</v>
      </c>
      <c r="AG371">
        <v>0</v>
      </c>
      <c r="AH371">
        <v>0</v>
      </c>
      <c r="AI371">
        <v>7.04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0.3</v>
      </c>
      <c r="AU371" t="s">
        <v>6</v>
      </c>
      <c r="AV371">
        <v>0</v>
      </c>
      <c r="AW371">
        <v>2</v>
      </c>
      <c r="AX371">
        <v>16615295</v>
      </c>
      <c r="AY371">
        <v>1</v>
      </c>
      <c r="AZ371">
        <v>0</v>
      </c>
      <c r="BA371">
        <v>378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Y371*Source!I138</f>
        <v>8.1417000000000003E-2</v>
      </c>
      <c r="CY371">
        <f>AA371</f>
        <v>12.81</v>
      </c>
      <c r="CZ371">
        <f>AE371</f>
        <v>1.82</v>
      </c>
      <c r="DA371">
        <f>AI371</f>
        <v>7.04</v>
      </c>
      <c r="DB371">
        <v>0</v>
      </c>
    </row>
    <row r="372" spans="1:106" x14ac:dyDescent="0.2">
      <c r="A372">
        <f>ROW(Source!A138)</f>
        <v>138</v>
      </c>
      <c r="B372">
        <v>16612262</v>
      </c>
      <c r="C372">
        <v>16615289</v>
      </c>
      <c r="D372">
        <v>12863135</v>
      </c>
      <c r="E372">
        <v>1</v>
      </c>
      <c r="F372">
        <v>1</v>
      </c>
      <c r="G372">
        <v>1</v>
      </c>
      <c r="H372">
        <v>3</v>
      </c>
      <c r="I372" t="s">
        <v>1500</v>
      </c>
      <c r="J372" t="s">
        <v>1501</v>
      </c>
      <c r="K372" t="s">
        <v>1316</v>
      </c>
      <c r="L372">
        <v>1346</v>
      </c>
      <c r="N372">
        <v>1009</v>
      </c>
      <c r="O372" t="s">
        <v>162</v>
      </c>
      <c r="P372" t="s">
        <v>162</v>
      </c>
      <c r="Q372">
        <v>1</v>
      </c>
      <c r="W372">
        <v>0</v>
      </c>
      <c r="X372">
        <v>-1369647322</v>
      </c>
      <c r="Y372">
        <v>2.7</v>
      </c>
      <c r="AA372">
        <v>229.5</v>
      </c>
      <c r="AB372">
        <v>0</v>
      </c>
      <c r="AC372">
        <v>0</v>
      </c>
      <c r="AD372">
        <v>0</v>
      </c>
      <c r="AE372">
        <v>32.6</v>
      </c>
      <c r="AF372">
        <v>0</v>
      </c>
      <c r="AG372">
        <v>0</v>
      </c>
      <c r="AH372">
        <v>0</v>
      </c>
      <c r="AI372">
        <v>7.04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2.7</v>
      </c>
      <c r="AU372" t="s">
        <v>6</v>
      </c>
      <c r="AV372">
        <v>0</v>
      </c>
      <c r="AW372">
        <v>2</v>
      </c>
      <c r="AX372">
        <v>16615296</v>
      </c>
      <c r="AY372">
        <v>1</v>
      </c>
      <c r="AZ372">
        <v>0</v>
      </c>
      <c r="BA372">
        <v>379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Y372*Source!I138</f>
        <v>0.7327530000000001</v>
      </c>
      <c r="CY372">
        <f>AA372</f>
        <v>229.5</v>
      </c>
      <c r="CZ372">
        <f>AE372</f>
        <v>32.6</v>
      </c>
      <c r="DA372">
        <f>AI372</f>
        <v>7.04</v>
      </c>
      <c r="DB372">
        <v>0</v>
      </c>
    </row>
    <row r="373" spans="1:106" x14ac:dyDescent="0.2">
      <c r="A373">
        <f>ROW(Source!A139)</f>
        <v>139</v>
      </c>
      <c r="B373">
        <v>16612262</v>
      </c>
      <c r="C373">
        <v>16613488</v>
      </c>
      <c r="D373">
        <v>15433629</v>
      </c>
      <c r="E373">
        <v>1</v>
      </c>
      <c r="F373">
        <v>1</v>
      </c>
      <c r="G373">
        <v>1</v>
      </c>
      <c r="H373">
        <v>1</v>
      </c>
      <c r="I373" t="s">
        <v>1502</v>
      </c>
      <c r="J373" t="s">
        <v>6</v>
      </c>
      <c r="K373" t="s">
        <v>1503</v>
      </c>
      <c r="L373">
        <v>1191</v>
      </c>
      <c r="N373">
        <v>1013</v>
      </c>
      <c r="O373" t="s">
        <v>1223</v>
      </c>
      <c r="P373" t="s">
        <v>1223</v>
      </c>
      <c r="Q373">
        <v>1</v>
      </c>
      <c r="W373">
        <v>0</v>
      </c>
      <c r="X373">
        <v>-576067263</v>
      </c>
      <c r="Y373">
        <v>1.03</v>
      </c>
      <c r="AA373">
        <v>0</v>
      </c>
      <c r="AB373">
        <v>0</v>
      </c>
      <c r="AC373">
        <v>0</v>
      </c>
      <c r="AD373">
        <v>50.62</v>
      </c>
      <c r="AE373">
        <v>0</v>
      </c>
      <c r="AF373">
        <v>0</v>
      </c>
      <c r="AG373">
        <v>0</v>
      </c>
      <c r="AH373">
        <v>7.19</v>
      </c>
      <c r="AI373">
        <v>1</v>
      </c>
      <c r="AJ373">
        <v>1</v>
      </c>
      <c r="AK373">
        <v>1</v>
      </c>
      <c r="AL373">
        <v>7.04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1.03</v>
      </c>
      <c r="AU373" t="s">
        <v>6</v>
      </c>
      <c r="AV373">
        <v>1</v>
      </c>
      <c r="AW373">
        <v>2</v>
      </c>
      <c r="AX373">
        <v>16613491</v>
      </c>
      <c r="AY373">
        <v>1</v>
      </c>
      <c r="AZ373">
        <v>0</v>
      </c>
      <c r="BA373">
        <v>380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Y373*Source!I139</f>
        <v>12.7102</v>
      </c>
      <c r="CY373">
        <f>AD373</f>
        <v>50.62</v>
      </c>
      <c r="CZ373">
        <f>AH373</f>
        <v>7.19</v>
      </c>
      <c r="DA373">
        <f>AL373</f>
        <v>7.04</v>
      </c>
      <c r="DB373">
        <v>0</v>
      </c>
    </row>
    <row r="374" spans="1:106" x14ac:dyDescent="0.2">
      <c r="A374">
        <f>ROW(Source!A139)</f>
        <v>139</v>
      </c>
      <c r="B374">
        <v>16612262</v>
      </c>
      <c r="C374">
        <v>16613488</v>
      </c>
      <c r="D374">
        <v>15170984</v>
      </c>
      <c r="E374">
        <v>1</v>
      </c>
      <c r="F374">
        <v>1</v>
      </c>
      <c r="G374">
        <v>1</v>
      </c>
      <c r="H374">
        <v>3</v>
      </c>
      <c r="I374" t="s">
        <v>1504</v>
      </c>
      <c r="J374" t="s">
        <v>1505</v>
      </c>
      <c r="K374" t="s">
        <v>1506</v>
      </c>
      <c r="L374">
        <v>1355</v>
      </c>
      <c r="N374">
        <v>1010</v>
      </c>
      <c r="O374" t="s">
        <v>322</v>
      </c>
      <c r="P374" t="s">
        <v>322</v>
      </c>
      <c r="Q374">
        <v>100</v>
      </c>
      <c r="W374">
        <v>0</v>
      </c>
      <c r="X374">
        <v>1092967459</v>
      </c>
      <c r="Y374">
        <v>0.2</v>
      </c>
      <c r="AA374">
        <v>577.28</v>
      </c>
      <c r="AB374">
        <v>0</v>
      </c>
      <c r="AC374">
        <v>0</v>
      </c>
      <c r="AD374">
        <v>0</v>
      </c>
      <c r="AE374">
        <v>82</v>
      </c>
      <c r="AF374">
        <v>0</v>
      </c>
      <c r="AG374">
        <v>0</v>
      </c>
      <c r="AH374">
        <v>0</v>
      </c>
      <c r="AI374">
        <v>7.04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0.2</v>
      </c>
      <c r="AU374" t="s">
        <v>6</v>
      </c>
      <c r="AV374">
        <v>0</v>
      </c>
      <c r="AW374">
        <v>2</v>
      </c>
      <c r="AX374">
        <v>16613492</v>
      </c>
      <c r="AY374">
        <v>1</v>
      </c>
      <c r="AZ374">
        <v>0</v>
      </c>
      <c r="BA374">
        <v>381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Y374*Source!I139</f>
        <v>2.468</v>
      </c>
      <c r="CY374">
        <f>AA374</f>
        <v>577.28</v>
      </c>
      <c r="CZ374">
        <f>AE374</f>
        <v>82</v>
      </c>
      <c r="DA374">
        <f>AI374</f>
        <v>7.04</v>
      </c>
      <c r="DB374">
        <v>0</v>
      </c>
    </row>
    <row r="375" spans="1:106" x14ac:dyDescent="0.2">
      <c r="A375">
        <f>ROW(Source!A179)</f>
        <v>179</v>
      </c>
      <c r="B375">
        <v>16612262</v>
      </c>
      <c r="C375">
        <v>16613495</v>
      </c>
      <c r="D375">
        <v>15442878</v>
      </c>
      <c r="E375">
        <v>1</v>
      </c>
      <c r="F375">
        <v>1</v>
      </c>
      <c r="G375">
        <v>1</v>
      </c>
      <c r="H375">
        <v>1</v>
      </c>
      <c r="I375" t="s">
        <v>1507</v>
      </c>
      <c r="J375" t="s">
        <v>6</v>
      </c>
      <c r="K375" t="s">
        <v>1508</v>
      </c>
      <c r="L375">
        <v>1191</v>
      </c>
      <c r="N375">
        <v>1013</v>
      </c>
      <c r="O375" t="s">
        <v>1223</v>
      </c>
      <c r="P375" t="s">
        <v>1223</v>
      </c>
      <c r="Q375">
        <v>1</v>
      </c>
      <c r="W375">
        <v>0</v>
      </c>
      <c r="X375">
        <v>-362667798</v>
      </c>
      <c r="Y375">
        <v>0.27</v>
      </c>
      <c r="AA375">
        <v>0</v>
      </c>
      <c r="AB375">
        <v>0</v>
      </c>
      <c r="AC375">
        <v>0</v>
      </c>
      <c r="AD375">
        <v>73.92</v>
      </c>
      <c r="AE375">
        <v>0</v>
      </c>
      <c r="AF375">
        <v>0</v>
      </c>
      <c r="AG375">
        <v>0</v>
      </c>
      <c r="AH375">
        <v>10.5</v>
      </c>
      <c r="AI375">
        <v>1</v>
      </c>
      <c r="AJ375">
        <v>1</v>
      </c>
      <c r="AK375">
        <v>1</v>
      </c>
      <c r="AL375">
        <v>7.04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6</v>
      </c>
      <c r="AT375">
        <v>0.9</v>
      </c>
      <c r="AU375" t="s">
        <v>571</v>
      </c>
      <c r="AV375">
        <v>1</v>
      </c>
      <c r="AW375">
        <v>2</v>
      </c>
      <c r="AX375">
        <v>16613504</v>
      </c>
      <c r="AY375">
        <v>1</v>
      </c>
      <c r="AZ375">
        <v>0</v>
      </c>
      <c r="BA375">
        <v>382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Y375*Source!I179</f>
        <v>1.08</v>
      </c>
      <c r="CY375">
        <f>AD375</f>
        <v>73.92</v>
      </c>
      <c r="CZ375">
        <f>AH375</f>
        <v>10.5</v>
      </c>
      <c r="DA375">
        <f>AL375</f>
        <v>7.04</v>
      </c>
      <c r="DB375">
        <v>0</v>
      </c>
    </row>
    <row r="376" spans="1:106" x14ac:dyDescent="0.2">
      <c r="A376">
        <f>ROW(Source!A179)</f>
        <v>179</v>
      </c>
      <c r="B376">
        <v>16612262</v>
      </c>
      <c r="C376">
        <v>16613495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1224</v>
      </c>
      <c r="J376" t="s">
        <v>6</v>
      </c>
      <c r="K376" t="s">
        <v>1225</v>
      </c>
      <c r="L376">
        <v>1191</v>
      </c>
      <c r="N376">
        <v>1013</v>
      </c>
      <c r="O376" t="s">
        <v>1223</v>
      </c>
      <c r="P376" t="s">
        <v>1223</v>
      </c>
      <c r="Q376">
        <v>1</v>
      </c>
      <c r="W376">
        <v>0</v>
      </c>
      <c r="X376">
        <v>-1417349443</v>
      </c>
      <c r="Y376">
        <v>0.2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7.04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0.2</v>
      </c>
      <c r="AU376" t="s">
        <v>6</v>
      </c>
      <c r="AV376">
        <v>2</v>
      </c>
      <c r="AW376">
        <v>2</v>
      </c>
      <c r="AX376">
        <v>16613505</v>
      </c>
      <c r="AY376">
        <v>1</v>
      </c>
      <c r="AZ376">
        <v>2048</v>
      </c>
      <c r="BA376">
        <v>383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Y376*Source!I179</f>
        <v>0.8</v>
      </c>
      <c r="CY376">
        <f>AD376</f>
        <v>0</v>
      </c>
      <c r="CZ376">
        <f>AH376</f>
        <v>0</v>
      </c>
      <c r="DA376">
        <f>AL376</f>
        <v>1</v>
      </c>
      <c r="DB376">
        <v>0</v>
      </c>
    </row>
    <row r="377" spans="1:106" x14ac:dyDescent="0.2">
      <c r="A377">
        <f>ROW(Source!A179)</f>
        <v>179</v>
      </c>
      <c r="B377">
        <v>16612262</v>
      </c>
      <c r="C377">
        <v>16613495</v>
      </c>
      <c r="D377">
        <v>15247680</v>
      </c>
      <c r="E377">
        <v>1</v>
      </c>
      <c r="F377">
        <v>1</v>
      </c>
      <c r="G377">
        <v>1</v>
      </c>
      <c r="H377">
        <v>2</v>
      </c>
      <c r="I377" t="s">
        <v>1509</v>
      </c>
      <c r="J377" t="s">
        <v>1510</v>
      </c>
      <c r="K377" t="s">
        <v>1511</v>
      </c>
      <c r="L377">
        <v>1368</v>
      </c>
      <c r="N377">
        <v>1011</v>
      </c>
      <c r="O377" t="s">
        <v>1229</v>
      </c>
      <c r="P377" t="s">
        <v>1229</v>
      </c>
      <c r="Q377">
        <v>1</v>
      </c>
      <c r="W377">
        <v>0</v>
      </c>
      <c r="X377">
        <v>-1718674368</v>
      </c>
      <c r="Y377">
        <v>0.03</v>
      </c>
      <c r="AA377">
        <v>0</v>
      </c>
      <c r="AB377">
        <v>788.41</v>
      </c>
      <c r="AC377">
        <v>13.5</v>
      </c>
      <c r="AD377">
        <v>0</v>
      </c>
      <c r="AE377">
        <v>0</v>
      </c>
      <c r="AF377">
        <v>111.99</v>
      </c>
      <c r="AG377">
        <v>13.5</v>
      </c>
      <c r="AH377">
        <v>0</v>
      </c>
      <c r="AI377">
        <v>1</v>
      </c>
      <c r="AJ377">
        <v>7.04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0.1</v>
      </c>
      <c r="AU377" t="s">
        <v>571</v>
      </c>
      <c r="AV377">
        <v>0</v>
      </c>
      <c r="AW377">
        <v>2</v>
      </c>
      <c r="AX377">
        <v>16613506</v>
      </c>
      <c r="AY377">
        <v>1</v>
      </c>
      <c r="AZ377">
        <v>0</v>
      </c>
      <c r="BA377">
        <v>384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Y377*Source!I179</f>
        <v>0.12</v>
      </c>
      <c r="CY377">
        <f>AB377</f>
        <v>788.41</v>
      </c>
      <c r="CZ377">
        <f>AF377</f>
        <v>111.99</v>
      </c>
      <c r="DA377">
        <f>AJ377</f>
        <v>7.04</v>
      </c>
      <c r="DB377">
        <v>0</v>
      </c>
    </row>
    <row r="378" spans="1:106" x14ac:dyDescent="0.2">
      <c r="A378">
        <f>ROW(Source!A179)</f>
        <v>179</v>
      </c>
      <c r="B378">
        <v>16612262</v>
      </c>
      <c r="C378">
        <v>16613495</v>
      </c>
      <c r="D378">
        <v>15249073</v>
      </c>
      <c r="E378">
        <v>1</v>
      </c>
      <c r="F378">
        <v>1</v>
      </c>
      <c r="G378">
        <v>1</v>
      </c>
      <c r="H378">
        <v>2</v>
      </c>
      <c r="I378" t="s">
        <v>1237</v>
      </c>
      <c r="J378" t="s">
        <v>1238</v>
      </c>
      <c r="K378" t="s">
        <v>1239</v>
      </c>
      <c r="L378">
        <v>1368</v>
      </c>
      <c r="N378">
        <v>1011</v>
      </c>
      <c r="O378" t="s">
        <v>1229</v>
      </c>
      <c r="P378" t="s">
        <v>1229</v>
      </c>
      <c r="Q378">
        <v>1</v>
      </c>
      <c r="W378">
        <v>0</v>
      </c>
      <c r="X378">
        <v>1372534845</v>
      </c>
      <c r="Y378">
        <v>0.03</v>
      </c>
      <c r="AA378">
        <v>0</v>
      </c>
      <c r="AB378">
        <v>462.6</v>
      </c>
      <c r="AC378">
        <v>11.6</v>
      </c>
      <c r="AD378">
        <v>0</v>
      </c>
      <c r="AE378">
        <v>0</v>
      </c>
      <c r="AF378">
        <v>65.709999999999994</v>
      </c>
      <c r="AG378">
        <v>11.6</v>
      </c>
      <c r="AH378">
        <v>0</v>
      </c>
      <c r="AI378">
        <v>1</v>
      </c>
      <c r="AJ378">
        <v>7.04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6</v>
      </c>
      <c r="AT378">
        <v>0.1</v>
      </c>
      <c r="AU378" t="s">
        <v>571</v>
      </c>
      <c r="AV378">
        <v>0</v>
      </c>
      <c r="AW378">
        <v>2</v>
      </c>
      <c r="AX378">
        <v>16613507</v>
      </c>
      <c r="AY378">
        <v>1</v>
      </c>
      <c r="AZ378">
        <v>0</v>
      </c>
      <c r="BA378">
        <v>385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Y378*Source!I179</f>
        <v>0.12</v>
      </c>
      <c r="CY378">
        <f>AB378</f>
        <v>462.6</v>
      </c>
      <c r="CZ378">
        <f>AF378</f>
        <v>65.709999999999994</v>
      </c>
      <c r="DA378">
        <f>AJ378</f>
        <v>7.04</v>
      </c>
      <c r="DB378">
        <v>0</v>
      </c>
    </row>
    <row r="379" spans="1:106" x14ac:dyDescent="0.2">
      <c r="A379">
        <f>ROW(Source!A179)</f>
        <v>179</v>
      </c>
      <c r="B379">
        <v>16612262</v>
      </c>
      <c r="C379">
        <v>16613495</v>
      </c>
      <c r="D379">
        <v>15167588</v>
      </c>
      <c r="E379">
        <v>1</v>
      </c>
      <c r="F379">
        <v>1</v>
      </c>
      <c r="G379">
        <v>1</v>
      </c>
      <c r="H379">
        <v>3</v>
      </c>
      <c r="I379" t="s">
        <v>1512</v>
      </c>
      <c r="J379" t="s">
        <v>1513</v>
      </c>
      <c r="K379" t="s">
        <v>1514</v>
      </c>
      <c r="L379">
        <v>1346</v>
      </c>
      <c r="N379">
        <v>1009</v>
      </c>
      <c r="O379" t="s">
        <v>162</v>
      </c>
      <c r="P379" t="s">
        <v>162</v>
      </c>
      <c r="Q379">
        <v>1</v>
      </c>
      <c r="W379">
        <v>0</v>
      </c>
      <c r="X379">
        <v>-1088866022</v>
      </c>
      <c r="Y379">
        <v>0</v>
      </c>
      <c r="AA379">
        <v>214.02</v>
      </c>
      <c r="AB379">
        <v>0</v>
      </c>
      <c r="AC379">
        <v>0</v>
      </c>
      <c r="AD379">
        <v>0</v>
      </c>
      <c r="AE379">
        <v>30.4</v>
      </c>
      <c r="AF379">
        <v>0</v>
      </c>
      <c r="AG379">
        <v>0</v>
      </c>
      <c r="AH379">
        <v>0</v>
      </c>
      <c r="AI379">
        <v>7.04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0.01</v>
      </c>
      <c r="AU379" t="s">
        <v>42</v>
      </c>
      <c r="AV379">
        <v>0</v>
      </c>
      <c r="AW379">
        <v>2</v>
      </c>
      <c r="AX379">
        <v>16613508</v>
      </c>
      <c r="AY379">
        <v>1</v>
      </c>
      <c r="AZ379">
        <v>0</v>
      </c>
      <c r="BA379">
        <v>386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Y379*Source!I179</f>
        <v>0</v>
      </c>
      <c r="CY379">
        <f>AA379</f>
        <v>214.02</v>
      </c>
      <c r="CZ379">
        <f>AE379</f>
        <v>30.4</v>
      </c>
      <c r="DA379">
        <f>AI379</f>
        <v>7.04</v>
      </c>
      <c r="DB379">
        <v>0</v>
      </c>
    </row>
    <row r="380" spans="1:106" x14ac:dyDescent="0.2">
      <c r="A380">
        <f>ROW(Source!A179)</f>
        <v>179</v>
      </c>
      <c r="B380">
        <v>16612262</v>
      </c>
      <c r="C380">
        <v>16613495</v>
      </c>
      <c r="D380">
        <v>15169942</v>
      </c>
      <c r="E380">
        <v>1</v>
      </c>
      <c r="F380">
        <v>1</v>
      </c>
      <c r="G380">
        <v>1</v>
      </c>
      <c r="H380">
        <v>3</v>
      </c>
      <c r="I380" t="s">
        <v>1515</v>
      </c>
      <c r="J380" t="s">
        <v>1516</v>
      </c>
      <c r="K380" t="s">
        <v>1517</v>
      </c>
      <c r="L380">
        <v>1346</v>
      </c>
      <c r="N380">
        <v>1009</v>
      </c>
      <c r="O380" t="s">
        <v>162</v>
      </c>
      <c r="P380" t="s">
        <v>162</v>
      </c>
      <c r="Q380">
        <v>1</v>
      </c>
      <c r="W380">
        <v>0</v>
      </c>
      <c r="X380">
        <v>103900845</v>
      </c>
      <c r="Y380">
        <v>0</v>
      </c>
      <c r="AA380">
        <v>63.64</v>
      </c>
      <c r="AB380">
        <v>0</v>
      </c>
      <c r="AC380">
        <v>0</v>
      </c>
      <c r="AD380">
        <v>0</v>
      </c>
      <c r="AE380">
        <v>9.0399999999999991</v>
      </c>
      <c r="AF380">
        <v>0</v>
      </c>
      <c r="AG380">
        <v>0</v>
      </c>
      <c r="AH380">
        <v>0</v>
      </c>
      <c r="AI380">
        <v>7.04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0.3</v>
      </c>
      <c r="AU380" t="s">
        <v>42</v>
      </c>
      <c r="AV380">
        <v>0</v>
      </c>
      <c r="AW380">
        <v>2</v>
      </c>
      <c r="AX380">
        <v>16613509</v>
      </c>
      <c r="AY380">
        <v>1</v>
      </c>
      <c r="AZ380">
        <v>0</v>
      </c>
      <c r="BA380">
        <v>387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Y380*Source!I179</f>
        <v>0</v>
      </c>
      <c r="CY380">
        <f>AA380</f>
        <v>63.64</v>
      </c>
      <c r="CZ380">
        <f>AE380</f>
        <v>9.0399999999999991</v>
      </c>
      <c r="DA380">
        <f>AI380</f>
        <v>7.04</v>
      </c>
      <c r="DB380">
        <v>0</v>
      </c>
    </row>
    <row r="381" spans="1:106" x14ac:dyDescent="0.2">
      <c r="A381">
        <f>ROW(Source!A179)</f>
        <v>179</v>
      </c>
      <c r="B381">
        <v>16612262</v>
      </c>
      <c r="C381">
        <v>16613495</v>
      </c>
      <c r="D381">
        <v>15191488</v>
      </c>
      <c r="E381">
        <v>1</v>
      </c>
      <c r="F381">
        <v>1</v>
      </c>
      <c r="G381">
        <v>1</v>
      </c>
      <c r="H381">
        <v>3</v>
      </c>
      <c r="I381" t="s">
        <v>1518</v>
      </c>
      <c r="J381" t="s">
        <v>1519</v>
      </c>
      <c r="K381" t="s">
        <v>1520</v>
      </c>
      <c r="L381">
        <v>1348</v>
      </c>
      <c r="N381">
        <v>1009</v>
      </c>
      <c r="O381" t="s">
        <v>182</v>
      </c>
      <c r="P381" t="s">
        <v>182</v>
      </c>
      <c r="Q381">
        <v>1000</v>
      </c>
      <c r="W381">
        <v>0</v>
      </c>
      <c r="X381">
        <v>-1598896989</v>
      </c>
      <c r="Y381">
        <v>0</v>
      </c>
      <c r="AA381">
        <v>35200</v>
      </c>
      <c r="AB381">
        <v>0</v>
      </c>
      <c r="AC381">
        <v>0</v>
      </c>
      <c r="AD381">
        <v>0</v>
      </c>
      <c r="AE381">
        <v>5000</v>
      </c>
      <c r="AF381">
        <v>0</v>
      </c>
      <c r="AG381">
        <v>0</v>
      </c>
      <c r="AH381">
        <v>0</v>
      </c>
      <c r="AI381">
        <v>7.04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5.9999999999999995E-4</v>
      </c>
      <c r="AU381" t="s">
        <v>42</v>
      </c>
      <c r="AV381">
        <v>0</v>
      </c>
      <c r="AW381">
        <v>2</v>
      </c>
      <c r="AX381">
        <v>16613510</v>
      </c>
      <c r="AY381">
        <v>1</v>
      </c>
      <c r="AZ381">
        <v>0</v>
      </c>
      <c r="BA381">
        <v>388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Y381*Source!I179</f>
        <v>0</v>
      </c>
      <c r="CY381">
        <f>AA381</f>
        <v>35200</v>
      </c>
      <c r="CZ381">
        <f>AE381</f>
        <v>5000</v>
      </c>
      <c r="DA381">
        <f>AI381</f>
        <v>7.04</v>
      </c>
      <c r="DB381">
        <v>0</v>
      </c>
    </row>
    <row r="382" spans="1:106" x14ac:dyDescent="0.2">
      <c r="A382">
        <f>ROW(Source!A179)</f>
        <v>179</v>
      </c>
      <c r="B382">
        <v>16612262</v>
      </c>
      <c r="C382">
        <v>16613495</v>
      </c>
      <c r="D382">
        <v>15164559</v>
      </c>
      <c r="E382">
        <v>17</v>
      </c>
      <c r="F382">
        <v>1</v>
      </c>
      <c r="G382">
        <v>1</v>
      </c>
      <c r="H382">
        <v>3</v>
      </c>
      <c r="I382" t="s">
        <v>1521</v>
      </c>
      <c r="J382" t="s">
        <v>6</v>
      </c>
      <c r="K382" t="s">
        <v>1522</v>
      </c>
      <c r="L382">
        <v>1374</v>
      </c>
      <c r="N382">
        <v>1013</v>
      </c>
      <c r="O382" t="s">
        <v>1523</v>
      </c>
      <c r="P382" t="s">
        <v>1523</v>
      </c>
      <c r="Q382">
        <v>1</v>
      </c>
      <c r="W382">
        <v>0</v>
      </c>
      <c r="X382">
        <v>-1731369543</v>
      </c>
      <c r="Y382">
        <v>0</v>
      </c>
      <c r="AA382">
        <v>1</v>
      </c>
      <c r="AB382">
        <v>0</v>
      </c>
      <c r="AC382">
        <v>0</v>
      </c>
      <c r="AD382">
        <v>0</v>
      </c>
      <c r="AE382">
        <v>1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6</v>
      </c>
      <c r="AT382">
        <v>0.19</v>
      </c>
      <c r="AU382" t="s">
        <v>42</v>
      </c>
      <c r="AV382">
        <v>0</v>
      </c>
      <c r="AW382">
        <v>2</v>
      </c>
      <c r="AX382">
        <v>16613511</v>
      </c>
      <c r="AY382">
        <v>1</v>
      </c>
      <c r="AZ382">
        <v>0</v>
      </c>
      <c r="BA382">
        <v>389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Y382*Source!I179</f>
        <v>0</v>
      </c>
      <c r="CY382">
        <f>AA382</f>
        <v>1</v>
      </c>
      <c r="CZ382">
        <f>AE382</f>
        <v>1</v>
      </c>
      <c r="DA382">
        <f>AI382</f>
        <v>1</v>
      </c>
      <c r="DB382">
        <v>0</v>
      </c>
    </row>
    <row r="383" spans="1:106" x14ac:dyDescent="0.2">
      <c r="A383">
        <f>ROW(Source!A180)</f>
        <v>180</v>
      </c>
      <c r="B383">
        <v>16612262</v>
      </c>
      <c r="C383">
        <v>16613512</v>
      </c>
      <c r="D383">
        <v>15430767</v>
      </c>
      <c r="E383">
        <v>1</v>
      </c>
      <c r="F383">
        <v>1</v>
      </c>
      <c r="G383">
        <v>1</v>
      </c>
      <c r="H383">
        <v>1</v>
      </c>
      <c r="I383" t="s">
        <v>1249</v>
      </c>
      <c r="J383" t="s">
        <v>6</v>
      </c>
      <c r="K383" t="s">
        <v>1250</v>
      </c>
      <c r="L383">
        <v>1191</v>
      </c>
      <c r="N383">
        <v>1013</v>
      </c>
      <c r="O383" t="s">
        <v>1223</v>
      </c>
      <c r="P383" t="s">
        <v>1223</v>
      </c>
      <c r="Q383">
        <v>1</v>
      </c>
      <c r="W383">
        <v>0</v>
      </c>
      <c r="X383">
        <v>-400197608</v>
      </c>
      <c r="Y383">
        <v>25.72</v>
      </c>
      <c r="AA383">
        <v>0</v>
      </c>
      <c r="AB383">
        <v>0</v>
      </c>
      <c r="AC383">
        <v>0</v>
      </c>
      <c r="AD383">
        <v>60.05</v>
      </c>
      <c r="AE383">
        <v>0</v>
      </c>
      <c r="AF383">
        <v>0</v>
      </c>
      <c r="AG383">
        <v>0</v>
      </c>
      <c r="AH383">
        <v>8.5299999999999994</v>
      </c>
      <c r="AI383">
        <v>1</v>
      </c>
      <c r="AJ383">
        <v>1</v>
      </c>
      <c r="AK383">
        <v>1</v>
      </c>
      <c r="AL383">
        <v>7.04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25.72</v>
      </c>
      <c r="AU383" t="s">
        <v>6</v>
      </c>
      <c r="AV383">
        <v>1</v>
      </c>
      <c r="AW383">
        <v>2</v>
      </c>
      <c r="AX383">
        <v>16613516</v>
      </c>
      <c r="AY383">
        <v>1</v>
      </c>
      <c r="AZ383">
        <v>0</v>
      </c>
      <c r="BA383">
        <v>390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Y383*Source!I180</f>
        <v>102.88</v>
      </c>
      <c r="CY383">
        <f>AD383</f>
        <v>60.05</v>
      </c>
      <c r="CZ383">
        <f>AH383</f>
        <v>8.5299999999999994</v>
      </c>
      <c r="DA383">
        <f>AL383</f>
        <v>7.04</v>
      </c>
      <c r="DB383">
        <v>0</v>
      </c>
    </row>
    <row r="384" spans="1:106" x14ac:dyDescent="0.2">
      <c r="A384">
        <f>ROW(Source!A180)</f>
        <v>180</v>
      </c>
      <c r="B384">
        <v>16612262</v>
      </c>
      <c r="C384">
        <v>16613512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1224</v>
      </c>
      <c r="J384" t="s">
        <v>6</v>
      </c>
      <c r="K384" t="s">
        <v>1225</v>
      </c>
      <c r="L384">
        <v>1191</v>
      </c>
      <c r="N384">
        <v>1013</v>
      </c>
      <c r="O384" t="s">
        <v>1223</v>
      </c>
      <c r="P384" t="s">
        <v>1223</v>
      </c>
      <c r="Q384">
        <v>1</v>
      </c>
      <c r="W384">
        <v>0</v>
      </c>
      <c r="X384">
        <v>-1417349443</v>
      </c>
      <c r="Y384">
        <v>7.0000000000000007E-2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7.04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7.0000000000000007E-2</v>
      </c>
      <c r="AU384" t="s">
        <v>6</v>
      </c>
      <c r="AV384">
        <v>2</v>
      </c>
      <c r="AW384">
        <v>2</v>
      </c>
      <c r="AX384">
        <v>16613517</v>
      </c>
      <c r="AY384">
        <v>1</v>
      </c>
      <c r="AZ384">
        <v>0</v>
      </c>
      <c r="BA384">
        <v>391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Y384*Source!I180</f>
        <v>0.28000000000000003</v>
      </c>
      <c r="CY384">
        <f>AD384</f>
        <v>0</v>
      </c>
      <c r="CZ384">
        <f>AH384</f>
        <v>0</v>
      </c>
      <c r="DA384">
        <f>AL384</f>
        <v>1</v>
      </c>
      <c r="DB384">
        <v>0</v>
      </c>
    </row>
    <row r="385" spans="1:106" x14ac:dyDescent="0.2">
      <c r="A385">
        <f>ROW(Source!A180)</f>
        <v>180</v>
      </c>
      <c r="B385">
        <v>16612262</v>
      </c>
      <c r="C385">
        <v>16613512</v>
      </c>
      <c r="D385">
        <v>15247974</v>
      </c>
      <c r="E385">
        <v>1</v>
      </c>
      <c r="F385">
        <v>1</v>
      </c>
      <c r="G385">
        <v>1</v>
      </c>
      <c r="H385">
        <v>2</v>
      </c>
      <c r="I385" t="s">
        <v>1226</v>
      </c>
      <c r="J385" t="s">
        <v>1227</v>
      </c>
      <c r="K385" t="s">
        <v>1228</v>
      </c>
      <c r="L385">
        <v>1368</v>
      </c>
      <c r="N385">
        <v>1011</v>
      </c>
      <c r="O385" t="s">
        <v>1229</v>
      </c>
      <c r="P385" t="s">
        <v>1229</v>
      </c>
      <c r="Q385">
        <v>1</v>
      </c>
      <c r="W385">
        <v>0</v>
      </c>
      <c r="X385">
        <v>1188625873</v>
      </c>
      <c r="Y385">
        <v>7.0000000000000007E-2</v>
      </c>
      <c r="AA385">
        <v>0</v>
      </c>
      <c r="AB385">
        <v>220.07</v>
      </c>
      <c r="AC385">
        <v>13.5</v>
      </c>
      <c r="AD385">
        <v>0</v>
      </c>
      <c r="AE385">
        <v>0</v>
      </c>
      <c r="AF385">
        <v>31.26</v>
      </c>
      <c r="AG385">
        <v>13.5</v>
      </c>
      <c r="AH385">
        <v>0</v>
      </c>
      <c r="AI385">
        <v>1</v>
      </c>
      <c r="AJ385">
        <v>7.04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7.0000000000000007E-2</v>
      </c>
      <c r="AU385" t="s">
        <v>6</v>
      </c>
      <c r="AV385">
        <v>0</v>
      </c>
      <c r="AW385">
        <v>2</v>
      </c>
      <c r="AX385">
        <v>16613518</v>
      </c>
      <c r="AY385">
        <v>1</v>
      </c>
      <c r="AZ385">
        <v>0</v>
      </c>
      <c r="BA385">
        <v>392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Y385*Source!I180</f>
        <v>0.28000000000000003</v>
      </c>
      <c r="CY385">
        <f>AB385</f>
        <v>220.07</v>
      </c>
      <c r="CZ385">
        <f>AF385</f>
        <v>31.26</v>
      </c>
      <c r="DA385">
        <f>AJ385</f>
        <v>7.04</v>
      </c>
      <c r="DB385">
        <v>0</v>
      </c>
    </row>
    <row r="386" spans="1:106" x14ac:dyDescent="0.2">
      <c r="A386">
        <f>ROW(Source!A181)</f>
        <v>181</v>
      </c>
      <c r="B386">
        <v>16612262</v>
      </c>
      <c r="C386">
        <v>16613519</v>
      </c>
      <c r="D386">
        <v>15430517</v>
      </c>
      <c r="E386">
        <v>1</v>
      </c>
      <c r="F386">
        <v>1</v>
      </c>
      <c r="G386">
        <v>1</v>
      </c>
      <c r="H386">
        <v>1</v>
      </c>
      <c r="I386" t="s">
        <v>1230</v>
      </c>
      <c r="J386" t="s">
        <v>6</v>
      </c>
      <c r="K386" t="s">
        <v>1231</v>
      </c>
      <c r="L386">
        <v>1191</v>
      </c>
      <c r="N386">
        <v>1013</v>
      </c>
      <c r="O386" t="s">
        <v>1223</v>
      </c>
      <c r="P386" t="s">
        <v>1223</v>
      </c>
      <c r="Q386">
        <v>1</v>
      </c>
      <c r="W386">
        <v>0</v>
      </c>
      <c r="X386">
        <v>735429535</v>
      </c>
      <c r="Y386">
        <v>5.84</v>
      </c>
      <c r="AA386">
        <v>0</v>
      </c>
      <c r="AB386">
        <v>0</v>
      </c>
      <c r="AC386">
        <v>0</v>
      </c>
      <c r="AD386">
        <v>54.91</v>
      </c>
      <c r="AE386">
        <v>0</v>
      </c>
      <c r="AF386">
        <v>0</v>
      </c>
      <c r="AG386">
        <v>0</v>
      </c>
      <c r="AH386">
        <v>7.8</v>
      </c>
      <c r="AI386">
        <v>1</v>
      </c>
      <c r="AJ386">
        <v>1</v>
      </c>
      <c r="AK386">
        <v>1</v>
      </c>
      <c r="AL386">
        <v>7.04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5.84</v>
      </c>
      <c r="AU386" t="s">
        <v>6</v>
      </c>
      <c r="AV386">
        <v>1</v>
      </c>
      <c r="AW386">
        <v>2</v>
      </c>
      <c r="AX386">
        <v>16613521</v>
      </c>
      <c r="AY386">
        <v>1</v>
      </c>
      <c r="AZ386">
        <v>0</v>
      </c>
      <c r="BA386">
        <v>393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Y386*Source!I181</f>
        <v>6.2488000000000001</v>
      </c>
      <c r="CY386">
        <f>AD386</f>
        <v>54.91</v>
      </c>
      <c r="CZ386">
        <f>AH386</f>
        <v>7.8</v>
      </c>
      <c r="DA386">
        <f>AL386</f>
        <v>7.04</v>
      </c>
      <c r="DB386">
        <v>0</v>
      </c>
    </row>
    <row r="387" spans="1:106" x14ac:dyDescent="0.2">
      <c r="A387">
        <f>ROW(Source!A182)</f>
        <v>182</v>
      </c>
      <c r="B387">
        <v>16612262</v>
      </c>
      <c r="C387">
        <v>16613522</v>
      </c>
      <c r="D387">
        <v>15435721</v>
      </c>
      <c r="E387">
        <v>1</v>
      </c>
      <c r="F387">
        <v>1</v>
      </c>
      <c r="G387">
        <v>1</v>
      </c>
      <c r="H387">
        <v>1</v>
      </c>
      <c r="I387" t="s">
        <v>1398</v>
      </c>
      <c r="J387" t="s">
        <v>6</v>
      </c>
      <c r="K387" t="s">
        <v>1399</v>
      </c>
      <c r="L387">
        <v>1191</v>
      </c>
      <c r="N387">
        <v>1013</v>
      </c>
      <c r="O387" t="s">
        <v>1223</v>
      </c>
      <c r="P387" t="s">
        <v>1223</v>
      </c>
      <c r="Q387">
        <v>1</v>
      </c>
      <c r="W387">
        <v>0</v>
      </c>
      <c r="X387">
        <v>1983201532</v>
      </c>
      <c r="Y387">
        <v>0.46799999999999997</v>
      </c>
      <c r="AA387">
        <v>0</v>
      </c>
      <c r="AB387">
        <v>0</v>
      </c>
      <c r="AC387">
        <v>0</v>
      </c>
      <c r="AD387">
        <v>66.95</v>
      </c>
      <c r="AE387">
        <v>0</v>
      </c>
      <c r="AF387">
        <v>0</v>
      </c>
      <c r="AG387">
        <v>0</v>
      </c>
      <c r="AH387">
        <v>9.51</v>
      </c>
      <c r="AI387">
        <v>1</v>
      </c>
      <c r="AJ387">
        <v>1</v>
      </c>
      <c r="AK387">
        <v>1</v>
      </c>
      <c r="AL387">
        <v>7.04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1.56</v>
      </c>
      <c r="AU387" t="s">
        <v>571</v>
      </c>
      <c r="AV387">
        <v>1</v>
      </c>
      <c r="AW387">
        <v>2</v>
      </c>
      <c r="AX387">
        <v>16613537</v>
      </c>
      <c r="AY387">
        <v>1</v>
      </c>
      <c r="AZ387">
        <v>0</v>
      </c>
      <c r="BA387">
        <v>394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Y387*Source!I182</f>
        <v>1.8719999999999999</v>
      </c>
      <c r="CY387">
        <f>AD387</f>
        <v>66.95</v>
      </c>
      <c r="CZ387">
        <f>AH387</f>
        <v>9.51</v>
      </c>
      <c r="DA387">
        <f>AL387</f>
        <v>7.04</v>
      </c>
      <c r="DB387">
        <v>0</v>
      </c>
    </row>
    <row r="388" spans="1:106" x14ac:dyDescent="0.2">
      <c r="A388">
        <f>ROW(Source!A182)</f>
        <v>182</v>
      </c>
      <c r="B388">
        <v>16612262</v>
      </c>
      <c r="C388">
        <v>16613522</v>
      </c>
      <c r="D388">
        <v>15249377</v>
      </c>
      <c r="E388">
        <v>1</v>
      </c>
      <c r="F388">
        <v>1</v>
      </c>
      <c r="G388">
        <v>1</v>
      </c>
      <c r="H388">
        <v>2</v>
      </c>
      <c r="I388" t="s">
        <v>1319</v>
      </c>
      <c r="J388" t="s">
        <v>1320</v>
      </c>
      <c r="K388" t="s">
        <v>1321</v>
      </c>
      <c r="L388">
        <v>1368</v>
      </c>
      <c r="N388">
        <v>1011</v>
      </c>
      <c r="O388" t="s">
        <v>1229</v>
      </c>
      <c r="P388" t="s">
        <v>1229</v>
      </c>
      <c r="Q388">
        <v>1</v>
      </c>
      <c r="W388">
        <v>0</v>
      </c>
      <c r="X388">
        <v>-353815937</v>
      </c>
      <c r="Y388">
        <v>3.9E-2</v>
      </c>
      <c r="AA388">
        <v>0</v>
      </c>
      <c r="AB388">
        <v>57.02</v>
      </c>
      <c r="AC388">
        <v>0</v>
      </c>
      <c r="AD388">
        <v>0</v>
      </c>
      <c r="AE388">
        <v>0</v>
      </c>
      <c r="AF388">
        <v>8.1</v>
      </c>
      <c r="AG388">
        <v>0</v>
      </c>
      <c r="AH388">
        <v>0</v>
      </c>
      <c r="AI388">
        <v>1</v>
      </c>
      <c r="AJ388">
        <v>7.04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0.13</v>
      </c>
      <c r="AU388" t="s">
        <v>571</v>
      </c>
      <c r="AV388">
        <v>0</v>
      </c>
      <c r="AW388">
        <v>2</v>
      </c>
      <c r="AX388">
        <v>16613538</v>
      </c>
      <c r="AY388">
        <v>1</v>
      </c>
      <c r="AZ388">
        <v>0</v>
      </c>
      <c r="BA388">
        <v>395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Y388*Source!I182</f>
        <v>0.156</v>
      </c>
      <c r="CY388">
        <f>AB388</f>
        <v>57.02</v>
      </c>
      <c r="CZ388">
        <f>AF388</f>
        <v>8.1</v>
      </c>
      <c r="DA388">
        <f>AJ388</f>
        <v>7.04</v>
      </c>
      <c r="DB388">
        <v>0</v>
      </c>
    </row>
    <row r="389" spans="1:106" x14ac:dyDescent="0.2">
      <c r="A389">
        <f>ROW(Source!A182)</f>
        <v>182</v>
      </c>
      <c r="B389">
        <v>16612262</v>
      </c>
      <c r="C389">
        <v>16613522</v>
      </c>
      <c r="D389">
        <v>15165537</v>
      </c>
      <c r="E389">
        <v>1</v>
      </c>
      <c r="F389">
        <v>1</v>
      </c>
      <c r="G389">
        <v>1</v>
      </c>
      <c r="H389">
        <v>3</v>
      </c>
      <c r="I389" t="s">
        <v>1524</v>
      </c>
      <c r="J389" t="s">
        <v>1525</v>
      </c>
      <c r="K389" t="s">
        <v>1526</v>
      </c>
      <c r="L389">
        <v>1346</v>
      </c>
      <c r="N389">
        <v>1009</v>
      </c>
      <c r="O389" t="s">
        <v>162</v>
      </c>
      <c r="P389" t="s">
        <v>162</v>
      </c>
      <c r="Q389">
        <v>1</v>
      </c>
      <c r="W389">
        <v>0</v>
      </c>
      <c r="X389">
        <v>618806536</v>
      </c>
      <c r="Y389">
        <v>0</v>
      </c>
      <c r="AA389">
        <v>316.58999999999997</v>
      </c>
      <c r="AB389">
        <v>0</v>
      </c>
      <c r="AC389">
        <v>0</v>
      </c>
      <c r="AD389">
        <v>0</v>
      </c>
      <c r="AE389">
        <v>44.97</v>
      </c>
      <c r="AF389">
        <v>0</v>
      </c>
      <c r="AG389">
        <v>0</v>
      </c>
      <c r="AH389">
        <v>0</v>
      </c>
      <c r="AI389">
        <v>7.04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6</v>
      </c>
      <c r="AT389">
        <v>6.0000000000000001E-3</v>
      </c>
      <c r="AU389" t="s">
        <v>42</v>
      </c>
      <c r="AV389">
        <v>0</v>
      </c>
      <c r="AW389">
        <v>2</v>
      </c>
      <c r="AX389">
        <v>16613539</v>
      </c>
      <c r="AY389">
        <v>1</v>
      </c>
      <c r="AZ389">
        <v>0</v>
      </c>
      <c r="BA389">
        <v>396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Y389*Source!I182</f>
        <v>0</v>
      </c>
      <c r="CY389">
        <f t="shared" ref="CY389:CY400" si="33">AA389</f>
        <v>316.58999999999997</v>
      </c>
      <c r="CZ389">
        <f t="shared" ref="CZ389:CZ400" si="34">AE389</f>
        <v>44.97</v>
      </c>
      <c r="DA389">
        <f t="shared" ref="DA389:DA400" si="35">AI389</f>
        <v>7.04</v>
      </c>
      <c r="DB389">
        <v>0</v>
      </c>
    </row>
    <row r="390" spans="1:106" x14ac:dyDescent="0.2">
      <c r="A390">
        <f>ROW(Source!A182)</f>
        <v>182</v>
      </c>
      <c r="B390">
        <v>16612262</v>
      </c>
      <c r="C390">
        <v>16613522</v>
      </c>
      <c r="D390">
        <v>15167269</v>
      </c>
      <c r="E390">
        <v>1</v>
      </c>
      <c r="F390">
        <v>1</v>
      </c>
      <c r="G390">
        <v>1</v>
      </c>
      <c r="H390">
        <v>3</v>
      </c>
      <c r="I390" t="s">
        <v>1527</v>
      </c>
      <c r="J390" t="s">
        <v>1528</v>
      </c>
      <c r="K390" t="s">
        <v>1529</v>
      </c>
      <c r="L390">
        <v>1346</v>
      </c>
      <c r="N390">
        <v>1009</v>
      </c>
      <c r="O390" t="s">
        <v>162</v>
      </c>
      <c r="P390" t="s">
        <v>162</v>
      </c>
      <c r="Q390">
        <v>1</v>
      </c>
      <c r="W390">
        <v>0</v>
      </c>
      <c r="X390">
        <v>56922527</v>
      </c>
      <c r="Y390">
        <v>0</v>
      </c>
      <c r="AA390">
        <v>80.959999999999994</v>
      </c>
      <c r="AB390">
        <v>0</v>
      </c>
      <c r="AC390">
        <v>0</v>
      </c>
      <c r="AD390">
        <v>0</v>
      </c>
      <c r="AE390">
        <v>11.5</v>
      </c>
      <c r="AF390">
        <v>0</v>
      </c>
      <c r="AG390">
        <v>0</v>
      </c>
      <c r="AH390">
        <v>0</v>
      </c>
      <c r="AI390">
        <v>7.04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1E-3</v>
      </c>
      <c r="AU390" t="s">
        <v>42</v>
      </c>
      <c r="AV390">
        <v>0</v>
      </c>
      <c r="AW390">
        <v>2</v>
      </c>
      <c r="AX390">
        <v>16613540</v>
      </c>
      <c r="AY390">
        <v>1</v>
      </c>
      <c r="AZ390">
        <v>0</v>
      </c>
      <c r="BA390">
        <v>397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Y390*Source!I182</f>
        <v>0</v>
      </c>
      <c r="CY390">
        <f t="shared" si="33"/>
        <v>80.959999999999994</v>
      </c>
      <c r="CZ390">
        <f t="shared" si="34"/>
        <v>11.5</v>
      </c>
      <c r="DA390">
        <f t="shared" si="35"/>
        <v>7.04</v>
      </c>
      <c r="DB390">
        <v>0</v>
      </c>
    </row>
    <row r="391" spans="1:106" x14ac:dyDescent="0.2">
      <c r="A391">
        <f>ROW(Source!A182)</f>
        <v>182</v>
      </c>
      <c r="B391">
        <v>16612262</v>
      </c>
      <c r="C391">
        <v>16613522</v>
      </c>
      <c r="D391">
        <v>15167588</v>
      </c>
      <c r="E391">
        <v>1</v>
      </c>
      <c r="F391">
        <v>1</v>
      </c>
      <c r="G391">
        <v>1</v>
      </c>
      <c r="H391">
        <v>3</v>
      </c>
      <c r="I391" t="s">
        <v>1512</v>
      </c>
      <c r="J391" t="s">
        <v>1513</v>
      </c>
      <c r="K391" t="s">
        <v>1514</v>
      </c>
      <c r="L391">
        <v>1346</v>
      </c>
      <c r="N391">
        <v>1009</v>
      </c>
      <c r="O391" t="s">
        <v>162</v>
      </c>
      <c r="P391" t="s">
        <v>162</v>
      </c>
      <c r="Q391">
        <v>1</v>
      </c>
      <c r="W391">
        <v>0</v>
      </c>
      <c r="X391">
        <v>-1088866022</v>
      </c>
      <c r="Y391">
        <v>0</v>
      </c>
      <c r="AA391">
        <v>214.02</v>
      </c>
      <c r="AB391">
        <v>0</v>
      </c>
      <c r="AC391">
        <v>0</v>
      </c>
      <c r="AD391">
        <v>0</v>
      </c>
      <c r="AE391">
        <v>30.4</v>
      </c>
      <c r="AF391">
        <v>0</v>
      </c>
      <c r="AG391">
        <v>0</v>
      </c>
      <c r="AH391">
        <v>0</v>
      </c>
      <c r="AI391">
        <v>7.04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6</v>
      </c>
      <c r="AT391">
        <v>1.2E-2</v>
      </c>
      <c r="AU391" t="s">
        <v>42</v>
      </c>
      <c r="AV391">
        <v>0</v>
      </c>
      <c r="AW391">
        <v>2</v>
      </c>
      <c r="AX391">
        <v>16613541</v>
      </c>
      <c r="AY391">
        <v>1</v>
      </c>
      <c r="AZ391">
        <v>0</v>
      </c>
      <c r="BA391">
        <v>398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Y391*Source!I182</f>
        <v>0</v>
      </c>
      <c r="CY391">
        <f t="shared" si="33"/>
        <v>214.02</v>
      </c>
      <c r="CZ391">
        <f t="shared" si="34"/>
        <v>30.4</v>
      </c>
      <c r="DA391">
        <f t="shared" si="35"/>
        <v>7.04</v>
      </c>
      <c r="DB391">
        <v>0</v>
      </c>
    </row>
    <row r="392" spans="1:106" x14ac:dyDescent="0.2">
      <c r="A392">
        <f>ROW(Source!A182)</f>
        <v>182</v>
      </c>
      <c r="B392">
        <v>16612262</v>
      </c>
      <c r="C392">
        <v>16613522</v>
      </c>
      <c r="D392">
        <v>15168752</v>
      </c>
      <c r="E392">
        <v>1</v>
      </c>
      <c r="F392">
        <v>1</v>
      </c>
      <c r="G392">
        <v>1</v>
      </c>
      <c r="H392">
        <v>3</v>
      </c>
      <c r="I392" t="s">
        <v>1530</v>
      </c>
      <c r="J392" t="s">
        <v>1531</v>
      </c>
      <c r="K392" t="s">
        <v>1532</v>
      </c>
      <c r="L392">
        <v>1346</v>
      </c>
      <c r="N392">
        <v>1009</v>
      </c>
      <c r="O392" t="s">
        <v>162</v>
      </c>
      <c r="P392" t="s">
        <v>162</v>
      </c>
      <c r="Q392">
        <v>1</v>
      </c>
      <c r="W392">
        <v>0</v>
      </c>
      <c r="X392">
        <v>586013393</v>
      </c>
      <c r="Y392">
        <v>0</v>
      </c>
      <c r="AA392">
        <v>74.41</v>
      </c>
      <c r="AB392">
        <v>0</v>
      </c>
      <c r="AC392">
        <v>0</v>
      </c>
      <c r="AD392">
        <v>0</v>
      </c>
      <c r="AE392">
        <v>10.57</v>
      </c>
      <c r="AF392">
        <v>0</v>
      </c>
      <c r="AG392">
        <v>0</v>
      </c>
      <c r="AH392">
        <v>0</v>
      </c>
      <c r="AI392">
        <v>7.04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7.0000000000000007E-2</v>
      </c>
      <c r="AU392" t="s">
        <v>42</v>
      </c>
      <c r="AV392">
        <v>0</v>
      </c>
      <c r="AW392">
        <v>2</v>
      </c>
      <c r="AX392">
        <v>16613542</v>
      </c>
      <c r="AY392">
        <v>1</v>
      </c>
      <c r="AZ392">
        <v>0</v>
      </c>
      <c r="BA392">
        <v>399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Y392*Source!I182</f>
        <v>0</v>
      </c>
      <c r="CY392">
        <f t="shared" si="33"/>
        <v>74.41</v>
      </c>
      <c r="CZ392">
        <f t="shared" si="34"/>
        <v>10.57</v>
      </c>
      <c r="DA392">
        <f t="shared" si="35"/>
        <v>7.04</v>
      </c>
      <c r="DB392">
        <v>0</v>
      </c>
    </row>
    <row r="393" spans="1:106" x14ac:dyDescent="0.2">
      <c r="A393">
        <f>ROW(Source!A182)</f>
        <v>182</v>
      </c>
      <c r="B393">
        <v>16612262</v>
      </c>
      <c r="C393">
        <v>16613522</v>
      </c>
      <c r="D393">
        <v>15169942</v>
      </c>
      <c r="E393">
        <v>1</v>
      </c>
      <c r="F393">
        <v>1</v>
      </c>
      <c r="G393">
        <v>1</v>
      </c>
      <c r="H393">
        <v>3</v>
      </c>
      <c r="I393" t="s">
        <v>1515</v>
      </c>
      <c r="J393" t="s">
        <v>1516</v>
      </c>
      <c r="K393" t="s">
        <v>1517</v>
      </c>
      <c r="L393">
        <v>1346</v>
      </c>
      <c r="N393">
        <v>1009</v>
      </c>
      <c r="O393" t="s">
        <v>162</v>
      </c>
      <c r="P393" t="s">
        <v>162</v>
      </c>
      <c r="Q393">
        <v>1</v>
      </c>
      <c r="W393">
        <v>0</v>
      </c>
      <c r="X393">
        <v>103900845</v>
      </c>
      <c r="Y393">
        <v>0</v>
      </c>
      <c r="AA393">
        <v>63.64</v>
      </c>
      <c r="AB393">
        <v>0</v>
      </c>
      <c r="AC393">
        <v>0</v>
      </c>
      <c r="AD393">
        <v>0</v>
      </c>
      <c r="AE393">
        <v>9.0399999999999991</v>
      </c>
      <c r="AF393">
        <v>0</v>
      </c>
      <c r="AG393">
        <v>0</v>
      </c>
      <c r="AH393">
        <v>0</v>
      </c>
      <c r="AI393">
        <v>7.04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4.9000000000000002E-2</v>
      </c>
      <c r="AU393" t="s">
        <v>42</v>
      </c>
      <c r="AV393">
        <v>0</v>
      </c>
      <c r="AW393">
        <v>2</v>
      </c>
      <c r="AX393">
        <v>16613543</v>
      </c>
      <c r="AY393">
        <v>1</v>
      </c>
      <c r="AZ393">
        <v>0</v>
      </c>
      <c r="BA393">
        <v>400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Y393*Source!I182</f>
        <v>0</v>
      </c>
      <c r="CY393">
        <f t="shared" si="33"/>
        <v>63.64</v>
      </c>
      <c r="CZ393">
        <f t="shared" si="34"/>
        <v>9.0399999999999991</v>
      </c>
      <c r="DA393">
        <f t="shared" si="35"/>
        <v>7.04</v>
      </c>
      <c r="DB393">
        <v>0</v>
      </c>
    </row>
    <row r="394" spans="1:106" x14ac:dyDescent="0.2">
      <c r="A394">
        <f>ROW(Source!A182)</f>
        <v>182</v>
      </c>
      <c r="B394">
        <v>16612262</v>
      </c>
      <c r="C394">
        <v>16613522</v>
      </c>
      <c r="D394">
        <v>15170074</v>
      </c>
      <c r="E394">
        <v>1</v>
      </c>
      <c r="F394">
        <v>1</v>
      </c>
      <c r="G394">
        <v>1</v>
      </c>
      <c r="H394">
        <v>3</v>
      </c>
      <c r="I394" t="s">
        <v>1533</v>
      </c>
      <c r="J394" t="s">
        <v>1534</v>
      </c>
      <c r="K394" t="s">
        <v>1535</v>
      </c>
      <c r="L394">
        <v>1355</v>
      </c>
      <c r="N394">
        <v>1010</v>
      </c>
      <c r="O394" t="s">
        <v>322</v>
      </c>
      <c r="P394" t="s">
        <v>322</v>
      </c>
      <c r="Q394">
        <v>100</v>
      </c>
      <c r="W394">
        <v>0</v>
      </c>
      <c r="X394">
        <v>1794244060</v>
      </c>
      <c r="Y394">
        <v>0</v>
      </c>
      <c r="AA394">
        <v>605.44000000000005</v>
      </c>
      <c r="AB394">
        <v>0</v>
      </c>
      <c r="AC394">
        <v>0</v>
      </c>
      <c r="AD394">
        <v>0</v>
      </c>
      <c r="AE394">
        <v>86</v>
      </c>
      <c r="AF394">
        <v>0</v>
      </c>
      <c r="AG394">
        <v>0</v>
      </c>
      <c r="AH394">
        <v>0</v>
      </c>
      <c r="AI394">
        <v>7.04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1.4E-2</v>
      </c>
      <c r="AU394" t="s">
        <v>42</v>
      </c>
      <c r="AV394">
        <v>0</v>
      </c>
      <c r="AW394">
        <v>2</v>
      </c>
      <c r="AX394">
        <v>16613544</v>
      </c>
      <c r="AY394">
        <v>1</v>
      </c>
      <c r="AZ394">
        <v>0</v>
      </c>
      <c r="BA394">
        <v>401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Y394*Source!I182</f>
        <v>0</v>
      </c>
      <c r="CY394">
        <f t="shared" si="33"/>
        <v>605.44000000000005</v>
      </c>
      <c r="CZ394">
        <f t="shared" si="34"/>
        <v>86</v>
      </c>
      <c r="DA394">
        <f t="shared" si="35"/>
        <v>7.04</v>
      </c>
      <c r="DB394">
        <v>0</v>
      </c>
    </row>
    <row r="395" spans="1:106" x14ac:dyDescent="0.2">
      <c r="A395">
        <f>ROW(Source!A182)</f>
        <v>182</v>
      </c>
      <c r="B395">
        <v>16612262</v>
      </c>
      <c r="C395">
        <v>16613522</v>
      </c>
      <c r="D395">
        <v>15170994</v>
      </c>
      <c r="E395">
        <v>1</v>
      </c>
      <c r="F395">
        <v>1</v>
      </c>
      <c r="G395">
        <v>1</v>
      </c>
      <c r="H395">
        <v>3</v>
      </c>
      <c r="I395" t="s">
        <v>1536</v>
      </c>
      <c r="J395" t="s">
        <v>1537</v>
      </c>
      <c r="K395" t="s">
        <v>1538</v>
      </c>
      <c r="L395">
        <v>1346</v>
      </c>
      <c r="N395">
        <v>1009</v>
      </c>
      <c r="O395" t="s">
        <v>162</v>
      </c>
      <c r="P395" t="s">
        <v>162</v>
      </c>
      <c r="Q395">
        <v>1</v>
      </c>
      <c r="W395">
        <v>0</v>
      </c>
      <c r="X395">
        <v>-856710481</v>
      </c>
      <c r="Y395">
        <v>0</v>
      </c>
      <c r="AA395">
        <v>936.67</v>
      </c>
      <c r="AB395">
        <v>0</v>
      </c>
      <c r="AC395">
        <v>0</v>
      </c>
      <c r="AD395">
        <v>0</v>
      </c>
      <c r="AE395">
        <v>133.05000000000001</v>
      </c>
      <c r="AF395">
        <v>0</v>
      </c>
      <c r="AG395">
        <v>0</v>
      </c>
      <c r="AH395">
        <v>0</v>
      </c>
      <c r="AI395">
        <v>7.04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1E-3</v>
      </c>
      <c r="AU395" t="s">
        <v>42</v>
      </c>
      <c r="AV395">
        <v>0</v>
      </c>
      <c r="AW395">
        <v>2</v>
      </c>
      <c r="AX395">
        <v>16613545</v>
      </c>
      <c r="AY395">
        <v>1</v>
      </c>
      <c r="AZ395">
        <v>0</v>
      </c>
      <c r="BA395">
        <v>402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Y395*Source!I182</f>
        <v>0</v>
      </c>
      <c r="CY395">
        <f t="shared" si="33"/>
        <v>936.67</v>
      </c>
      <c r="CZ395">
        <f t="shared" si="34"/>
        <v>133.05000000000001</v>
      </c>
      <c r="DA395">
        <f t="shared" si="35"/>
        <v>7.04</v>
      </c>
      <c r="DB395">
        <v>0</v>
      </c>
    </row>
    <row r="396" spans="1:106" x14ac:dyDescent="0.2">
      <c r="A396">
        <f>ROW(Source!A182)</f>
        <v>182</v>
      </c>
      <c r="B396">
        <v>16612262</v>
      </c>
      <c r="C396">
        <v>16613522</v>
      </c>
      <c r="D396">
        <v>15188647</v>
      </c>
      <c r="E396">
        <v>1</v>
      </c>
      <c r="F396">
        <v>1</v>
      </c>
      <c r="G396">
        <v>1</v>
      </c>
      <c r="H396">
        <v>3</v>
      </c>
      <c r="I396" t="s">
        <v>1539</v>
      </c>
      <c r="J396" t="s">
        <v>1540</v>
      </c>
      <c r="K396" t="s">
        <v>1541</v>
      </c>
      <c r="L396">
        <v>1348</v>
      </c>
      <c r="N396">
        <v>1009</v>
      </c>
      <c r="O396" t="s">
        <v>182</v>
      </c>
      <c r="P396" t="s">
        <v>182</v>
      </c>
      <c r="Q396">
        <v>1000</v>
      </c>
      <c r="W396">
        <v>0</v>
      </c>
      <c r="X396">
        <v>426000481</v>
      </c>
      <c r="Y396">
        <v>0</v>
      </c>
      <c r="AA396">
        <v>80960</v>
      </c>
      <c r="AB396">
        <v>0</v>
      </c>
      <c r="AC396">
        <v>0</v>
      </c>
      <c r="AD396">
        <v>0</v>
      </c>
      <c r="AE396">
        <v>11500</v>
      </c>
      <c r="AF396">
        <v>0</v>
      </c>
      <c r="AG396">
        <v>0</v>
      </c>
      <c r="AH396">
        <v>0</v>
      </c>
      <c r="AI396">
        <v>7.04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6</v>
      </c>
      <c r="AT396">
        <v>1E-3</v>
      </c>
      <c r="AU396" t="s">
        <v>42</v>
      </c>
      <c r="AV396">
        <v>0</v>
      </c>
      <c r="AW396">
        <v>2</v>
      </c>
      <c r="AX396">
        <v>16613546</v>
      </c>
      <c r="AY396">
        <v>1</v>
      </c>
      <c r="AZ396">
        <v>0</v>
      </c>
      <c r="BA396">
        <v>403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Y396*Source!I182</f>
        <v>0</v>
      </c>
      <c r="CY396">
        <f t="shared" si="33"/>
        <v>80960</v>
      </c>
      <c r="CZ396">
        <f t="shared" si="34"/>
        <v>11500</v>
      </c>
      <c r="DA396">
        <f t="shared" si="35"/>
        <v>7.04</v>
      </c>
      <c r="DB396">
        <v>0</v>
      </c>
    </row>
    <row r="397" spans="1:106" x14ac:dyDescent="0.2">
      <c r="A397">
        <f>ROW(Source!A182)</f>
        <v>182</v>
      </c>
      <c r="B397">
        <v>16612262</v>
      </c>
      <c r="C397">
        <v>16613522</v>
      </c>
      <c r="D397">
        <v>15203834</v>
      </c>
      <c r="E397">
        <v>1</v>
      </c>
      <c r="F397">
        <v>1</v>
      </c>
      <c r="G397">
        <v>1</v>
      </c>
      <c r="H397">
        <v>3</v>
      </c>
      <c r="I397" t="s">
        <v>1542</v>
      </c>
      <c r="J397" t="s">
        <v>1543</v>
      </c>
      <c r="K397" t="s">
        <v>1544</v>
      </c>
      <c r="L397">
        <v>1346</v>
      </c>
      <c r="N397">
        <v>1009</v>
      </c>
      <c r="O397" t="s">
        <v>162</v>
      </c>
      <c r="P397" t="s">
        <v>162</v>
      </c>
      <c r="Q397">
        <v>1</v>
      </c>
      <c r="W397">
        <v>0</v>
      </c>
      <c r="X397">
        <v>210558753</v>
      </c>
      <c r="Y397">
        <v>0</v>
      </c>
      <c r="AA397">
        <v>201.34</v>
      </c>
      <c r="AB397">
        <v>0</v>
      </c>
      <c r="AC397">
        <v>0</v>
      </c>
      <c r="AD397">
        <v>0</v>
      </c>
      <c r="AE397">
        <v>28.6</v>
      </c>
      <c r="AF397">
        <v>0</v>
      </c>
      <c r="AG397">
        <v>0</v>
      </c>
      <c r="AH397">
        <v>0</v>
      </c>
      <c r="AI397">
        <v>7.04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3.5999999999999997E-2</v>
      </c>
      <c r="AU397" t="s">
        <v>42</v>
      </c>
      <c r="AV397">
        <v>0</v>
      </c>
      <c r="AW397">
        <v>2</v>
      </c>
      <c r="AX397">
        <v>16613547</v>
      </c>
      <c r="AY397">
        <v>1</v>
      </c>
      <c r="AZ397">
        <v>0</v>
      </c>
      <c r="BA397">
        <v>404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Y397*Source!I182</f>
        <v>0</v>
      </c>
      <c r="CY397">
        <f t="shared" si="33"/>
        <v>201.34</v>
      </c>
      <c r="CZ397">
        <f t="shared" si="34"/>
        <v>28.6</v>
      </c>
      <c r="DA397">
        <f t="shared" si="35"/>
        <v>7.04</v>
      </c>
      <c r="DB397">
        <v>0</v>
      </c>
    </row>
    <row r="398" spans="1:106" x14ac:dyDescent="0.2">
      <c r="A398">
        <f>ROW(Source!A182)</f>
        <v>182</v>
      </c>
      <c r="B398">
        <v>16612262</v>
      </c>
      <c r="C398">
        <v>16613522</v>
      </c>
      <c r="D398">
        <v>15203987</v>
      </c>
      <c r="E398">
        <v>1</v>
      </c>
      <c r="F398">
        <v>1</v>
      </c>
      <c r="G398">
        <v>1</v>
      </c>
      <c r="H398">
        <v>3</v>
      </c>
      <c r="I398" t="s">
        <v>1545</v>
      </c>
      <c r="J398" t="s">
        <v>1546</v>
      </c>
      <c r="K398" t="s">
        <v>1547</v>
      </c>
      <c r="L398">
        <v>1346</v>
      </c>
      <c r="N398">
        <v>1009</v>
      </c>
      <c r="O398" t="s">
        <v>162</v>
      </c>
      <c r="P398" t="s">
        <v>162</v>
      </c>
      <c r="Q398">
        <v>1</v>
      </c>
      <c r="W398">
        <v>0</v>
      </c>
      <c r="X398">
        <v>-1274984028</v>
      </c>
      <c r="Y398">
        <v>0</v>
      </c>
      <c r="AA398">
        <v>250.84</v>
      </c>
      <c r="AB398">
        <v>0</v>
      </c>
      <c r="AC398">
        <v>0</v>
      </c>
      <c r="AD398">
        <v>0</v>
      </c>
      <c r="AE398">
        <v>35.630000000000003</v>
      </c>
      <c r="AF398">
        <v>0</v>
      </c>
      <c r="AG398">
        <v>0</v>
      </c>
      <c r="AH398">
        <v>0</v>
      </c>
      <c r="AI398">
        <v>7.04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6</v>
      </c>
      <c r="AT398">
        <v>6.0000000000000001E-3</v>
      </c>
      <c r="AU398" t="s">
        <v>42</v>
      </c>
      <c r="AV398">
        <v>0</v>
      </c>
      <c r="AW398">
        <v>2</v>
      </c>
      <c r="AX398">
        <v>16613548</v>
      </c>
      <c r="AY398">
        <v>1</v>
      </c>
      <c r="AZ398">
        <v>0</v>
      </c>
      <c r="BA398">
        <v>405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Y398*Source!I182</f>
        <v>0</v>
      </c>
      <c r="CY398">
        <f t="shared" si="33"/>
        <v>250.84</v>
      </c>
      <c r="CZ398">
        <f t="shared" si="34"/>
        <v>35.630000000000003</v>
      </c>
      <c r="DA398">
        <f t="shared" si="35"/>
        <v>7.04</v>
      </c>
      <c r="DB398">
        <v>0</v>
      </c>
    </row>
    <row r="399" spans="1:106" x14ac:dyDescent="0.2">
      <c r="A399">
        <f>ROW(Source!A182)</f>
        <v>182</v>
      </c>
      <c r="B399">
        <v>16612262</v>
      </c>
      <c r="C399">
        <v>16613522</v>
      </c>
      <c r="D399">
        <v>15217463</v>
      </c>
      <c r="E399">
        <v>1</v>
      </c>
      <c r="F399">
        <v>1</v>
      </c>
      <c r="G399">
        <v>1</v>
      </c>
      <c r="H399">
        <v>3</v>
      </c>
      <c r="I399" t="s">
        <v>1548</v>
      </c>
      <c r="J399" t="s">
        <v>1549</v>
      </c>
      <c r="K399" t="s">
        <v>1550</v>
      </c>
      <c r="L399">
        <v>1358</v>
      </c>
      <c r="N399">
        <v>1010</v>
      </c>
      <c r="O399" t="s">
        <v>697</v>
      </c>
      <c r="P399" t="s">
        <v>697</v>
      </c>
      <c r="Q399">
        <v>10</v>
      </c>
      <c r="W399">
        <v>0</v>
      </c>
      <c r="X399">
        <v>1386890308</v>
      </c>
      <c r="Y399">
        <v>0</v>
      </c>
      <c r="AA399">
        <v>274.56</v>
      </c>
      <c r="AB399">
        <v>0</v>
      </c>
      <c r="AC399">
        <v>0</v>
      </c>
      <c r="AD399">
        <v>0</v>
      </c>
      <c r="AE399">
        <v>39</v>
      </c>
      <c r="AF399">
        <v>0</v>
      </c>
      <c r="AG399">
        <v>0</v>
      </c>
      <c r="AH399">
        <v>0</v>
      </c>
      <c r="AI399">
        <v>7.04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0.1</v>
      </c>
      <c r="AU399" t="s">
        <v>42</v>
      </c>
      <c r="AV399">
        <v>0</v>
      </c>
      <c r="AW399">
        <v>2</v>
      </c>
      <c r="AX399">
        <v>16613549</v>
      </c>
      <c r="AY399">
        <v>1</v>
      </c>
      <c r="AZ399">
        <v>0</v>
      </c>
      <c r="BA399">
        <v>406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Y399*Source!I182</f>
        <v>0</v>
      </c>
      <c r="CY399">
        <f t="shared" si="33"/>
        <v>274.56</v>
      </c>
      <c r="CZ399">
        <f t="shared" si="34"/>
        <v>39</v>
      </c>
      <c r="DA399">
        <f t="shared" si="35"/>
        <v>7.04</v>
      </c>
      <c r="DB399">
        <v>0</v>
      </c>
    </row>
    <row r="400" spans="1:106" x14ac:dyDescent="0.2">
      <c r="A400">
        <f>ROW(Source!A182)</f>
        <v>182</v>
      </c>
      <c r="B400">
        <v>16612262</v>
      </c>
      <c r="C400">
        <v>16613522</v>
      </c>
      <c r="D400">
        <v>15164559</v>
      </c>
      <c r="E400">
        <v>17</v>
      </c>
      <c r="F400">
        <v>1</v>
      </c>
      <c r="G400">
        <v>1</v>
      </c>
      <c r="H400">
        <v>3</v>
      </c>
      <c r="I400" t="s">
        <v>1521</v>
      </c>
      <c r="J400" t="s">
        <v>6</v>
      </c>
      <c r="K400" t="s">
        <v>1522</v>
      </c>
      <c r="L400">
        <v>1374</v>
      </c>
      <c r="N400">
        <v>1013</v>
      </c>
      <c r="O400" t="s">
        <v>1523</v>
      </c>
      <c r="P400" t="s">
        <v>1523</v>
      </c>
      <c r="Q400">
        <v>1</v>
      </c>
      <c r="W400">
        <v>0</v>
      </c>
      <c r="X400">
        <v>-1731369543</v>
      </c>
      <c r="Y400">
        <v>0</v>
      </c>
      <c r="AA400">
        <v>1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0.3</v>
      </c>
      <c r="AU400" t="s">
        <v>42</v>
      </c>
      <c r="AV400">
        <v>0</v>
      </c>
      <c r="AW400">
        <v>2</v>
      </c>
      <c r="AX400">
        <v>16613550</v>
      </c>
      <c r="AY400">
        <v>1</v>
      </c>
      <c r="AZ400">
        <v>0</v>
      </c>
      <c r="BA400">
        <v>407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Y400*Source!I182</f>
        <v>0</v>
      </c>
      <c r="CY400">
        <f t="shared" si="33"/>
        <v>1</v>
      </c>
      <c r="CZ400">
        <f t="shared" si="34"/>
        <v>1</v>
      </c>
      <c r="DA400">
        <f t="shared" si="35"/>
        <v>1</v>
      </c>
      <c r="DB400">
        <v>0</v>
      </c>
    </row>
    <row r="401" spans="1:106" x14ac:dyDescent="0.2">
      <c r="A401">
        <f>ROW(Source!A183)</f>
        <v>183</v>
      </c>
      <c r="B401">
        <v>16612262</v>
      </c>
      <c r="C401">
        <v>16613551</v>
      </c>
      <c r="D401">
        <v>15436556</v>
      </c>
      <c r="E401">
        <v>1</v>
      </c>
      <c r="F401">
        <v>1</v>
      </c>
      <c r="G401">
        <v>1</v>
      </c>
      <c r="H401">
        <v>1</v>
      </c>
      <c r="I401" t="s">
        <v>1441</v>
      </c>
      <c r="J401" t="s">
        <v>6</v>
      </c>
      <c r="K401" t="s">
        <v>1442</v>
      </c>
      <c r="L401">
        <v>1191</v>
      </c>
      <c r="N401">
        <v>1013</v>
      </c>
      <c r="O401" t="s">
        <v>1223</v>
      </c>
      <c r="P401" t="s">
        <v>1223</v>
      </c>
      <c r="Q401">
        <v>1</v>
      </c>
      <c r="W401">
        <v>0</v>
      </c>
      <c r="X401">
        <v>1069510174</v>
      </c>
      <c r="Y401">
        <v>3.69</v>
      </c>
      <c r="AA401">
        <v>0</v>
      </c>
      <c r="AB401">
        <v>0</v>
      </c>
      <c r="AC401">
        <v>0</v>
      </c>
      <c r="AD401">
        <v>67.72</v>
      </c>
      <c r="AE401">
        <v>0</v>
      </c>
      <c r="AF401">
        <v>0</v>
      </c>
      <c r="AG401">
        <v>0</v>
      </c>
      <c r="AH401">
        <v>9.6199999999999992</v>
      </c>
      <c r="AI401">
        <v>1</v>
      </c>
      <c r="AJ401">
        <v>1</v>
      </c>
      <c r="AK401">
        <v>1</v>
      </c>
      <c r="AL401">
        <v>7.04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12.3</v>
      </c>
      <c r="AU401" t="s">
        <v>571</v>
      </c>
      <c r="AV401">
        <v>1</v>
      </c>
      <c r="AW401">
        <v>2</v>
      </c>
      <c r="AX401">
        <v>16613558</v>
      </c>
      <c r="AY401">
        <v>1</v>
      </c>
      <c r="AZ401">
        <v>0</v>
      </c>
      <c r="BA401">
        <v>408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Y401*Source!I183</f>
        <v>0.29520000000000002</v>
      </c>
      <c r="CY401">
        <f>AD401</f>
        <v>67.72</v>
      </c>
      <c r="CZ401">
        <f>AH401</f>
        <v>9.6199999999999992</v>
      </c>
      <c r="DA401">
        <f>AL401</f>
        <v>7.04</v>
      </c>
      <c r="DB401">
        <v>0</v>
      </c>
    </row>
    <row r="402" spans="1:106" x14ac:dyDescent="0.2">
      <c r="A402">
        <f>ROW(Source!A183)</f>
        <v>183</v>
      </c>
      <c r="B402">
        <v>16612262</v>
      </c>
      <c r="C402">
        <v>16613551</v>
      </c>
      <c r="D402">
        <v>15430395</v>
      </c>
      <c r="E402">
        <v>1</v>
      </c>
      <c r="F402">
        <v>1</v>
      </c>
      <c r="G402">
        <v>1</v>
      </c>
      <c r="H402">
        <v>1</v>
      </c>
      <c r="I402" t="s">
        <v>1224</v>
      </c>
      <c r="J402" t="s">
        <v>6</v>
      </c>
      <c r="K402" t="s">
        <v>1225</v>
      </c>
      <c r="L402">
        <v>1191</v>
      </c>
      <c r="N402">
        <v>1013</v>
      </c>
      <c r="O402" t="s">
        <v>1223</v>
      </c>
      <c r="P402" t="s">
        <v>1223</v>
      </c>
      <c r="Q402">
        <v>1</v>
      </c>
      <c r="W402">
        <v>0</v>
      </c>
      <c r="X402">
        <v>-1417349443</v>
      </c>
      <c r="Y402">
        <v>0.49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7.04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0.49</v>
      </c>
      <c r="AU402" t="s">
        <v>6</v>
      </c>
      <c r="AV402">
        <v>2</v>
      </c>
      <c r="AW402">
        <v>2</v>
      </c>
      <c r="AX402">
        <v>16613559</v>
      </c>
      <c r="AY402">
        <v>1</v>
      </c>
      <c r="AZ402">
        <v>2048</v>
      </c>
      <c r="BA402">
        <v>409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Y402*Source!I183</f>
        <v>3.9199999999999999E-2</v>
      </c>
      <c r="CY402">
        <f>AD402</f>
        <v>0</v>
      </c>
      <c r="CZ402">
        <f>AH402</f>
        <v>0</v>
      </c>
      <c r="DA402">
        <f>AL402</f>
        <v>1</v>
      </c>
      <c r="DB402">
        <v>0</v>
      </c>
    </row>
    <row r="403" spans="1:106" x14ac:dyDescent="0.2">
      <c r="A403">
        <f>ROW(Source!A183)</f>
        <v>183</v>
      </c>
      <c r="B403">
        <v>16612262</v>
      </c>
      <c r="C403">
        <v>16613551</v>
      </c>
      <c r="D403">
        <v>15247905</v>
      </c>
      <c r="E403">
        <v>1</v>
      </c>
      <c r="F403">
        <v>1</v>
      </c>
      <c r="G403">
        <v>1</v>
      </c>
      <c r="H403">
        <v>2</v>
      </c>
      <c r="I403" t="s">
        <v>1417</v>
      </c>
      <c r="J403" t="s">
        <v>1418</v>
      </c>
      <c r="K403" t="s">
        <v>1419</v>
      </c>
      <c r="L403">
        <v>1368</v>
      </c>
      <c r="N403">
        <v>1011</v>
      </c>
      <c r="O403" t="s">
        <v>1229</v>
      </c>
      <c r="P403" t="s">
        <v>1229</v>
      </c>
      <c r="Q403">
        <v>1</v>
      </c>
      <c r="W403">
        <v>0</v>
      </c>
      <c r="X403">
        <v>1225731627</v>
      </c>
      <c r="Y403">
        <v>0.14699999999999999</v>
      </c>
      <c r="AA403">
        <v>0</v>
      </c>
      <c r="AB403">
        <v>633.53</v>
      </c>
      <c r="AC403">
        <v>10.06</v>
      </c>
      <c r="AD403">
        <v>0</v>
      </c>
      <c r="AE403">
        <v>0</v>
      </c>
      <c r="AF403">
        <v>89.99</v>
      </c>
      <c r="AG403">
        <v>10.06</v>
      </c>
      <c r="AH403">
        <v>0</v>
      </c>
      <c r="AI403">
        <v>1</v>
      </c>
      <c r="AJ403">
        <v>7.04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0.49</v>
      </c>
      <c r="AU403" t="s">
        <v>571</v>
      </c>
      <c r="AV403">
        <v>0</v>
      </c>
      <c r="AW403">
        <v>2</v>
      </c>
      <c r="AX403">
        <v>16613560</v>
      </c>
      <c r="AY403">
        <v>1</v>
      </c>
      <c r="AZ403">
        <v>0</v>
      </c>
      <c r="BA403">
        <v>410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Y403*Source!I183</f>
        <v>1.176E-2</v>
      </c>
      <c r="CY403">
        <f>AB403</f>
        <v>633.53</v>
      </c>
      <c r="CZ403">
        <f>AF403</f>
        <v>89.99</v>
      </c>
      <c r="DA403">
        <f>AJ403</f>
        <v>7.04</v>
      </c>
      <c r="DB403">
        <v>0</v>
      </c>
    </row>
    <row r="404" spans="1:106" x14ac:dyDescent="0.2">
      <c r="A404">
        <f>ROW(Source!A183)</f>
        <v>183</v>
      </c>
      <c r="B404">
        <v>16612262</v>
      </c>
      <c r="C404">
        <v>16613551</v>
      </c>
      <c r="D404">
        <v>15203777</v>
      </c>
      <c r="E404">
        <v>1</v>
      </c>
      <c r="F404">
        <v>1</v>
      </c>
      <c r="G404">
        <v>1</v>
      </c>
      <c r="H404">
        <v>3</v>
      </c>
      <c r="I404" t="s">
        <v>1551</v>
      </c>
      <c r="J404" t="s">
        <v>1552</v>
      </c>
      <c r="K404" t="s">
        <v>1553</v>
      </c>
      <c r="L404">
        <v>1348</v>
      </c>
      <c r="N404">
        <v>1009</v>
      </c>
      <c r="O404" t="s">
        <v>182</v>
      </c>
      <c r="P404" t="s">
        <v>182</v>
      </c>
      <c r="Q404">
        <v>1000</v>
      </c>
      <c r="W404">
        <v>0</v>
      </c>
      <c r="X404">
        <v>-1172472284</v>
      </c>
      <c r="Y404">
        <v>0</v>
      </c>
      <c r="AA404">
        <v>189604.24</v>
      </c>
      <c r="AB404">
        <v>0</v>
      </c>
      <c r="AC404">
        <v>0</v>
      </c>
      <c r="AD404">
        <v>0</v>
      </c>
      <c r="AE404">
        <v>26932.42</v>
      </c>
      <c r="AF404">
        <v>0</v>
      </c>
      <c r="AG404">
        <v>0</v>
      </c>
      <c r="AH404">
        <v>0</v>
      </c>
      <c r="AI404">
        <v>7.04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3.0000000000000001E-5</v>
      </c>
      <c r="AU404" t="s">
        <v>42</v>
      </c>
      <c r="AV404">
        <v>0</v>
      </c>
      <c r="AW404">
        <v>2</v>
      </c>
      <c r="AX404">
        <v>16613561</v>
      </c>
      <c r="AY404">
        <v>1</v>
      </c>
      <c r="AZ404">
        <v>0</v>
      </c>
      <c r="BA404">
        <v>411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Y404*Source!I183</f>
        <v>0</v>
      </c>
      <c r="CY404">
        <f>AA404</f>
        <v>189604.24</v>
      </c>
      <c r="CZ404">
        <f>AE404</f>
        <v>26932.42</v>
      </c>
      <c r="DA404">
        <f>AI404</f>
        <v>7.04</v>
      </c>
      <c r="DB404">
        <v>0</v>
      </c>
    </row>
    <row r="405" spans="1:106" x14ac:dyDescent="0.2">
      <c r="A405">
        <f>ROW(Source!A183)</f>
        <v>183</v>
      </c>
      <c r="B405">
        <v>16612262</v>
      </c>
      <c r="C405">
        <v>16613551</v>
      </c>
      <c r="D405">
        <v>15204471</v>
      </c>
      <c r="E405">
        <v>1</v>
      </c>
      <c r="F405">
        <v>1</v>
      </c>
      <c r="G405">
        <v>1</v>
      </c>
      <c r="H405">
        <v>3</v>
      </c>
      <c r="I405" t="s">
        <v>1314</v>
      </c>
      <c r="J405" t="s">
        <v>1315</v>
      </c>
      <c r="K405" t="s">
        <v>1316</v>
      </c>
      <c r="L405">
        <v>1346</v>
      </c>
      <c r="N405">
        <v>1009</v>
      </c>
      <c r="O405" t="s">
        <v>162</v>
      </c>
      <c r="P405" t="s">
        <v>162</v>
      </c>
      <c r="Q405">
        <v>1</v>
      </c>
      <c r="W405">
        <v>0</v>
      </c>
      <c r="X405">
        <v>-608190322</v>
      </c>
      <c r="Y405">
        <v>0</v>
      </c>
      <c r="AA405">
        <v>229.5</v>
      </c>
      <c r="AB405">
        <v>0</v>
      </c>
      <c r="AC405">
        <v>0</v>
      </c>
      <c r="AD405">
        <v>0</v>
      </c>
      <c r="AE405">
        <v>32.6</v>
      </c>
      <c r="AF405">
        <v>0</v>
      </c>
      <c r="AG405">
        <v>0</v>
      </c>
      <c r="AH405">
        <v>0</v>
      </c>
      <c r="AI405">
        <v>7.04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1.0999999999999999E-2</v>
      </c>
      <c r="AU405" t="s">
        <v>42</v>
      </c>
      <c r="AV405">
        <v>0</v>
      </c>
      <c r="AW405">
        <v>2</v>
      </c>
      <c r="AX405">
        <v>16613562</v>
      </c>
      <c r="AY405">
        <v>1</v>
      </c>
      <c r="AZ405">
        <v>0</v>
      </c>
      <c r="BA405">
        <v>412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Y405*Source!I183</f>
        <v>0</v>
      </c>
      <c r="CY405">
        <f>AA405</f>
        <v>229.5</v>
      </c>
      <c r="CZ405">
        <f>AE405</f>
        <v>32.6</v>
      </c>
      <c r="DA405">
        <f>AI405</f>
        <v>7.04</v>
      </c>
      <c r="DB405">
        <v>0</v>
      </c>
    </row>
    <row r="406" spans="1:106" x14ac:dyDescent="0.2">
      <c r="A406">
        <f>ROW(Source!A183)</f>
        <v>183</v>
      </c>
      <c r="B406">
        <v>16612262</v>
      </c>
      <c r="C406">
        <v>16613551</v>
      </c>
      <c r="D406">
        <v>15164559</v>
      </c>
      <c r="E406">
        <v>17</v>
      </c>
      <c r="F406">
        <v>1</v>
      </c>
      <c r="G406">
        <v>1</v>
      </c>
      <c r="H406">
        <v>3</v>
      </c>
      <c r="I406" t="s">
        <v>1521</v>
      </c>
      <c r="J406" t="s">
        <v>6</v>
      </c>
      <c r="K406" t="s">
        <v>1522</v>
      </c>
      <c r="L406">
        <v>1374</v>
      </c>
      <c r="N406">
        <v>1013</v>
      </c>
      <c r="O406" t="s">
        <v>1523</v>
      </c>
      <c r="P406" t="s">
        <v>1523</v>
      </c>
      <c r="Q406">
        <v>1</v>
      </c>
      <c r="W406">
        <v>0</v>
      </c>
      <c r="X406">
        <v>-1731369543</v>
      </c>
      <c r="Y406">
        <v>0</v>
      </c>
      <c r="AA406">
        <v>1</v>
      </c>
      <c r="AB406">
        <v>0</v>
      </c>
      <c r="AC406">
        <v>0</v>
      </c>
      <c r="AD406">
        <v>0</v>
      </c>
      <c r="AE406">
        <v>1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2.37</v>
      </c>
      <c r="AU406" t="s">
        <v>42</v>
      </c>
      <c r="AV406">
        <v>0</v>
      </c>
      <c r="AW406">
        <v>2</v>
      </c>
      <c r="AX406">
        <v>16613563</v>
      </c>
      <c r="AY406">
        <v>1</v>
      </c>
      <c r="AZ406">
        <v>0</v>
      </c>
      <c r="BA406">
        <v>413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Y406*Source!I183</f>
        <v>0</v>
      </c>
      <c r="CY406">
        <f>AA406</f>
        <v>1</v>
      </c>
      <c r="CZ406">
        <f>AE406</f>
        <v>1</v>
      </c>
      <c r="DA406">
        <f>AI406</f>
        <v>1</v>
      </c>
      <c r="DB406">
        <v>0</v>
      </c>
    </row>
    <row r="407" spans="1:106" x14ac:dyDescent="0.2">
      <c r="A407">
        <f>ROW(Source!A184)</f>
        <v>184</v>
      </c>
      <c r="B407">
        <v>16612262</v>
      </c>
      <c r="C407">
        <v>16613564</v>
      </c>
      <c r="D407">
        <v>15430447</v>
      </c>
      <c r="E407">
        <v>1</v>
      </c>
      <c r="F407">
        <v>1</v>
      </c>
      <c r="G407">
        <v>1</v>
      </c>
      <c r="H407">
        <v>1</v>
      </c>
      <c r="I407" t="s">
        <v>1554</v>
      </c>
      <c r="J407" t="s">
        <v>6</v>
      </c>
      <c r="K407" t="s">
        <v>1555</v>
      </c>
      <c r="L407">
        <v>1191</v>
      </c>
      <c r="N407">
        <v>1013</v>
      </c>
      <c r="O407" t="s">
        <v>1223</v>
      </c>
      <c r="P407" t="s">
        <v>1223</v>
      </c>
      <c r="Q407">
        <v>1</v>
      </c>
      <c r="W407">
        <v>0</v>
      </c>
      <c r="X407">
        <v>145020957</v>
      </c>
      <c r="Y407">
        <v>0.3</v>
      </c>
      <c r="AA407">
        <v>0</v>
      </c>
      <c r="AB407">
        <v>0</v>
      </c>
      <c r="AC407">
        <v>0</v>
      </c>
      <c r="AD407">
        <v>63.85</v>
      </c>
      <c r="AE407">
        <v>0</v>
      </c>
      <c r="AF407">
        <v>0</v>
      </c>
      <c r="AG407">
        <v>0</v>
      </c>
      <c r="AH407">
        <v>9.07</v>
      </c>
      <c r="AI407">
        <v>1</v>
      </c>
      <c r="AJ407">
        <v>1</v>
      </c>
      <c r="AK407">
        <v>1</v>
      </c>
      <c r="AL407">
        <v>7.04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</v>
      </c>
      <c r="AU407" t="s">
        <v>571</v>
      </c>
      <c r="AV407">
        <v>1</v>
      </c>
      <c r="AW407">
        <v>2</v>
      </c>
      <c r="AX407">
        <v>16613569</v>
      </c>
      <c r="AY407">
        <v>1</v>
      </c>
      <c r="AZ407">
        <v>0</v>
      </c>
      <c r="BA407">
        <v>414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Y407*Source!I184</f>
        <v>0.3</v>
      </c>
      <c r="CY407">
        <f>AD407</f>
        <v>63.85</v>
      </c>
      <c r="CZ407">
        <f>AH407</f>
        <v>9.07</v>
      </c>
      <c r="DA407">
        <f>AL407</f>
        <v>7.04</v>
      </c>
      <c r="DB407">
        <v>0</v>
      </c>
    </row>
    <row r="408" spans="1:106" x14ac:dyDescent="0.2">
      <c r="A408">
        <f>ROW(Source!A184)</f>
        <v>184</v>
      </c>
      <c r="B408">
        <v>16612262</v>
      </c>
      <c r="C408">
        <v>16613564</v>
      </c>
      <c r="D408">
        <v>15167589</v>
      </c>
      <c r="E408">
        <v>1</v>
      </c>
      <c r="F408">
        <v>1</v>
      </c>
      <c r="G408">
        <v>1</v>
      </c>
      <c r="H408">
        <v>3</v>
      </c>
      <c r="I408" t="s">
        <v>1556</v>
      </c>
      <c r="J408" t="s">
        <v>1557</v>
      </c>
      <c r="K408" t="s">
        <v>1558</v>
      </c>
      <c r="L408">
        <v>1346</v>
      </c>
      <c r="N408">
        <v>1009</v>
      </c>
      <c r="O408" t="s">
        <v>162</v>
      </c>
      <c r="P408" t="s">
        <v>162</v>
      </c>
      <c r="Q408">
        <v>1</v>
      </c>
      <c r="W408">
        <v>0</v>
      </c>
      <c r="X408">
        <v>-2124370092</v>
      </c>
      <c r="Y408">
        <v>0</v>
      </c>
      <c r="AA408">
        <v>642.67999999999995</v>
      </c>
      <c r="AB408">
        <v>0</v>
      </c>
      <c r="AC408">
        <v>0</v>
      </c>
      <c r="AD408">
        <v>0</v>
      </c>
      <c r="AE408">
        <v>91.29</v>
      </c>
      <c r="AF408">
        <v>0</v>
      </c>
      <c r="AG408">
        <v>0</v>
      </c>
      <c r="AH408">
        <v>0</v>
      </c>
      <c r="AI408">
        <v>7.04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2E-3</v>
      </c>
      <c r="AU408" t="s">
        <v>42</v>
      </c>
      <c r="AV408">
        <v>0</v>
      </c>
      <c r="AW408">
        <v>2</v>
      </c>
      <c r="AX408">
        <v>16613570</v>
      </c>
      <c r="AY408">
        <v>1</v>
      </c>
      <c r="AZ408">
        <v>0</v>
      </c>
      <c r="BA408">
        <v>415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Y408*Source!I184</f>
        <v>0</v>
      </c>
      <c r="CY408">
        <f>AA408</f>
        <v>642.67999999999995</v>
      </c>
      <c r="CZ408">
        <f>AE408</f>
        <v>91.29</v>
      </c>
      <c r="DA408">
        <f>AI408</f>
        <v>7.04</v>
      </c>
      <c r="DB408">
        <v>0</v>
      </c>
    </row>
    <row r="409" spans="1:106" x14ac:dyDescent="0.2">
      <c r="A409">
        <f>ROW(Source!A184)</f>
        <v>184</v>
      </c>
      <c r="B409">
        <v>16612262</v>
      </c>
      <c r="C409">
        <v>16613564</v>
      </c>
      <c r="D409">
        <v>15195043</v>
      </c>
      <c r="E409">
        <v>1</v>
      </c>
      <c r="F409">
        <v>1</v>
      </c>
      <c r="G409">
        <v>1</v>
      </c>
      <c r="H409">
        <v>3</v>
      </c>
      <c r="I409" t="s">
        <v>1559</v>
      </c>
      <c r="J409" t="s">
        <v>1560</v>
      </c>
      <c r="K409" t="s">
        <v>1561</v>
      </c>
      <c r="L409">
        <v>1346</v>
      </c>
      <c r="N409">
        <v>1009</v>
      </c>
      <c r="O409" t="s">
        <v>162</v>
      </c>
      <c r="P409" t="s">
        <v>162</v>
      </c>
      <c r="Q409">
        <v>1</v>
      </c>
      <c r="W409">
        <v>0</v>
      </c>
      <c r="X409">
        <v>-1726842289</v>
      </c>
      <c r="Y409">
        <v>0</v>
      </c>
      <c r="AA409">
        <v>462.88</v>
      </c>
      <c r="AB409">
        <v>0</v>
      </c>
      <c r="AC409">
        <v>0</v>
      </c>
      <c r="AD409">
        <v>0</v>
      </c>
      <c r="AE409">
        <v>65.75</v>
      </c>
      <c r="AF409">
        <v>0</v>
      </c>
      <c r="AG409">
        <v>0</v>
      </c>
      <c r="AH409">
        <v>0</v>
      </c>
      <c r="AI409">
        <v>7.04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4.0000000000000001E-3</v>
      </c>
      <c r="AU409" t="s">
        <v>42</v>
      </c>
      <c r="AV409">
        <v>0</v>
      </c>
      <c r="AW409">
        <v>2</v>
      </c>
      <c r="AX409">
        <v>16613571</v>
      </c>
      <c r="AY409">
        <v>1</v>
      </c>
      <c r="AZ409">
        <v>0</v>
      </c>
      <c r="BA409">
        <v>416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Y409*Source!I184</f>
        <v>0</v>
      </c>
      <c r="CY409">
        <f>AA409</f>
        <v>462.88</v>
      </c>
      <c r="CZ409">
        <f>AE409</f>
        <v>65.75</v>
      </c>
      <c r="DA409">
        <f>AI409</f>
        <v>7.04</v>
      </c>
      <c r="DB409">
        <v>0</v>
      </c>
    </row>
    <row r="410" spans="1:106" x14ac:dyDescent="0.2">
      <c r="A410">
        <f>ROW(Source!A184)</f>
        <v>184</v>
      </c>
      <c r="B410">
        <v>16612262</v>
      </c>
      <c r="C410">
        <v>16613564</v>
      </c>
      <c r="D410">
        <v>15164559</v>
      </c>
      <c r="E410">
        <v>17</v>
      </c>
      <c r="F410">
        <v>1</v>
      </c>
      <c r="G410">
        <v>1</v>
      </c>
      <c r="H410">
        <v>3</v>
      </c>
      <c r="I410" t="s">
        <v>1521</v>
      </c>
      <c r="J410" t="s">
        <v>6</v>
      </c>
      <c r="K410" t="s">
        <v>1522</v>
      </c>
      <c r="L410">
        <v>1374</v>
      </c>
      <c r="N410">
        <v>1013</v>
      </c>
      <c r="O410" t="s">
        <v>1523</v>
      </c>
      <c r="P410" t="s">
        <v>1523</v>
      </c>
      <c r="Q410">
        <v>1</v>
      </c>
      <c r="W410">
        <v>0</v>
      </c>
      <c r="X410">
        <v>-1731369543</v>
      </c>
      <c r="Y410">
        <v>0</v>
      </c>
      <c r="AA410">
        <v>1</v>
      </c>
      <c r="AB410">
        <v>0</v>
      </c>
      <c r="AC410">
        <v>0</v>
      </c>
      <c r="AD410">
        <v>0</v>
      </c>
      <c r="AE410">
        <v>1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0.18</v>
      </c>
      <c r="AU410" t="s">
        <v>42</v>
      </c>
      <c r="AV410">
        <v>0</v>
      </c>
      <c r="AW410">
        <v>2</v>
      </c>
      <c r="AX410">
        <v>16613573</v>
      </c>
      <c r="AY410">
        <v>1</v>
      </c>
      <c r="AZ410">
        <v>0</v>
      </c>
      <c r="BA410">
        <v>418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Y410*Source!I184</f>
        <v>0</v>
      </c>
      <c r="CY410">
        <f>AA410</f>
        <v>1</v>
      </c>
      <c r="CZ410">
        <f>AE410</f>
        <v>1</v>
      </c>
      <c r="DA410">
        <f>AI410</f>
        <v>1</v>
      </c>
      <c r="DB410">
        <v>0</v>
      </c>
    </row>
    <row r="411" spans="1:106" x14ac:dyDescent="0.2">
      <c r="A411">
        <f>ROW(Source!A185)</f>
        <v>185</v>
      </c>
      <c r="B411">
        <v>16612262</v>
      </c>
      <c r="C411">
        <v>16613574</v>
      </c>
      <c r="D411">
        <v>15430517</v>
      </c>
      <c r="E411">
        <v>1</v>
      </c>
      <c r="F411">
        <v>1</v>
      </c>
      <c r="G411">
        <v>1</v>
      </c>
      <c r="H411">
        <v>1</v>
      </c>
      <c r="I411" t="s">
        <v>1230</v>
      </c>
      <c r="J411" t="s">
        <v>6</v>
      </c>
      <c r="K411" t="s">
        <v>1231</v>
      </c>
      <c r="L411">
        <v>1191</v>
      </c>
      <c r="N411">
        <v>1013</v>
      </c>
      <c r="O411" t="s">
        <v>1223</v>
      </c>
      <c r="P411" t="s">
        <v>1223</v>
      </c>
      <c r="Q411">
        <v>1</v>
      </c>
      <c r="W411">
        <v>0</v>
      </c>
      <c r="X411">
        <v>735429535</v>
      </c>
      <c r="Y411">
        <v>9.64</v>
      </c>
      <c r="AA411">
        <v>0</v>
      </c>
      <c r="AB411">
        <v>0</v>
      </c>
      <c r="AC411">
        <v>0</v>
      </c>
      <c r="AD411">
        <v>54.91</v>
      </c>
      <c r="AE411">
        <v>0</v>
      </c>
      <c r="AF411">
        <v>0</v>
      </c>
      <c r="AG411">
        <v>0</v>
      </c>
      <c r="AH411">
        <v>7.8</v>
      </c>
      <c r="AI411">
        <v>1</v>
      </c>
      <c r="AJ411">
        <v>1</v>
      </c>
      <c r="AK411">
        <v>1</v>
      </c>
      <c r="AL411">
        <v>7.04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9.64</v>
      </c>
      <c r="AU411" t="s">
        <v>6</v>
      </c>
      <c r="AV411">
        <v>1</v>
      </c>
      <c r="AW411">
        <v>2</v>
      </c>
      <c r="AX411">
        <v>16613578</v>
      </c>
      <c r="AY411">
        <v>1</v>
      </c>
      <c r="AZ411">
        <v>0</v>
      </c>
      <c r="BA411">
        <v>419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Y411*Source!I185</f>
        <v>8.0975999999999999</v>
      </c>
      <c r="CY411">
        <f>AD411</f>
        <v>54.91</v>
      </c>
      <c r="CZ411">
        <f>AH411</f>
        <v>7.8</v>
      </c>
      <c r="DA411">
        <f>AL411</f>
        <v>7.04</v>
      </c>
      <c r="DB411">
        <v>0</v>
      </c>
    </row>
    <row r="412" spans="1:106" x14ac:dyDescent="0.2">
      <c r="A412">
        <f>ROW(Source!A185)</f>
        <v>185</v>
      </c>
      <c r="B412">
        <v>16612262</v>
      </c>
      <c r="C412">
        <v>16613574</v>
      </c>
      <c r="D412">
        <v>15430395</v>
      </c>
      <c r="E412">
        <v>1</v>
      </c>
      <c r="F412">
        <v>1</v>
      </c>
      <c r="G412">
        <v>1</v>
      </c>
      <c r="H412">
        <v>1</v>
      </c>
      <c r="I412" t="s">
        <v>1224</v>
      </c>
      <c r="J412" t="s">
        <v>6</v>
      </c>
      <c r="K412" t="s">
        <v>1225</v>
      </c>
      <c r="L412">
        <v>1191</v>
      </c>
      <c r="N412">
        <v>1013</v>
      </c>
      <c r="O412" t="s">
        <v>1223</v>
      </c>
      <c r="P412" t="s">
        <v>1223</v>
      </c>
      <c r="Q412">
        <v>1</v>
      </c>
      <c r="W412">
        <v>0</v>
      </c>
      <c r="X412">
        <v>-1417349443</v>
      </c>
      <c r="Y412">
        <v>0.01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7.04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0.01</v>
      </c>
      <c r="AU412" t="s">
        <v>6</v>
      </c>
      <c r="AV412">
        <v>2</v>
      </c>
      <c r="AW412">
        <v>2</v>
      </c>
      <c r="AX412">
        <v>16613579</v>
      </c>
      <c r="AY412">
        <v>1</v>
      </c>
      <c r="AZ412">
        <v>0</v>
      </c>
      <c r="BA412">
        <v>420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Y412*Source!I185</f>
        <v>8.3999999999999995E-3</v>
      </c>
      <c r="CY412">
        <f>AD412</f>
        <v>0</v>
      </c>
      <c r="CZ412">
        <f>AH412</f>
        <v>0</v>
      </c>
      <c r="DA412">
        <f>AL412</f>
        <v>1</v>
      </c>
      <c r="DB412">
        <v>0</v>
      </c>
    </row>
    <row r="413" spans="1:106" x14ac:dyDescent="0.2">
      <c r="A413">
        <f>ROW(Source!A185)</f>
        <v>185</v>
      </c>
      <c r="B413">
        <v>16612262</v>
      </c>
      <c r="C413">
        <v>16613574</v>
      </c>
      <c r="D413">
        <v>15247974</v>
      </c>
      <c r="E413">
        <v>1</v>
      </c>
      <c r="F413">
        <v>1</v>
      </c>
      <c r="G413">
        <v>1</v>
      </c>
      <c r="H413">
        <v>2</v>
      </c>
      <c r="I413" t="s">
        <v>1226</v>
      </c>
      <c r="J413" t="s">
        <v>1227</v>
      </c>
      <c r="K413" t="s">
        <v>1228</v>
      </c>
      <c r="L413">
        <v>1368</v>
      </c>
      <c r="N413">
        <v>1011</v>
      </c>
      <c r="O413" t="s">
        <v>1229</v>
      </c>
      <c r="P413" t="s">
        <v>1229</v>
      </c>
      <c r="Q413">
        <v>1</v>
      </c>
      <c r="W413">
        <v>0</v>
      </c>
      <c r="X413">
        <v>1188625873</v>
      </c>
      <c r="Y413">
        <v>0.01</v>
      </c>
      <c r="AA413">
        <v>0</v>
      </c>
      <c r="AB413">
        <v>220.07</v>
      </c>
      <c r="AC413">
        <v>13.5</v>
      </c>
      <c r="AD413">
        <v>0</v>
      </c>
      <c r="AE413">
        <v>0</v>
      </c>
      <c r="AF413">
        <v>31.26</v>
      </c>
      <c r="AG413">
        <v>13.5</v>
      </c>
      <c r="AH413">
        <v>0</v>
      </c>
      <c r="AI413">
        <v>1</v>
      </c>
      <c r="AJ413">
        <v>7.04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0.01</v>
      </c>
      <c r="AU413" t="s">
        <v>6</v>
      </c>
      <c r="AV413">
        <v>0</v>
      </c>
      <c r="AW413">
        <v>2</v>
      </c>
      <c r="AX413">
        <v>16613580</v>
      </c>
      <c r="AY413">
        <v>1</v>
      </c>
      <c r="AZ413">
        <v>0</v>
      </c>
      <c r="BA413">
        <v>421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Y413*Source!I185</f>
        <v>8.3999999999999995E-3</v>
      </c>
      <c r="CY413">
        <f>AB413</f>
        <v>220.07</v>
      </c>
      <c r="CZ413">
        <f>AF413</f>
        <v>31.26</v>
      </c>
      <c r="DA413">
        <f>AJ413</f>
        <v>7.04</v>
      </c>
      <c r="DB413">
        <v>0</v>
      </c>
    </row>
    <row r="414" spans="1:106" x14ac:dyDescent="0.2">
      <c r="A414">
        <f>ROW(Source!A186)</f>
        <v>186</v>
      </c>
      <c r="B414">
        <v>16612262</v>
      </c>
      <c r="C414">
        <v>16613581</v>
      </c>
      <c r="D414">
        <v>15430517</v>
      </c>
      <c r="E414">
        <v>1</v>
      </c>
      <c r="F414">
        <v>1</v>
      </c>
      <c r="G414">
        <v>1</v>
      </c>
      <c r="H414">
        <v>1</v>
      </c>
      <c r="I414" t="s">
        <v>1230</v>
      </c>
      <c r="J414" t="s">
        <v>6</v>
      </c>
      <c r="K414" t="s">
        <v>1231</v>
      </c>
      <c r="L414">
        <v>1191</v>
      </c>
      <c r="N414">
        <v>1013</v>
      </c>
      <c r="O414" t="s">
        <v>1223</v>
      </c>
      <c r="P414" t="s">
        <v>1223</v>
      </c>
      <c r="Q414">
        <v>1</v>
      </c>
      <c r="W414">
        <v>0</v>
      </c>
      <c r="X414">
        <v>735429535</v>
      </c>
      <c r="Y414">
        <v>6.32</v>
      </c>
      <c r="AA414">
        <v>0</v>
      </c>
      <c r="AB414">
        <v>0</v>
      </c>
      <c r="AC414">
        <v>0</v>
      </c>
      <c r="AD414">
        <v>54.91</v>
      </c>
      <c r="AE414">
        <v>0</v>
      </c>
      <c r="AF414">
        <v>0</v>
      </c>
      <c r="AG414">
        <v>0</v>
      </c>
      <c r="AH414">
        <v>7.8</v>
      </c>
      <c r="AI414">
        <v>1</v>
      </c>
      <c r="AJ414">
        <v>1</v>
      </c>
      <c r="AK414">
        <v>1</v>
      </c>
      <c r="AL414">
        <v>7.04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6.32</v>
      </c>
      <c r="AU414" t="s">
        <v>6</v>
      </c>
      <c r="AV414">
        <v>1</v>
      </c>
      <c r="AW414">
        <v>2</v>
      </c>
      <c r="AX414">
        <v>16613585</v>
      </c>
      <c r="AY414">
        <v>1</v>
      </c>
      <c r="AZ414">
        <v>0</v>
      </c>
      <c r="BA414">
        <v>422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Y414*Source!I186</f>
        <v>1.0112000000000001</v>
      </c>
      <c r="CY414">
        <f>AD414</f>
        <v>54.91</v>
      </c>
      <c r="CZ414">
        <f>AH414</f>
        <v>7.8</v>
      </c>
      <c r="DA414">
        <f>AL414</f>
        <v>7.04</v>
      </c>
      <c r="DB414">
        <v>0</v>
      </c>
    </row>
    <row r="415" spans="1:106" x14ac:dyDescent="0.2">
      <c r="A415">
        <f>ROW(Source!A186)</f>
        <v>186</v>
      </c>
      <c r="B415">
        <v>16612262</v>
      </c>
      <c r="C415">
        <v>16613581</v>
      </c>
      <c r="D415">
        <v>15430395</v>
      </c>
      <c r="E415">
        <v>1</v>
      </c>
      <c r="F415">
        <v>1</v>
      </c>
      <c r="G415">
        <v>1</v>
      </c>
      <c r="H415">
        <v>1</v>
      </c>
      <c r="I415" t="s">
        <v>1224</v>
      </c>
      <c r="J415" t="s">
        <v>6</v>
      </c>
      <c r="K415" t="s">
        <v>1225</v>
      </c>
      <c r="L415">
        <v>1191</v>
      </c>
      <c r="N415">
        <v>1013</v>
      </c>
      <c r="O415" t="s">
        <v>1223</v>
      </c>
      <c r="P415" t="s">
        <v>1223</v>
      </c>
      <c r="Q415">
        <v>1</v>
      </c>
      <c r="W415">
        <v>0</v>
      </c>
      <c r="X415">
        <v>-1417349443</v>
      </c>
      <c r="Y415">
        <v>0.03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7.04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0.03</v>
      </c>
      <c r="AU415" t="s">
        <v>6</v>
      </c>
      <c r="AV415">
        <v>2</v>
      </c>
      <c r="AW415">
        <v>2</v>
      </c>
      <c r="AX415">
        <v>16613586</v>
      </c>
      <c r="AY415">
        <v>1</v>
      </c>
      <c r="AZ415">
        <v>0</v>
      </c>
      <c r="BA415">
        <v>423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Y415*Source!I186</f>
        <v>4.7999999999999996E-3</v>
      </c>
      <c r="CY415">
        <f>AD415</f>
        <v>0</v>
      </c>
      <c r="CZ415">
        <f>AH415</f>
        <v>0</v>
      </c>
      <c r="DA415">
        <f>AL415</f>
        <v>1</v>
      </c>
      <c r="DB415">
        <v>0</v>
      </c>
    </row>
    <row r="416" spans="1:106" x14ac:dyDescent="0.2">
      <c r="A416">
        <f>ROW(Source!A186)</f>
        <v>186</v>
      </c>
      <c r="B416">
        <v>16612262</v>
      </c>
      <c r="C416">
        <v>16613581</v>
      </c>
      <c r="D416">
        <v>15247974</v>
      </c>
      <c r="E416">
        <v>1</v>
      </c>
      <c r="F416">
        <v>1</v>
      </c>
      <c r="G416">
        <v>1</v>
      </c>
      <c r="H416">
        <v>2</v>
      </c>
      <c r="I416" t="s">
        <v>1226</v>
      </c>
      <c r="J416" t="s">
        <v>1227</v>
      </c>
      <c r="K416" t="s">
        <v>1228</v>
      </c>
      <c r="L416">
        <v>1368</v>
      </c>
      <c r="N416">
        <v>1011</v>
      </c>
      <c r="O416" t="s">
        <v>1229</v>
      </c>
      <c r="P416" t="s">
        <v>1229</v>
      </c>
      <c r="Q416">
        <v>1</v>
      </c>
      <c r="W416">
        <v>0</v>
      </c>
      <c r="X416">
        <v>1188625873</v>
      </c>
      <c r="Y416">
        <v>0.03</v>
      </c>
      <c r="AA416">
        <v>0</v>
      </c>
      <c r="AB416">
        <v>220.07</v>
      </c>
      <c r="AC416">
        <v>13.5</v>
      </c>
      <c r="AD416">
        <v>0</v>
      </c>
      <c r="AE416">
        <v>0</v>
      </c>
      <c r="AF416">
        <v>31.26</v>
      </c>
      <c r="AG416">
        <v>13.5</v>
      </c>
      <c r="AH416">
        <v>0</v>
      </c>
      <c r="AI416">
        <v>1</v>
      </c>
      <c r="AJ416">
        <v>7.04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0.03</v>
      </c>
      <c r="AU416" t="s">
        <v>6</v>
      </c>
      <c r="AV416">
        <v>0</v>
      </c>
      <c r="AW416">
        <v>2</v>
      </c>
      <c r="AX416">
        <v>16613587</v>
      </c>
      <c r="AY416">
        <v>1</v>
      </c>
      <c r="AZ416">
        <v>0</v>
      </c>
      <c r="BA416">
        <v>424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Y416*Source!I186</f>
        <v>4.7999999999999996E-3</v>
      </c>
      <c r="CY416">
        <f>AB416</f>
        <v>220.07</v>
      </c>
      <c r="CZ416">
        <f>AF416</f>
        <v>31.26</v>
      </c>
      <c r="DA416">
        <f>AJ416</f>
        <v>7.04</v>
      </c>
      <c r="DB416">
        <v>0</v>
      </c>
    </row>
    <row r="417" spans="1:106" x14ac:dyDescent="0.2">
      <c r="A417">
        <f>ROW(Source!A187)</f>
        <v>187</v>
      </c>
      <c r="B417">
        <v>16612262</v>
      </c>
      <c r="C417">
        <v>16613588</v>
      </c>
      <c r="D417">
        <v>15432010</v>
      </c>
      <c r="E417">
        <v>1</v>
      </c>
      <c r="F417">
        <v>1</v>
      </c>
      <c r="G417">
        <v>1</v>
      </c>
      <c r="H417">
        <v>1</v>
      </c>
      <c r="I417" t="s">
        <v>1235</v>
      </c>
      <c r="J417" t="s">
        <v>6</v>
      </c>
      <c r="K417" t="s">
        <v>1236</v>
      </c>
      <c r="L417">
        <v>1191</v>
      </c>
      <c r="N417">
        <v>1013</v>
      </c>
      <c r="O417" t="s">
        <v>1223</v>
      </c>
      <c r="P417" t="s">
        <v>1223</v>
      </c>
      <c r="Q417">
        <v>1</v>
      </c>
      <c r="W417">
        <v>0</v>
      </c>
      <c r="X417">
        <v>-228054128</v>
      </c>
      <c r="Y417">
        <v>17.89</v>
      </c>
      <c r="AA417">
        <v>0</v>
      </c>
      <c r="AB417">
        <v>0</v>
      </c>
      <c r="AC417">
        <v>0</v>
      </c>
      <c r="AD417">
        <v>56.46</v>
      </c>
      <c r="AE417">
        <v>0</v>
      </c>
      <c r="AF417">
        <v>0</v>
      </c>
      <c r="AG417">
        <v>0</v>
      </c>
      <c r="AH417">
        <v>8.02</v>
      </c>
      <c r="AI417">
        <v>1</v>
      </c>
      <c r="AJ417">
        <v>1</v>
      </c>
      <c r="AK417">
        <v>1</v>
      </c>
      <c r="AL417">
        <v>7.04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17.89</v>
      </c>
      <c r="AU417" t="s">
        <v>6</v>
      </c>
      <c r="AV417">
        <v>1</v>
      </c>
      <c r="AW417">
        <v>2</v>
      </c>
      <c r="AX417">
        <v>16613592</v>
      </c>
      <c r="AY417">
        <v>1</v>
      </c>
      <c r="AZ417">
        <v>0</v>
      </c>
      <c r="BA417">
        <v>425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Y417*Source!I187</f>
        <v>10.1973</v>
      </c>
      <c r="CY417">
        <f>AD417</f>
        <v>56.46</v>
      </c>
      <c r="CZ417">
        <f>AH417</f>
        <v>8.02</v>
      </c>
      <c r="DA417">
        <f>AL417</f>
        <v>7.04</v>
      </c>
      <c r="DB417">
        <v>0</v>
      </c>
    </row>
    <row r="418" spans="1:106" x14ac:dyDescent="0.2">
      <c r="A418">
        <f>ROW(Source!A187)</f>
        <v>187</v>
      </c>
      <c r="B418">
        <v>16612262</v>
      </c>
      <c r="C418">
        <v>16613588</v>
      </c>
      <c r="D418">
        <v>15430395</v>
      </c>
      <c r="E418">
        <v>1</v>
      </c>
      <c r="F418">
        <v>1</v>
      </c>
      <c r="G418">
        <v>1</v>
      </c>
      <c r="H418">
        <v>1</v>
      </c>
      <c r="I418" t="s">
        <v>1224</v>
      </c>
      <c r="J418" t="s">
        <v>6</v>
      </c>
      <c r="K418" t="s">
        <v>1225</v>
      </c>
      <c r="L418">
        <v>1191</v>
      </c>
      <c r="N418">
        <v>1013</v>
      </c>
      <c r="O418" t="s">
        <v>1223</v>
      </c>
      <c r="P418" t="s">
        <v>1223</v>
      </c>
      <c r="Q418">
        <v>1</v>
      </c>
      <c r="W418">
        <v>0</v>
      </c>
      <c r="X418">
        <v>-1417349443</v>
      </c>
      <c r="Y418">
        <v>0.08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7.04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0.08</v>
      </c>
      <c r="AU418" t="s">
        <v>6</v>
      </c>
      <c r="AV418">
        <v>2</v>
      </c>
      <c r="AW418">
        <v>2</v>
      </c>
      <c r="AX418">
        <v>16613593</v>
      </c>
      <c r="AY418">
        <v>1</v>
      </c>
      <c r="AZ418">
        <v>0</v>
      </c>
      <c r="BA418">
        <v>426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Y418*Source!I187</f>
        <v>4.5599999999999995E-2</v>
      </c>
      <c r="CY418">
        <f>AD418</f>
        <v>0</v>
      </c>
      <c r="CZ418">
        <f>AH418</f>
        <v>0</v>
      </c>
      <c r="DA418">
        <f>AL418</f>
        <v>1</v>
      </c>
      <c r="DB418">
        <v>0</v>
      </c>
    </row>
    <row r="419" spans="1:106" x14ac:dyDescent="0.2">
      <c r="A419">
        <f>ROW(Source!A187)</f>
        <v>187</v>
      </c>
      <c r="B419">
        <v>16612262</v>
      </c>
      <c r="C419">
        <v>16613588</v>
      </c>
      <c r="D419">
        <v>15247974</v>
      </c>
      <c r="E419">
        <v>1</v>
      </c>
      <c r="F419">
        <v>1</v>
      </c>
      <c r="G419">
        <v>1</v>
      </c>
      <c r="H419">
        <v>2</v>
      </c>
      <c r="I419" t="s">
        <v>1226</v>
      </c>
      <c r="J419" t="s">
        <v>1227</v>
      </c>
      <c r="K419" t="s">
        <v>1228</v>
      </c>
      <c r="L419">
        <v>1368</v>
      </c>
      <c r="N419">
        <v>1011</v>
      </c>
      <c r="O419" t="s">
        <v>1229</v>
      </c>
      <c r="P419" t="s">
        <v>1229</v>
      </c>
      <c r="Q419">
        <v>1</v>
      </c>
      <c r="W419">
        <v>0</v>
      </c>
      <c r="X419">
        <v>1188625873</v>
      </c>
      <c r="Y419">
        <v>0.08</v>
      </c>
      <c r="AA419">
        <v>0</v>
      </c>
      <c r="AB419">
        <v>220.07</v>
      </c>
      <c r="AC419">
        <v>13.5</v>
      </c>
      <c r="AD419">
        <v>0</v>
      </c>
      <c r="AE419">
        <v>0</v>
      </c>
      <c r="AF419">
        <v>31.26</v>
      </c>
      <c r="AG419">
        <v>13.5</v>
      </c>
      <c r="AH419">
        <v>0</v>
      </c>
      <c r="AI419">
        <v>1</v>
      </c>
      <c r="AJ419">
        <v>7.04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0.08</v>
      </c>
      <c r="AU419" t="s">
        <v>6</v>
      </c>
      <c r="AV419">
        <v>0</v>
      </c>
      <c r="AW419">
        <v>2</v>
      </c>
      <c r="AX419">
        <v>16613594</v>
      </c>
      <c r="AY419">
        <v>1</v>
      </c>
      <c r="AZ419">
        <v>0</v>
      </c>
      <c r="BA419">
        <v>427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Y419*Source!I187</f>
        <v>4.5599999999999995E-2</v>
      </c>
      <c r="CY419">
        <f>AB419</f>
        <v>220.07</v>
      </c>
      <c r="CZ419">
        <f>AF419</f>
        <v>31.26</v>
      </c>
      <c r="DA419">
        <f>AJ419</f>
        <v>7.04</v>
      </c>
      <c r="DB419">
        <v>0</v>
      </c>
    </row>
    <row r="420" spans="1:106" x14ac:dyDescent="0.2">
      <c r="A420">
        <f>ROW(Source!A188)</f>
        <v>188</v>
      </c>
      <c r="B420">
        <v>16612262</v>
      </c>
      <c r="C420">
        <v>16613595</v>
      </c>
      <c r="D420">
        <v>15446300</v>
      </c>
      <c r="E420">
        <v>1</v>
      </c>
      <c r="F420">
        <v>1</v>
      </c>
      <c r="G420">
        <v>1</v>
      </c>
      <c r="H420">
        <v>1</v>
      </c>
      <c r="I420" t="s">
        <v>1317</v>
      </c>
      <c r="J420" t="s">
        <v>6</v>
      </c>
      <c r="K420" t="s">
        <v>1318</v>
      </c>
      <c r="L420">
        <v>1191</v>
      </c>
      <c r="N420">
        <v>1013</v>
      </c>
      <c r="O420" t="s">
        <v>1223</v>
      </c>
      <c r="P420" t="s">
        <v>1223</v>
      </c>
      <c r="Q420">
        <v>1</v>
      </c>
      <c r="W420">
        <v>0</v>
      </c>
      <c r="X420">
        <v>912892513</v>
      </c>
      <c r="Y420">
        <v>118.4</v>
      </c>
      <c r="AA420">
        <v>0</v>
      </c>
      <c r="AB420">
        <v>0</v>
      </c>
      <c r="AC420">
        <v>0</v>
      </c>
      <c r="AD420">
        <v>69.84</v>
      </c>
      <c r="AE420">
        <v>0</v>
      </c>
      <c r="AF420">
        <v>0</v>
      </c>
      <c r="AG420">
        <v>0</v>
      </c>
      <c r="AH420">
        <v>9.92</v>
      </c>
      <c r="AI420">
        <v>1</v>
      </c>
      <c r="AJ420">
        <v>1</v>
      </c>
      <c r="AK420">
        <v>1</v>
      </c>
      <c r="AL420">
        <v>7.04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118.4</v>
      </c>
      <c r="AU420" t="s">
        <v>6</v>
      </c>
      <c r="AV420">
        <v>1</v>
      </c>
      <c r="AW420">
        <v>2</v>
      </c>
      <c r="AX420">
        <v>16613605</v>
      </c>
      <c r="AY420">
        <v>1</v>
      </c>
      <c r="AZ420">
        <v>0</v>
      </c>
      <c r="BA420">
        <v>428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Y420*Source!I188</f>
        <v>23.680000000000003</v>
      </c>
      <c r="CY420">
        <f>AD420</f>
        <v>69.84</v>
      </c>
      <c r="CZ420">
        <f>AH420</f>
        <v>9.92</v>
      </c>
      <c r="DA420">
        <f>AL420</f>
        <v>7.04</v>
      </c>
      <c r="DB420">
        <v>0</v>
      </c>
    </row>
    <row r="421" spans="1:106" x14ac:dyDescent="0.2">
      <c r="A421">
        <f>ROW(Source!A188)</f>
        <v>188</v>
      </c>
      <c r="B421">
        <v>16612262</v>
      </c>
      <c r="C421">
        <v>16613595</v>
      </c>
      <c r="D421">
        <v>15430395</v>
      </c>
      <c r="E421">
        <v>1</v>
      </c>
      <c r="F421">
        <v>1</v>
      </c>
      <c r="G421">
        <v>1</v>
      </c>
      <c r="H421">
        <v>1</v>
      </c>
      <c r="I421" t="s">
        <v>1224</v>
      </c>
      <c r="J421" t="s">
        <v>6</v>
      </c>
      <c r="K421" t="s">
        <v>1225</v>
      </c>
      <c r="L421">
        <v>1191</v>
      </c>
      <c r="N421">
        <v>1013</v>
      </c>
      <c r="O421" t="s">
        <v>1223</v>
      </c>
      <c r="P421" t="s">
        <v>1223</v>
      </c>
      <c r="Q421">
        <v>1</v>
      </c>
      <c r="W421">
        <v>0</v>
      </c>
      <c r="X421">
        <v>-1417349443</v>
      </c>
      <c r="Y421">
        <v>0.6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7.04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0.6</v>
      </c>
      <c r="AU421" t="s">
        <v>6</v>
      </c>
      <c r="AV421">
        <v>2</v>
      </c>
      <c r="AW421">
        <v>2</v>
      </c>
      <c r="AX421">
        <v>16613606</v>
      </c>
      <c r="AY421">
        <v>1</v>
      </c>
      <c r="AZ421">
        <v>0</v>
      </c>
      <c r="BA421">
        <v>429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Y421*Source!I188</f>
        <v>0.12</v>
      </c>
      <c r="CY421">
        <f>AD421</f>
        <v>0</v>
      </c>
      <c r="CZ421">
        <f>AH421</f>
        <v>0</v>
      </c>
      <c r="DA421">
        <f>AL421</f>
        <v>1</v>
      </c>
      <c r="DB421">
        <v>0</v>
      </c>
    </row>
    <row r="422" spans="1:106" x14ac:dyDescent="0.2">
      <c r="A422">
        <f>ROW(Source!A188)</f>
        <v>188</v>
      </c>
      <c r="B422">
        <v>16612262</v>
      </c>
      <c r="C422">
        <v>16613595</v>
      </c>
      <c r="D422">
        <v>15247680</v>
      </c>
      <c r="E422">
        <v>1</v>
      </c>
      <c r="F422">
        <v>1</v>
      </c>
      <c r="G422">
        <v>1</v>
      </c>
      <c r="H422">
        <v>2</v>
      </c>
      <c r="I422" t="s">
        <v>1509</v>
      </c>
      <c r="J422" t="s">
        <v>1510</v>
      </c>
      <c r="K422" t="s">
        <v>1511</v>
      </c>
      <c r="L422">
        <v>1368</v>
      </c>
      <c r="N422">
        <v>1011</v>
      </c>
      <c r="O422" t="s">
        <v>1229</v>
      </c>
      <c r="P422" t="s">
        <v>1229</v>
      </c>
      <c r="Q422">
        <v>1</v>
      </c>
      <c r="W422">
        <v>0</v>
      </c>
      <c r="X422">
        <v>-1718674368</v>
      </c>
      <c r="Y422">
        <v>0.3</v>
      </c>
      <c r="AA422">
        <v>0</v>
      </c>
      <c r="AB422">
        <v>788.41</v>
      </c>
      <c r="AC422">
        <v>13.5</v>
      </c>
      <c r="AD422">
        <v>0</v>
      </c>
      <c r="AE422">
        <v>0</v>
      </c>
      <c r="AF422">
        <v>111.99</v>
      </c>
      <c r="AG422">
        <v>13.5</v>
      </c>
      <c r="AH422">
        <v>0</v>
      </c>
      <c r="AI422">
        <v>1</v>
      </c>
      <c r="AJ422">
        <v>7.04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0.3</v>
      </c>
      <c r="AU422" t="s">
        <v>6</v>
      </c>
      <c r="AV422">
        <v>0</v>
      </c>
      <c r="AW422">
        <v>2</v>
      </c>
      <c r="AX422">
        <v>16613607</v>
      </c>
      <c r="AY422">
        <v>1</v>
      </c>
      <c r="AZ422">
        <v>0</v>
      </c>
      <c r="BA422">
        <v>430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Y422*Source!I188</f>
        <v>0.06</v>
      </c>
      <c r="CY422">
        <f>AB422</f>
        <v>788.41</v>
      </c>
      <c r="CZ422">
        <f>AF422</f>
        <v>111.99</v>
      </c>
      <c r="DA422">
        <f>AJ422</f>
        <v>7.04</v>
      </c>
      <c r="DB422">
        <v>0</v>
      </c>
    </row>
    <row r="423" spans="1:106" x14ac:dyDescent="0.2">
      <c r="A423">
        <f>ROW(Source!A188)</f>
        <v>188</v>
      </c>
      <c r="B423">
        <v>16612262</v>
      </c>
      <c r="C423">
        <v>16613595</v>
      </c>
      <c r="D423">
        <v>15249073</v>
      </c>
      <c r="E423">
        <v>1</v>
      </c>
      <c r="F423">
        <v>1</v>
      </c>
      <c r="G423">
        <v>1</v>
      </c>
      <c r="H423">
        <v>2</v>
      </c>
      <c r="I423" t="s">
        <v>1237</v>
      </c>
      <c r="J423" t="s">
        <v>1238</v>
      </c>
      <c r="K423" t="s">
        <v>1239</v>
      </c>
      <c r="L423">
        <v>1368</v>
      </c>
      <c r="N423">
        <v>1011</v>
      </c>
      <c r="O423" t="s">
        <v>1229</v>
      </c>
      <c r="P423" t="s">
        <v>1229</v>
      </c>
      <c r="Q423">
        <v>1</v>
      </c>
      <c r="W423">
        <v>0</v>
      </c>
      <c r="X423">
        <v>1372534845</v>
      </c>
      <c r="Y423">
        <v>0.3</v>
      </c>
      <c r="AA423">
        <v>0</v>
      </c>
      <c r="AB423">
        <v>462.6</v>
      </c>
      <c r="AC423">
        <v>11.6</v>
      </c>
      <c r="AD423">
        <v>0</v>
      </c>
      <c r="AE423">
        <v>0</v>
      </c>
      <c r="AF423">
        <v>65.709999999999994</v>
      </c>
      <c r="AG423">
        <v>11.6</v>
      </c>
      <c r="AH423">
        <v>0</v>
      </c>
      <c r="AI423">
        <v>1</v>
      </c>
      <c r="AJ423">
        <v>7.04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0.3</v>
      </c>
      <c r="AU423" t="s">
        <v>6</v>
      </c>
      <c r="AV423">
        <v>0</v>
      </c>
      <c r="AW423">
        <v>2</v>
      </c>
      <c r="AX423">
        <v>16613608</v>
      </c>
      <c r="AY423">
        <v>1</v>
      </c>
      <c r="AZ423">
        <v>0</v>
      </c>
      <c r="BA423">
        <v>431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Y423*Source!I188</f>
        <v>0.06</v>
      </c>
      <c r="CY423">
        <f>AB423</f>
        <v>462.6</v>
      </c>
      <c r="CZ423">
        <f>AF423</f>
        <v>65.709999999999994</v>
      </c>
      <c r="DA423">
        <f>AJ423</f>
        <v>7.04</v>
      </c>
      <c r="DB423">
        <v>0</v>
      </c>
    </row>
    <row r="424" spans="1:106" x14ac:dyDescent="0.2">
      <c r="A424">
        <f>ROW(Source!A188)</f>
        <v>188</v>
      </c>
      <c r="B424">
        <v>16612262</v>
      </c>
      <c r="C424">
        <v>16613595</v>
      </c>
      <c r="D424">
        <v>15171982</v>
      </c>
      <c r="E424">
        <v>1</v>
      </c>
      <c r="F424">
        <v>1</v>
      </c>
      <c r="G424">
        <v>1</v>
      </c>
      <c r="H424">
        <v>3</v>
      </c>
      <c r="I424" t="s">
        <v>1451</v>
      </c>
      <c r="J424" t="s">
        <v>1452</v>
      </c>
      <c r="K424" t="s">
        <v>1453</v>
      </c>
      <c r="L424">
        <v>1348</v>
      </c>
      <c r="N424">
        <v>1009</v>
      </c>
      <c r="O424" t="s">
        <v>182</v>
      </c>
      <c r="P424" t="s">
        <v>182</v>
      </c>
      <c r="Q424">
        <v>1000</v>
      </c>
      <c r="W424">
        <v>0</v>
      </c>
      <c r="X424">
        <v>-1421715385</v>
      </c>
      <c r="Y424">
        <v>3.15E-3</v>
      </c>
      <c r="AA424">
        <v>5139.0600000000004</v>
      </c>
      <c r="AB424">
        <v>0</v>
      </c>
      <c r="AC424">
        <v>0</v>
      </c>
      <c r="AD424">
        <v>0</v>
      </c>
      <c r="AE424">
        <v>729.98</v>
      </c>
      <c r="AF424">
        <v>0</v>
      </c>
      <c r="AG424">
        <v>0</v>
      </c>
      <c r="AH424">
        <v>0</v>
      </c>
      <c r="AI424">
        <v>7.04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3.15E-3</v>
      </c>
      <c r="AU424" t="s">
        <v>6</v>
      </c>
      <c r="AV424">
        <v>0</v>
      </c>
      <c r="AW424">
        <v>2</v>
      </c>
      <c r="AX424">
        <v>16613609</v>
      </c>
      <c r="AY424">
        <v>1</v>
      </c>
      <c r="AZ424">
        <v>0</v>
      </c>
      <c r="BA424">
        <v>432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Y424*Source!I188</f>
        <v>6.3000000000000003E-4</v>
      </c>
      <c r="CY424">
        <f>AA424</f>
        <v>5139.0600000000004</v>
      </c>
      <c r="CZ424">
        <f>AE424</f>
        <v>729.98</v>
      </c>
      <c r="DA424">
        <f>AI424</f>
        <v>7.04</v>
      </c>
      <c r="DB424">
        <v>0</v>
      </c>
    </row>
    <row r="425" spans="1:106" x14ac:dyDescent="0.2">
      <c r="A425">
        <f>ROW(Source!A188)</f>
        <v>188</v>
      </c>
      <c r="B425">
        <v>16612262</v>
      </c>
      <c r="C425">
        <v>16613595</v>
      </c>
      <c r="D425">
        <v>15219905</v>
      </c>
      <c r="E425">
        <v>1</v>
      </c>
      <c r="F425">
        <v>1</v>
      </c>
      <c r="G425">
        <v>1</v>
      </c>
      <c r="H425">
        <v>3</v>
      </c>
      <c r="I425" t="s">
        <v>622</v>
      </c>
      <c r="J425" t="s">
        <v>624</v>
      </c>
      <c r="K425" t="s">
        <v>623</v>
      </c>
      <c r="L425">
        <v>1354</v>
      </c>
      <c r="N425">
        <v>1010</v>
      </c>
      <c r="O425" t="s">
        <v>110</v>
      </c>
      <c r="P425" t="s">
        <v>110</v>
      </c>
      <c r="Q425">
        <v>1</v>
      </c>
      <c r="W425">
        <v>0</v>
      </c>
      <c r="X425">
        <v>1153549738</v>
      </c>
      <c r="Y425">
        <v>30</v>
      </c>
      <c r="AA425">
        <v>717.8</v>
      </c>
      <c r="AB425">
        <v>0</v>
      </c>
      <c r="AC425">
        <v>0</v>
      </c>
      <c r="AD425">
        <v>0</v>
      </c>
      <c r="AE425">
        <v>101.96</v>
      </c>
      <c r="AF425">
        <v>0</v>
      </c>
      <c r="AG425">
        <v>0</v>
      </c>
      <c r="AH425">
        <v>0</v>
      </c>
      <c r="AI425">
        <v>7.04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</v>
      </c>
      <c r="AT425">
        <v>30</v>
      </c>
      <c r="AU425" t="s">
        <v>6</v>
      </c>
      <c r="AV425">
        <v>0</v>
      </c>
      <c r="AW425">
        <v>1</v>
      </c>
      <c r="AX425">
        <v>-1</v>
      </c>
      <c r="AY425">
        <v>0</v>
      </c>
      <c r="AZ425">
        <v>0</v>
      </c>
      <c r="BA425" t="s">
        <v>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Y425*Source!I188</f>
        <v>6</v>
      </c>
      <c r="CY425">
        <f>AA425</f>
        <v>717.8</v>
      </c>
      <c r="CZ425">
        <f>AE425</f>
        <v>101.96</v>
      </c>
      <c r="DA425">
        <f>AI425</f>
        <v>7.04</v>
      </c>
      <c r="DB425">
        <v>0</v>
      </c>
    </row>
    <row r="426" spans="1:106" x14ac:dyDescent="0.2">
      <c r="A426">
        <f>ROW(Source!A188)</f>
        <v>188</v>
      </c>
      <c r="B426">
        <v>16612262</v>
      </c>
      <c r="C426">
        <v>16613595</v>
      </c>
      <c r="D426">
        <v>15219980</v>
      </c>
      <c r="E426">
        <v>1</v>
      </c>
      <c r="F426">
        <v>1</v>
      </c>
      <c r="G426">
        <v>1</v>
      </c>
      <c r="H426">
        <v>3</v>
      </c>
      <c r="I426" t="s">
        <v>618</v>
      </c>
      <c r="J426" t="s">
        <v>620</v>
      </c>
      <c r="K426" t="s">
        <v>619</v>
      </c>
      <c r="L426">
        <v>1354</v>
      </c>
      <c r="N426">
        <v>1010</v>
      </c>
      <c r="O426" t="s">
        <v>110</v>
      </c>
      <c r="P426" t="s">
        <v>110</v>
      </c>
      <c r="Q426">
        <v>1</v>
      </c>
      <c r="W426">
        <v>0</v>
      </c>
      <c r="X426">
        <v>-1636632573</v>
      </c>
      <c r="Y426">
        <v>70</v>
      </c>
      <c r="AA426">
        <v>2284.48</v>
      </c>
      <c r="AB426">
        <v>0</v>
      </c>
      <c r="AC426">
        <v>0</v>
      </c>
      <c r="AD426">
        <v>0</v>
      </c>
      <c r="AE426">
        <v>324.5</v>
      </c>
      <c r="AF426">
        <v>0</v>
      </c>
      <c r="AG426">
        <v>0</v>
      </c>
      <c r="AH426">
        <v>0</v>
      </c>
      <c r="AI426">
        <v>7.04</v>
      </c>
      <c r="AJ426">
        <v>1</v>
      </c>
      <c r="AK426">
        <v>1</v>
      </c>
      <c r="AL426">
        <v>1</v>
      </c>
      <c r="AN426">
        <v>0</v>
      </c>
      <c r="AO426">
        <v>0</v>
      </c>
      <c r="AP426">
        <v>0</v>
      </c>
      <c r="AQ426">
        <v>0</v>
      </c>
      <c r="AR426">
        <v>0</v>
      </c>
      <c r="AS426" t="s">
        <v>6</v>
      </c>
      <c r="AT426">
        <v>70</v>
      </c>
      <c r="AU426" t="s">
        <v>6</v>
      </c>
      <c r="AV426">
        <v>0</v>
      </c>
      <c r="AW426">
        <v>1</v>
      </c>
      <c r="AX426">
        <v>-1</v>
      </c>
      <c r="AY426">
        <v>0</v>
      </c>
      <c r="AZ426">
        <v>0</v>
      </c>
      <c r="BA426" t="s">
        <v>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Y426*Source!I188</f>
        <v>14</v>
      </c>
      <c r="CY426">
        <f>AA426</f>
        <v>2284.48</v>
      </c>
      <c r="CZ426">
        <f>AE426</f>
        <v>324.5</v>
      </c>
      <c r="DA426">
        <f>AI426</f>
        <v>7.04</v>
      </c>
      <c r="DB426">
        <v>0</v>
      </c>
    </row>
    <row r="427" spans="1:106" x14ac:dyDescent="0.2">
      <c r="A427">
        <f>ROW(Source!A188)</f>
        <v>188</v>
      </c>
      <c r="B427">
        <v>16612262</v>
      </c>
      <c r="C427">
        <v>16613595</v>
      </c>
      <c r="D427">
        <v>15233312</v>
      </c>
      <c r="E427">
        <v>1</v>
      </c>
      <c r="F427">
        <v>1</v>
      </c>
      <c r="G427">
        <v>1</v>
      </c>
      <c r="H427">
        <v>3</v>
      </c>
      <c r="I427" t="s">
        <v>1562</v>
      </c>
      <c r="J427" t="s">
        <v>1563</v>
      </c>
      <c r="K427" t="s">
        <v>1564</v>
      </c>
      <c r="L427">
        <v>1346</v>
      </c>
      <c r="N427">
        <v>1009</v>
      </c>
      <c r="O427" t="s">
        <v>162</v>
      </c>
      <c r="P427" t="s">
        <v>162</v>
      </c>
      <c r="Q427">
        <v>1</v>
      </c>
      <c r="W427">
        <v>0</v>
      </c>
      <c r="X427">
        <v>1584075688</v>
      </c>
      <c r="Y427">
        <v>3.09</v>
      </c>
      <c r="AA427">
        <v>251.33</v>
      </c>
      <c r="AB427">
        <v>0</v>
      </c>
      <c r="AC427">
        <v>0</v>
      </c>
      <c r="AD427">
        <v>0</v>
      </c>
      <c r="AE427">
        <v>35.700000000000003</v>
      </c>
      <c r="AF427">
        <v>0</v>
      </c>
      <c r="AG427">
        <v>0</v>
      </c>
      <c r="AH427">
        <v>0</v>
      </c>
      <c r="AI427">
        <v>7.04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3.09</v>
      </c>
      <c r="AU427" t="s">
        <v>6</v>
      </c>
      <c r="AV427">
        <v>0</v>
      </c>
      <c r="AW427">
        <v>2</v>
      </c>
      <c r="AX427">
        <v>16613610</v>
      </c>
      <c r="AY427">
        <v>1</v>
      </c>
      <c r="AZ427">
        <v>0</v>
      </c>
      <c r="BA427">
        <v>433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Y427*Source!I188</f>
        <v>0.61799999999999999</v>
      </c>
      <c r="CY427">
        <f>AA427</f>
        <v>251.33</v>
      </c>
      <c r="CZ427">
        <f>AE427</f>
        <v>35.700000000000003</v>
      </c>
      <c r="DA427">
        <f>AI427</f>
        <v>7.04</v>
      </c>
      <c r="DB427">
        <v>0</v>
      </c>
    </row>
    <row r="428" spans="1:106" x14ac:dyDescent="0.2">
      <c r="A428">
        <f>ROW(Source!A188)</f>
        <v>188</v>
      </c>
      <c r="B428">
        <v>16612262</v>
      </c>
      <c r="C428">
        <v>16613595</v>
      </c>
      <c r="D428">
        <v>15164559</v>
      </c>
      <c r="E428">
        <v>17</v>
      </c>
      <c r="F428">
        <v>1</v>
      </c>
      <c r="G428">
        <v>1</v>
      </c>
      <c r="H428">
        <v>3</v>
      </c>
      <c r="I428" t="s">
        <v>1521</v>
      </c>
      <c r="J428" t="s">
        <v>6</v>
      </c>
      <c r="K428" t="s">
        <v>1522</v>
      </c>
      <c r="L428">
        <v>1374</v>
      </c>
      <c r="N428">
        <v>1013</v>
      </c>
      <c r="O428" t="s">
        <v>1523</v>
      </c>
      <c r="P428" t="s">
        <v>1523</v>
      </c>
      <c r="Q428">
        <v>1</v>
      </c>
      <c r="W428">
        <v>0</v>
      </c>
      <c r="X428">
        <v>-1731369543</v>
      </c>
      <c r="Y428">
        <v>23.49</v>
      </c>
      <c r="AA428">
        <v>1</v>
      </c>
      <c r="AB428">
        <v>0</v>
      </c>
      <c r="AC428">
        <v>0</v>
      </c>
      <c r="AD428">
        <v>0</v>
      </c>
      <c r="AE428">
        <v>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23.49</v>
      </c>
      <c r="AU428" t="s">
        <v>6</v>
      </c>
      <c r="AV428">
        <v>0</v>
      </c>
      <c r="AW428">
        <v>2</v>
      </c>
      <c r="AX428">
        <v>16613611</v>
      </c>
      <c r="AY428">
        <v>1</v>
      </c>
      <c r="AZ428">
        <v>0</v>
      </c>
      <c r="BA428">
        <v>434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Y428*Source!I188</f>
        <v>4.6979999999999995</v>
      </c>
      <c r="CY428">
        <f>AA428</f>
        <v>1</v>
      </c>
      <c r="CZ428">
        <f>AE428</f>
        <v>1</v>
      </c>
      <c r="DA428">
        <f>AI428</f>
        <v>1</v>
      </c>
      <c r="DB428">
        <v>0</v>
      </c>
    </row>
    <row r="429" spans="1:106" x14ac:dyDescent="0.2">
      <c r="A429">
        <f>ROW(Source!A191)</f>
        <v>191</v>
      </c>
      <c r="B429">
        <v>16612262</v>
      </c>
      <c r="C429">
        <v>16613614</v>
      </c>
      <c r="D429">
        <v>15446300</v>
      </c>
      <c r="E429">
        <v>1</v>
      </c>
      <c r="F429">
        <v>1</v>
      </c>
      <c r="G429">
        <v>1</v>
      </c>
      <c r="H429">
        <v>1</v>
      </c>
      <c r="I429" t="s">
        <v>1317</v>
      </c>
      <c r="J429" t="s">
        <v>6</v>
      </c>
      <c r="K429" t="s">
        <v>1318</v>
      </c>
      <c r="L429">
        <v>1191</v>
      </c>
      <c r="N429">
        <v>1013</v>
      </c>
      <c r="O429" t="s">
        <v>1223</v>
      </c>
      <c r="P429" t="s">
        <v>1223</v>
      </c>
      <c r="Q429">
        <v>1</v>
      </c>
      <c r="W429">
        <v>0</v>
      </c>
      <c r="X429">
        <v>912892513</v>
      </c>
      <c r="Y429">
        <v>148</v>
      </c>
      <c r="AA429">
        <v>0</v>
      </c>
      <c r="AB429">
        <v>0</v>
      </c>
      <c r="AC429">
        <v>0</v>
      </c>
      <c r="AD429">
        <v>69.84</v>
      </c>
      <c r="AE429">
        <v>0</v>
      </c>
      <c r="AF429">
        <v>0</v>
      </c>
      <c r="AG429">
        <v>0</v>
      </c>
      <c r="AH429">
        <v>9.92</v>
      </c>
      <c r="AI429">
        <v>1</v>
      </c>
      <c r="AJ429">
        <v>1</v>
      </c>
      <c r="AK429">
        <v>1</v>
      </c>
      <c r="AL429">
        <v>7.04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148</v>
      </c>
      <c r="AU429" t="s">
        <v>6</v>
      </c>
      <c r="AV429">
        <v>1</v>
      </c>
      <c r="AW429">
        <v>2</v>
      </c>
      <c r="AX429">
        <v>16613623</v>
      </c>
      <c r="AY429">
        <v>1</v>
      </c>
      <c r="AZ429">
        <v>0</v>
      </c>
      <c r="BA429">
        <v>435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Y429*Source!I191</f>
        <v>82.88000000000001</v>
      </c>
      <c r="CY429">
        <f>AD429</f>
        <v>69.84</v>
      </c>
      <c r="CZ429">
        <f>AH429</f>
        <v>9.92</v>
      </c>
      <c r="DA429">
        <f>AL429</f>
        <v>7.04</v>
      </c>
      <c r="DB429">
        <v>0</v>
      </c>
    </row>
    <row r="430" spans="1:106" x14ac:dyDescent="0.2">
      <c r="A430">
        <f>ROW(Source!A191)</f>
        <v>191</v>
      </c>
      <c r="B430">
        <v>16612262</v>
      </c>
      <c r="C430">
        <v>16613614</v>
      </c>
      <c r="D430">
        <v>15430395</v>
      </c>
      <c r="E430">
        <v>1</v>
      </c>
      <c r="F430">
        <v>1</v>
      </c>
      <c r="G430">
        <v>1</v>
      </c>
      <c r="H430">
        <v>1</v>
      </c>
      <c r="I430" t="s">
        <v>1224</v>
      </c>
      <c r="J430" t="s">
        <v>6</v>
      </c>
      <c r="K430" t="s">
        <v>1225</v>
      </c>
      <c r="L430">
        <v>1191</v>
      </c>
      <c r="N430">
        <v>1013</v>
      </c>
      <c r="O430" t="s">
        <v>1223</v>
      </c>
      <c r="P430" t="s">
        <v>1223</v>
      </c>
      <c r="Q430">
        <v>1</v>
      </c>
      <c r="W430">
        <v>0</v>
      </c>
      <c r="X430">
        <v>-1417349443</v>
      </c>
      <c r="Y430">
        <v>0.6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7.04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0.6</v>
      </c>
      <c r="AU430" t="s">
        <v>6</v>
      </c>
      <c r="AV430">
        <v>2</v>
      </c>
      <c r="AW430">
        <v>2</v>
      </c>
      <c r="AX430">
        <v>16613624</v>
      </c>
      <c r="AY430">
        <v>1</v>
      </c>
      <c r="AZ430">
        <v>0</v>
      </c>
      <c r="BA430">
        <v>436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Y430*Source!I191</f>
        <v>0.33600000000000002</v>
      </c>
      <c r="CY430">
        <f>AD430</f>
        <v>0</v>
      </c>
      <c r="CZ430">
        <f>AH430</f>
        <v>0</v>
      </c>
      <c r="DA430">
        <f>AL430</f>
        <v>1</v>
      </c>
      <c r="DB430">
        <v>0</v>
      </c>
    </row>
    <row r="431" spans="1:106" x14ac:dyDescent="0.2">
      <c r="A431">
        <f>ROW(Source!A191)</f>
        <v>191</v>
      </c>
      <c r="B431">
        <v>16612262</v>
      </c>
      <c r="C431">
        <v>16613614</v>
      </c>
      <c r="D431">
        <v>15247680</v>
      </c>
      <c r="E431">
        <v>1</v>
      </c>
      <c r="F431">
        <v>1</v>
      </c>
      <c r="G431">
        <v>1</v>
      </c>
      <c r="H431">
        <v>2</v>
      </c>
      <c r="I431" t="s">
        <v>1509</v>
      </c>
      <c r="J431" t="s">
        <v>1510</v>
      </c>
      <c r="K431" t="s">
        <v>1511</v>
      </c>
      <c r="L431">
        <v>1368</v>
      </c>
      <c r="N431">
        <v>1011</v>
      </c>
      <c r="O431" t="s">
        <v>1229</v>
      </c>
      <c r="P431" t="s">
        <v>1229</v>
      </c>
      <c r="Q431">
        <v>1</v>
      </c>
      <c r="W431">
        <v>0</v>
      </c>
      <c r="X431">
        <v>-1718674368</v>
      </c>
      <c r="Y431">
        <v>0.3</v>
      </c>
      <c r="AA431">
        <v>0</v>
      </c>
      <c r="AB431">
        <v>788.41</v>
      </c>
      <c r="AC431">
        <v>13.5</v>
      </c>
      <c r="AD431">
        <v>0</v>
      </c>
      <c r="AE431">
        <v>0</v>
      </c>
      <c r="AF431">
        <v>111.99</v>
      </c>
      <c r="AG431">
        <v>13.5</v>
      </c>
      <c r="AH431">
        <v>0</v>
      </c>
      <c r="AI431">
        <v>1</v>
      </c>
      <c r="AJ431">
        <v>7.04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0.3</v>
      </c>
      <c r="AU431" t="s">
        <v>6</v>
      </c>
      <c r="AV431">
        <v>0</v>
      </c>
      <c r="AW431">
        <v>2</v>
      </c>
      <c r="AX431">
        <v>16613625</v>
      </c>
      <c r="AY431">
        <v>1</v>
      </c>
      <c r="AZ431">
        <v>0</v>
      </c>
      <c r="BA431">
        <v>437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Y431*Source!I191</f>
        <v>0.16800000000000001</v>
      </c>
      <c r="CY431">
        <f>AB431</f>
        <v>788.41</v>
      </c>
      <c r="CZ431">
        <f>AF431</f>
        <v>111.99</v>
      </c>
      <c r="DA431">
        <f>AJ431</f>
        <v>7.04</v>
      </c>
      <c r="DB431">
        <v>0</v>
      </c>
    </row>
    <row r="432" spans="1:106" x14ac:dyDescent="0.2">
      <c r="A432">
        <f>ROW(Source!A191)</f>
        <v>191</v>
      </c>
      <c r="B432">
        <v>16612262</v>
      </c>
      <c r="C432">
        <v>16613614</v>
      </c>
      <c r="D432">
        <v>15249073</v>
      </c>
      <c r="E432">
        <v>1</v>
      </c>
      <c r="F432">
        <v>1</v>
      </c>
      <c r="G432">
        <v>1</v>
      </c>
      <c r="H432">
        <v>2</v>
      </c>
      <c r="I432" t="s">
        <v>1237</v>
      </c>
      <c r="J432" t="s">
        <v>1238</v>
      </c>
      <c r="K432" t="s">
        <v>1239</v>
      </c>
      <c r="L432">
        <v>1368</v>
      </c>
      <c r="N432">
        <v>1011</v>
      </c>
      <c r="O432" t="s">
        <v>1229</v>
      </c>
      <c r="P432" t="s">
        <v>1229</v>
      </c>
      <c r="Q432">
        <v>1</v>
      </c>
      <c r="W432">
        <v>0</v>
      </c>
      <c r="X432">
        <v>1372534845</v>
      </c>
      <c r="Y432">
        <v>0.3</v>
      </c>
      <c r="AA432">
        <v>0</v>
      </c>
      <c r="AB432">
        <v>462.6</v>
      </c>
      <c r="AC432">
        <v>11.6</v>
      </c>
      <c r="AD432">
        <v>0</v>
      </c>
      <c r="AE432">
        <v>0</v>
      </c>
      <c r="AF432">
        <v>65.709999999999994</v>
      </c>
      <c r="AG432">
        <v>11.6</v>
      </c>
      <c r="AH432">
        <v>0</v>
      </c>
      <c r="AI432">
        <v>1</v>
      </c>
      <c r="AJ432">
        <v>7.04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0.3</v>
      </c>
      <c r="AU432" t="s">
        <v>6</v>
      </c>
      <c r="AV432">
        <v>0</v>
      </c>
      <c r="AW432">
        <v>2</v>
      </c>
      <c r="AX432">
        <v>16613626</v>
      </c>
      <c r="AY432">
        <v>1</v>
      </c>
      <c r="AZ432">
        <v>0</v>
      </c>
      <c r="BA432">
        <v>438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Y432*Source!I191</f>
        <v>0.16800000000000001</v>
      </c>
      <c r="CY432">
        <f>AB432</f>
        <v>462.6</v>
      </c>
      <c r="CZ432">
        <f>AF432</f>
        <v>65.709999999999994</v>
      </c>
      <c r="DA432">
        <f>AJ432</f>
        <v>7.04</v>
      </c>
      <c r="DB432">
        <v>0</v>
      </c>
    </row>
    <row r="433" spans="1:106" x14ac:dyDescent="0.2">
      <c r="A433">
        <f>ROW(Source!A191)</f>
        <v>191</v>
      </c>
      <c r="B433">
        <v>16612262</v>
      </c>
      <c r="C433">
        <v>16613614</v>
      </c>
      <c r="D433">
        <v>15171982</v>
      </c>
      <c r="E433">
        <v>1</v>
      </c>
      <c r="F433">
        <v>1</v>
      </c>
      <c r="G433">
        <v>1</v>
      </c>
      <c r="H433">
        <v>3</v>
      </c>
      <c r="I433" t="s">
        <v>1451</v>
      </c>
      <c r="J433" t="s">
        <v>1452</v>
      </c>
      <c r="K433" t="s">
        <v>1453</v>
      </c>
      <c r="L433">
        <v>1348</v>
      </c>
      <c r="N433">
        <v>1009</v>
      </c>
      <c r="O433" t="s">
        <v>182</v>
      </c>
      <c r="P433" t="s">
        <v>182</v>
      </c>
      <c r="Q433">
        <v>1000</v>
      </c>
      <c r="W433">
        <v>0</v>
      </c>
      <c r="X433">
        <v>-1421715385</v>
      </c>
      <c r="Y433">
        <v>3.15E-3</v>
      </c>
      <c r="AA433">
        <v>5139.0600000000004</v>
      </c>
      <c r="AB433">
        <v>0</v>
      </c>
      <c r="AC433">
        <v>0</v>
      </c>
      <c r="AD433">
        <v>0</v>
      </c>
      <c r="AE433">
        <v>729.98</v>
      </c>
      <c r="AF433">
        <v>0</v>
      </c>
      <c r="AG433">
        <v>0</v>
      </c>
      <c r="AH433">
        <v>0</v>
      </c>
      <c r="AI433">
        <v>7.04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3.15E-3</v>
      </c>
      <c r="AU433" t="s">
        <v>6</v>
      </c>
      <c r="AV433">
        <v>0</v>
      </c>
      <c r="AW433">
        <v>2</v>
      </c>
      <c r="AX433">
        <v>16613627</v>
      </c>
      <c r="AY433">
        <v>1</v>
      </c>
      <c r="AZ433">
        <v>0</v>
      </c>
      <c r="BA433">
        <v>439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Y433*Source!I191</f>
        <v>1.7640000000000002E-3</v>
      </c>
      <c r="CY433">
        <f>AA433</f>
        <v>5139.0600000000004</v>
      </c>
      <c r="CZ433">
        <f>AE433</f>
        <v>729.98</v>
      </c>
      <c r="DA433">
        <f>AI433</f>
        <v>7.04</v>
      </c>
      <c r="DB433">
        <v>0</v>
      </c>
    </row>
    <row r="434" spans="1:106" x14ac:dyDescent="0.2">
      <c r="A434">
        <f>ROW(Source!A191)</f>
        <v>191</v>
      </c>
      <c r="B434">
        <v>16612262</v>
      </c>
      <c r="C434">
        <v>16613614</v>
      </c>
      <c r="D434">
        <v>15220111</v>
      </c>
      <c r="E434">
        <v>1</v>
      </c>
      <c r="F434">
        <v>1</v>
      </c>
      <c r="G434">
        <v>1</v>
      </c>
      <c r="H434">
        <v>3</v>
      </c>
      <c r="I434" t="s">
        <v>630</v>
      </c>
      <c r="J434" t="s">
        <v>632</v>
      </c>
      <c r="K434" t="s">
        <v>631</v>
      </c>
      <c r="L434">
        <v>1354</v>
      </c>
      <c r="N434">
        <v>1010</v>
      </c>
      <c r="O434" t="s">
        <v>110</v>
      </c>
      <c r="P434" t="s">
        <v>110</v>
      </c>
      <c r="Q434">
        <v>1</v>
      </c>
      <c r="W434">
        <v>0</v>
      </c>
      <c r="X434">
        <v>-1871075309</v>
      </c>
      <c r="Y434">
        <v>100</v>
      </c>
      <c r="AA434">
        <v>2400.7800000000002</v>
      </c>
      <c r="AB434">
        <v>0</v>
      </c>
      <c r="AC434">
        <v>0</v>
      </c>
      <c r="AD434">
        <v>0</v>
      </c>
      <c r="AE434">
        <v>341.02</v>
      </c>
      <c r="AF434">
        <v>0</v>
      </c>
      <c r="AG434">
        <v>0</v>
      </c>
      <c r="AH434">
        <v>0</v>
      </c>
      <c r="AI434">
        <v>7.04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6</v>
      </c>
      <c r="AT434">
        <v>100</v>
      </c>
      <c r="AU434" t="s">
        <v>6</v>
      </c>
      <c r="AV434">
        <v>0</v>
      </c>
      <c r="AW434">
        <v>1</v>
      </c>
      <c r="AX434">
        <v>-1</v>
      </c>
      <c r="AY434">
        <v>0</v>
      </c>
      <c r="AZ434">
        <v>0</v>
      </c>
      <c r="BA434" t="s">
        <v>6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Y434*Source!I191</f>
        <v>56.000000000000007</v>
      </c>
      <c r="CY434">
        <f>AA434</f>
        <v>2400.7800000000002</v>
      </c>
      <c r="CZ434">
        <f>AE434</f>
        <v>341.02</v>
      </c>
      <c r="DA434">
        <f>AI434</f>
        <v>7.04</v>
      </c>
      <c r="DB434">
        <v>0</v>
      </c>
    </row>
    <row r="435" spans="1:106" x14ac:dyDescent="0.2">
      <c r="A435">
        <f>ROW(Source!A191)</f>
        <v>191</v>
      </c>
      <c r="B435">
        <v>16612262</v>
      </c>
      <c r="C435">
        <v>16613614</v>
      </c>
      <c r="D435">
        <v>15233312</v>
      </c>
      <c r="E435">
        <v>1</v>
      </c>
      <c r="F435">
        <v>1</v>
      </c>
      <c r="G435">
        <v>1</v>
      </c>
      <c r="H435">
        <v>3</v>
      </c>
      <c r="I435" t="s">
        <v>1562</v>
      </c>
      <c r="J435" t="s">
        <v>1563</v>
      </c>
      <c r="K435" t="s">
        <v>1564</v>
      </c>
      <c r="L435">
        <v>1346</v>
      </c>
      <c r="N435">
        <v>1009</v>
      </c>
      <c r="O435" t="s">
        <v>162</v>
      </c>
      <c r="P435" t="s">
        <v>162</v>
      </c>
      <c r="Q435">
        <v>1</v>
      </c>
      <c r="W435">
        <v>0</v>
      </c>
      <c r="X435">
        <v>1584075688</v>
      </c>
      <c r="Y435">
        <v>3.09</v>
      </c>
      <c r="AA435">
        <v>251.33</v>
      </c>
      <c r="AB435">
        <v>0</v>
      </c>
      <c r="AC435">
        <v>0</v>
      </c>
      <c r="AD435">
        <v>0</v>
      </c>
      <c r="AE435">
        <v>35.700000000000003</v>
      </c>
      <c r="AF435">
        <v>0</v>
      </c>
      <c r="AG435">
        <v>0</v>
      </c>
      <c r="AH435">
        <v>0</v>
      </c>
      <c r="AI435">
        <v>7.04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3.09</v>
      </c>
      <c r="AU435" t="s">
        <v>6</v>
      </c>
      <c r="AV435">
        <v>0</v>
      </c>
      <c r="AW435">
        <v>2</v>
      </c>
      <c r="AX435">
        <v>16613628</v>
      </c>
      <c r="AY435">
        <v>1</v>
      </c>
      <c r="AZ435">
        <v>0</v>
      </c>
      <c r="BA435">
        <v>440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Y435*Source!I191</f>
        <v>1.7304000000000002</v>
      </c>
      <c r="CY435">
        <f>AA435</f>
        <v>251.33</v>
      </c>
      <c r="CZ435">
        <f>AE435</f>
        <v>35.700000000000003</v>
      </c>
      <c r="DA435">
        <f>AI435</f>
        <v>7.04</v>
      </c>
      <c r="DB435">
        <v>0</v>
      </c>
    </row>
    <row r="436" spans="1:106" x14ac:dyDescent="0.2">
      <c r="A436">
        <f>ROW(Source!A191)</f>
        <v>191</v>
      </c>
      <c r="B436">
        <v>16612262</v>
      </c>
      <c r="C436">
        <v>16613614</v>
      </c>
      <c r="D436">
        <v>15164559</v>
      </c>
      <c r="E436">
        <v>17</v>
      </c>
      <c r="F436">
        <v>1</v>
      </c>
      <c r="G436">
        <v>1</v>
      </c>
      <c r="H436">
        <v>3</v>
      </c>
      <c r="I436" t="s">
        <v>1521</v>
      </c>
      <c r="J436" t="s">
        <v>6</v>
      </c>
      <c r="K436" t="s">
        <v>1522</v>
      </c>
      <c r="L436">
        <v>1374</v>
      </c>
      <c r="N436">
        <v>1013</v>
      </c>
      <c r="O436" t="s">
        <v>1523</v>
      </c>
      <c r="P436" t="s">
        <v>1523</v>
      </c>
      <c r="Q436">
        <v>1</v>
      </c>
      <c r="W436">
        <v>0</v>
      </c>
      <c r="X436">
        <v>-1731369543</v>
      </c>
      <c r="Y436">
        <v>29.36</v>
      </c>
      <c r="AA436">
        <v>1</v>
      </c>
      <c r="AB436">
        <v>0</v>
      </c>
      <c r="AC436">
        <v>0</v>
      </c>
      <c r="AD436">
        <v>0</v>
      </c>
      <c r="AE436">
        <v>1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29.36</v>
      </c>
      <c r="AU436" t="s">
        <v>6</v>
      </c>
      <c r="AV436">
        <v>0</v>
      </c>
      <c r="AW436">
        <v>2</v>
      </c>
      <c r="AX436">
        <v>16613629</v>
      </c>
      <c r="AY436">
        <v>1</v>
      </c>
      <c r="AZ436">
        <v>0</v>
      </c>
      <c r="BA436">
        <v>441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Y436*Source!I191</f>
        <v>16.441600000000001</v>
      </c>
      <c r="CY436">
        <f>AA436</f>
        <v>1</v>
      </c>
      <c r="CZ436">
        <f>AE436</f>
        <v>1</v>
      </c>
      <c r="DA436">
        <f>AI436</f>
        <v>1</v>
      </c>
      <c r="DB436">
        <v>0</v>
      </c>
    </row>
    <row r="437" spans="1:106" x14ac:dyDescent="0.2">
      <c r="A437">
        <f>ROW(Source!A193)</f>
        <v>193</v>
      </c>
      <c r="B437">
        <v>16612262</v>
      </c>
      <c r="C437">
        <v>16613631</v>
      </c>
      <c r="D437">
        <v>15446300</v>
      </c>
      <c r="E437">
        <v>1</v>
      </c>
      <c r="F437">
        <v>1</v>
      </c>
      <c r="G437">
        <v>1</v>
      </c>
      <c r="H437">
        <v>1</v>
      </c>
      <c r="I437" t="s">
        <v>1317</v>
      </c>
      <c r="J437" t="s">
        <v>6</v>
      </c>
      <c r="K437" t="s">
        <v>1318</v>
      </c>
      <c r="L437">
        <v>1191</v>
      </c>
      <c r="N437">
        <v>1013</v>
      </c>
      <c r="O437" t="s">
        <v>1223</v>
      </c>
      <c r="P437" t="s">
        <v>1223</v>
      </c>
      <c r="Q437">
        <v>1</v>
      </c>
      <c r="W437">
        <v>0</v>
      </c>
      <c r="X437">
        <v>912892513</v>
      </c>
      <c r="Y437">
        <v>78.56</v>
      </c>
      <c r="AA437">
        <v>0</v>
      </c>
      <c r="AB437">
        <v>0</v>
      </c>
      <c r="AC437">
        <v>0</v>
      </c>
      <c r="AD437">
        <v>69.84</v>
      </c>
      <c r="AE437">
        <v>0</v>
      </c>
      <c r="AF437">
        <v>0</v>
      </c>
      <c r="AG437">
        <v>0</v>
      </c>
      <c r="AH437">
        <v>9.92</v>
      </c>
      <c r="AI437">
        <v>1</v>
      </c>
      <c r="AJ437">
        <v>1</v>
      </c>
      <c r="AK437">
        <v>1</v>
      </c>
      <c r="AL437">
        <v>7.04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78.56</v>
      </c>
      <c r="AU437" t="s">
        <v>6</v>
      </c>
      <c r="AV437">
        <v>1</v>
      </c>
      <c r="AW437">
        <v>2</v>
      </c>
      <c r="AX437">
        <v>16613641</v>
      </c>
      <c r="AY437">
        <v>1</v>
      </c>
      <c r="AZ437">
        <v>0</v>
      </c>
      <c r="BA437">
        <v>442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Y437*Source!I193</f>
        <v>3.9280000000000004</v>
      </c>
      <c r="CY437">
        <f>AD437</f>
        <v>69.84</v>
      </c>
      <c r="CZ437">
        <f>AH437</f>
        <v>9.92</v>
      </c>
      <c r="DA437">
        <f>AL437</f>
        <v>7.04</v>
      </c>
      <c r="DB437">
        <v>0</v>
      </c>
    </row>
    <row r="438" spans="1:106" x14ac:dyDescent="0.2">
      <c r="A438">
        <f>ROW(Source!A193)</f>
        <v>193</v>
      </c>
      <c r="B438">
        <v>16612262</v>
      </c>
      <c r="C438">
        <v>16613631</v>
      </c>
      <c r="D438">
        <v>15430395</v>
      </c>
      <c r="E438">
        <v>1</v>
      </c>
      <c r="F438">
        <v>1</v>
      </c>
      <c r="G438">
        <v>1</v>
      </c>
      <c r="H438">
        <v>1</v>
      </c>
      <c r="I438" t="s">
        <v>1224</v>
      </c>
      <c r="J438" t="s">
        <v>6</v>
      </c>
      <c r="K438" t="s">
        <v>1225</v>
      </c>
      <c r="L438">
        <v>1191</v>
      </c>
      <c r="N438">
        <v>1013</v>
      </c>
      <c r="O438" t="s">
        <v>1223</v>
      </c>
      <c r="P438" t="s">
        <v>1223</v>
      </c>
      <c r="Q438">
        <v>1</v>
      </c>
      <c r="W438">
        <v>0</v>
      </c>
      <c r="X438">
        <v>-1417349443</v>
      </c>
      <c r="Y438">
        <v>0.4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7.04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0.4</v>
      </c>
      <c r="AU438" t="s">
        <v>6</v>
      </c>
      <c r="AV438">
        <v>2</v>
      </c>
      <c r="AW438">
        <v>2</v>
      </c>
      <c r="AX438">
        <v>16613642</v>
      </c>
      <c r="AY438">
        <v>1</v>
      </c>
      <c r="AZ438">
        <v>0</v>
      </c>
      <c r="BA438">
        <v>443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Y438*Source!I193</f>
        <v>2.0000000000000004E-2</v>
      </c>
      <c r="CY438">
        <f>AD438</f>
        <v>0</v>
      </c>
      <c r="CZ438">
        <f>AH438</f>
        <v>0</v>
      </c>
      <c r="DA438">
        <f>AL438</f>
        <v>1</v>
      </c>
      <c r="DB438">
        <v>0</v>
      </c>
    </row>
    <row r="439" spans="1:106" x14ac:dyDescent="0.2">
      <c r="A439">
        <f>ROW(Source!A193)</f>
        <v>193</v>
      </c>
      <c r="B439">
        <v>16612262</v>
      </c>
      <c r="C439">
        <v>16613631</v>
      </c>
      <c r="D439">
        <v>15247680</v>
      </c>
      <c r="E439">
        <v>1</v>
      </c>
      <c r="F439">
        <v>1</v>
      </c>
      <c r="G439">
        <v>1</v>
      </c>
      <c r="H439">
        <v>2</v>
      </c>
      <c r="I439" t="s">
        <v>1509</v>
      </c>
      <c r="J439" t="s">
        <v>1510</v>
      </c>
      <c r="K439" t="s">
        <v>1511</v>
      </c>
      <c r="L439">
        <v>1368</v>
      </c>
      <c r="N439">
        <v>1011</v>
      </c>
      <c r="O439" t="s">
        <v>1229</v>
      </c>
      <c r="P439" t="s">
        <v>1229</v>
      </c>
      <c r="Q439">
        <v>1</v>
      </c>
      <c r="W439">
        <v>0</v>
      </c>
      <c r="X439">
        <v>-1718674368</v>
      </c>
      <c r="Y439">
        <v>0.2</v>
      </c>
      <c r="AA439">
        <v>0</v>
      </c>
      <c r="AB439">
        <v>788.41</v>
      </c>
      <c r="AC439">
        <v>13.5</v>
      </c>
      <c r="AD439">
        <v>0</v>
      </c>
      <c r="AE439">
        <v>0</v>
      </c>
      <c r="AF439">
        <v>111.99</v>
      </c>
      <c r="AG439">
        <v>13.5</v>
      </c>
      <c r="AH439">
        <v>0</v>
      </c>
      <c r="AI439">
        <v>1</v>
      </c>
      <c r="AJ439">
        <v>7.04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0.2</v>
      </c>
      <c r="AU439" t="s">
        <v>6</v>
      </c>
      <c r="AV439">
        <v>0</v>
      </c>
      <c r="AW439">
        <v>2</v>
      </c>
      <c r="AX439">
        <v>16613643</v>
      </c>
      <c r="AY439">
        <v>1</v>
      </c>
      <c r="AZ439">
        <v>0</v>
      </c>
      <c r="BA439">
        <v>444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Y439*Source!I193</f>
        <v>1.0000000000000002E-2</v>
      </c>
      <c r="CY439">
        <f>AB439</f>
        <v>788.41</v>
      </c>
      <c r="CZ439">
        <f>AF439</f>
        <v>111.99</v>
      </c>
      <c r="DA439">
        <f>AJ439</f>
        <v>7.04</v>
      </c>
      <c r="DB439">
        <v>0</v>
      </c>
    </row>
    <row r="440" spans="1:106" x14ac:dyDescent="0.2">
      <c r="A440">
        <f>ROW(Source!A193)</f>
        <v>193</v>
      </c>
      <c r="B440">
        <v>16612262</v>
      </c>
      <c r="C440">
        <v>16613631</v>
      </c>
      <c r="D440">
        <v>15249073</v>
      </c>
      <c r="E440">
        <v>1</v>
      </c>
      <c r="F440">
        <v>1</v>
      </c>
      <c r="G440">
        <v>1</v>
      </c>
      <c r="H440">
        <v>2</v>
      </c>
      <c r="I440" t="s">
        <v>1237</v>
      </c>
      <c r="J440" t="s">
        <v>1238</v>
      </c>
      <c r="K440" t="s">
        <v>1239</v>
      </c>
      <c r="L440">
        <v>1368</v>
      </c>
      <c r="N440">
        <v>1011</v>
      </c>
      <c r="O440" t="s">
        <v>1229</v>
      </c>
      <c r="P440" t="s">
        <v>1229</v>
      </c>
      <c r="Q440">
        <v>1</v>
      </c>
      <c r="W440">
        <v>0</v>
      </c>
      <c r="X440">
        <v>1372534845</v>
      </c>
      <c r="Y440">
        <v>0.2</v>
      </c>
      <c r="AA440">
        <v>0</v>
      </c>
      <c r="AB440">
        <v>462.6</v>
      </c>
      <c r="AC440">
        <v>11.6</v>
      </c>
      <c r="AD440">
        <v>0</v>
      </c>
      <c r="AE440">
        <v>0</v>
      </c>
      <c r="AF440">
        <v>65.709999999999994</v>
      </c>
      <c r="AG440">
        <v>11.6</v>
      </c>
      <c r="AH440">
        <v>0</v>
      </c>
      <c r="AI440">
        <v>1</v>
      </c>
      <c r="AJ440">
        <v>7.04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0.2</v>
      </c>
      <c r="AU440" t="s">
        <v>6</v>
      </c>
      <c r="AV440">
        <v>0</v>
      </c>
      <c r="AW440">
        <v>2</v>
      </c>
      <c r="AX440">
        <v>16613644</v>
      </c>
      <c r="AY440">
        <v>1</v>
      </c>
      <c r="AZ440">
        <v>0</v>
      </c>
      <c r="BA440">
        <v>445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Y440*Source!I193</f>
        <v>1.0000000000000002E-2</v>
      </c>
      <c r="CY440">
        <f>AB440</f>
        <v>462.6</v>
      </c>
      <c r="CZ440">
        <f>AF440</f>
        <v>65.709999999999994</v>
      </c>
      <c r="DA440">
        <f>AJ440</f>
        <v>7.04</v>
      </c>
      <c r="DB440">
        <v>0</v>
      </c>
    </row>
    <row r="441" spans="1:106" x14ac:dyDescent="0.2">
      <c r="A441">
        <f>ROW(Source!A193)</f>
        <v>193</v>
      </c>
      <c r="B441">
        <v>16612262</v>
      </c>
      <c r="C441">
        <v>16613631</v>
      </c>
      <c r="D441">
        <v>15167588</v>
      </c>
      <c r="E441">
        <v>1</v>
      </c>
      <c r="F441">
        <v>1</v>
      </c>
      <c r="G441">
        <v>1</v>
      </c>
      <c r="H441">
        <v>3</v>
      </c>
      <c r="I441" t="s">
        <v>1512</v>
      </c>
      <c r="J441" t="s">
        <v>1513</v>
      </c>
      <c r="K441" t="s">
        <v>1514</v>
      </c>
      <c r="L441">
        <v>1346</v>
      </c>
      <c r="N441">
        <v>1009</v>
      </c>
      <c r="O441" t="s">
        <v>162</v>
      </c>
      <c r="P441" t="s">
        <v>162</v>
      </c>
      <c r="Q441">
        <v>1</v>
      </c>
      <c r="W441">
        <v>0</v>
      </c>
      <c r="X441">
        <v>-1088866022</v>
      </c>
      <c r="Y441">
        <v>0.21</v>
      </c>
      <c r="AA441">
        <v>214.02</v>
      </c>
      <c r="AB441">
        <v>0</v>
      </c>
      <c r="AC441">
        <v>0</v>
      </c>
      <c r="AD441">
        <v>0</v>
      </c>
      <c r="AE441">
        <v>30.4</v>
      </c>
      <c r="AF441">
        <v>0</v>
      </c>
      <c r="AG441">
        <v>0</v>
      </c>
      <c r="AH441">
        <v>0</v>
      </c>
      <c r="AI441">
        <v>7.04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0.21</v>
      </c>
      <c r="AU441" t="s">
        <v>6</v>
      </c>
      <c r="AV441">
        <v>0</v>
      </c>
      <c r="AW441">
        <v>2</v>
      </c>
      <c r="AX441">
        <v>16613645</v>
      </c>
      <c r="AY441">
        <v>1</v>
      </c>
      <c r="AZ441">
        <v>0</v>
      </c>
      <c r="BA441">
        <v>446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Y441*Source!I193</f>
        <v>1.0500000000000001E-2</v>
      </c>
      <c r="CY441">
        <f>AA441</f>
        <v>214.02</v>
      </c>
      <c r="CZ441">
        <f>AE441</f>
        <v>30.4</v>
      </c>
      <c r="DA441">
        <f>AI441</f>
        <v>7.04</v>
      </c>
      <c r="DB441">
        <v>0</v>
      </c>
    </row>
    <row r="442" spans="1:106" x14ac:dyDescent="0.2">
      <c r="A442">
        <f>ROW(Source!A193)</f>
        <v>193</v>
      </c>
      <c r="B442">
        <v>16612262</v>
      </c>
      <c r="C442">
        <v>16613631</v>
      </c>
      <c r="D442">
        <v>15170074</v>
      </c>
      <c r="E442">
        <v>1</v>
      </c>
      <c r="F442">
        <v>1</v>
      </c>
      <c r="G442">
        <v>1</v>
      </c>
      <c r="H442">
        <v>3</v>
      </c>
      <c r="I442" t="s">
        <v>1533</v>
      </c>
      <c r="J442" t="s">
        <v>1534</v>
      </c>
      <c r="K442" t="s">
        <v>1535</v>
      </c>
      <c r="L442">
        <v>1355</v>
      </c>
      <c r="N442">
        <v>1010</v>
      </c>
      <c r="O442" t="s">
        <v>322</v>
      </c>
      <c r="P442" t="s">
        <v>322</v>
      </c>
      <c r="Q442">
        <v>100</v>
      </c>
      <c r="W442">
        <v>0</v>
      </c>
      <c r="X442">
        <v>1794244060</v>
      </c>
      <c r="Y442">
        <v>4.08</v>
      </c>
      <c r="AA442">
        <v>605.44000000000005</v>
      </c>
      <c r="AB442">
        <v>0</v>
      </c>
      <c r="AC442">
        <v>0</v>
      </c>
      <c r="AD442">
        <v>0</v>
      </c>
      <c r="AE442">
        <v>86</v>
      </c>
      <c r="AF442">
        <v>0</v>
      </c>
      <c r="AG442">
        <v>0</v>
      </c>
      <c r="AH442">
        <v>0</v>
      </c>
      <c r="AI442">
        <v>7.04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4.08</v>
      </c>
      <c r="AU442" t="s">
        <v>6</v>
      </c>
      <c r="AV442">
        <v>0</v>
      </c>
      <c r="AW442">
        <v>2</v>
      </c>
      <c r="AX442">
        <v>16613646</v>
      </c>
      <c r="AY442">
        <v>1</v>
      </c>
      <c r="AZ442">
        <v>0</v>
      </c>
      <c r="BA442">
        <v>447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Y442*Source!I193</f>
        <v>0.20400000000000001</v>
      </c>
      <c r="CY442">
        <f>AA442</f>
        <v>605.44000000000005</v>
      </c>
      <c r="CZ442">
        <f>AE442</f>
        <v>86</v>
      </c>
      <c r="DA442">
        <f>AI442</f>
        <v>7.04</v>
      </c>
      <c r="DB442">
        <v>0</v>
      </c>
    </row>
    <row r="443" spans="1:106" x14ac:dyDescent="0.2">
      <c r="A443">
        <f>ROW(Source!A193)</f>
        <v>193</v>
      </c>
      <c r="B443">
        <v>16612262</v>
      </c>
      <c r="C443">
        <v>16613631</v>
      </c>
      <c r="D443">
        <v>15220557</v>
      </c>
      <c r="E443">
        <v>1</v>
      </c>
      <c r="F443">
        <v>1</v>
      </c>
      <c r="G443">
        <v>1</v>
      </c>
      <c r="H443">
        <v>3</v>
      </c>
      <c r="I443" t="s">
        <v>638</v>
      </c>
      <c r="J443" t="s">
        <v>640</v>
      </c>
      <c r="K443" t="s">
        <v>639</v>
      </c>
      <c r="L443">
        <v>1354</v>
      </c>
      <c r="N443">
        <v>1010</v>
      </c>
      <c r="O443" t="s">
        <v>110</v>
      </c>
      <c r="P443" t="s">
        <v>110</v>
      </c>
      <c r="Q443">
        <v>1</v>
      </c>
      <c r="W443">
        <v>0</v>
      </c>
      <c r="X443">
        <v>2146108662</v>
      </c>
      <c r="Y443">
        <v>100</v>
      </c>
      <c r="AA443">
        <v>2332.92</v>
      </c>
      <c r="AB443">
        <v>0</v>
      </c>
      <c r="AC443">
        <v>0</v>
      </c>
      <c r="AD443">
        <v>0</v>
      </c>
      <c r="AE443">
        <v>331.38</v>
      </c>
      <c r="AF443">
        <v>0</v>
      </c>
      <c r="AG443">
        <v>0</v>
      </c>
      <c r="AH443">
        <v>0</v>
      </c>
      <c r="AI443">
        <v>7.04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6</v>
      </c>
      <c r="AT443">
        <v>100</v>
      </c>
      <c r="AU443" t="s">
        <v>6</v>
      </c>
      <c r="AV443">
        <v>0</v>
      </c>
      <c r="AW443">
        <v>1</v>
      </c>
      <c r="AX443">
        <v>-1</v>
      </c>
      <c r="AY443">
        <v>0</v>
      </c>
      <c r="AZ443">
        <v>0</v>
      </c>
      <c r="BA443" t="s">
        <v>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Y443*Source!I193</f>
        <v>5</v>
      </c>
      <c r="CY443">
        <f>AA443</f>
        <v>2332.92</v>
      </c>
      <c r="CZ443">
        <f>AE443</f>
        <v>331.38</v>
      </c>
      <c r="DA443">
        <f>AI443</f>
        <v>7.04</v>
      </c>
      <c r="DB443">
        <v>0</v>
      </c>
    </row>
    <row r="444" spans="1:106" x14ac:dyDescent="0.2">
      <c r="A444">
        <f>ROW(Source!A193)</f>
        <v>193</v>
      </c>
      <c r="B444">
        <v>16612262</v>
      </c>
      <c r="C444">
        <v>16613631</v>
      </c>
      <c r="D444">
        <v>15225218</v>
      </c>
      <c r="E444">
        <v>1</v>
      </c>
      <c r="F444">
        <v>1</v>
      </c>
      <c r="G444">
        <v>1</v>
      </c>
      <c r="H444">
        <v>3</v>
      </c>
      <c r="I444" t="s">
        <v>1565</v>
      </c>
      <c r="J444" t="s">
        <v>1566</v>
      </c>
      <c r="K444" t="s">
        <v>1567</v>
      </c>
      <c r="L444">
        <v>1348</v>
      </c>
      <c r="N444">
        <v>1009</v>
      </c>
      <c r="O444" t="s">
        <v>182</v>
      </c>
      <c r="P444" t="s">
        <v>182</v>
      </c>
      <c r="Q444">
        <v>1000</v>
      </c>
      <c r="W444">
        <v>0</v>
      </c>
      <c r="X444">
        <v>-781267</v>
      </c>
      <c r="Y444">
        <v>1.5299999999999999E-3</v>
      </c>
      <c r="AA444">
        <v>678937.59999999998</v>
      </c>
      <c r="AB444">
        <v>0</v>
      </c>
      <c r="AC444">
        <v>0</v>
      </c>
      <c r="AD444">
        <v>0</v>
      </c>
      <c r="AE444">
        <v>96440</v>
      </c>
      <c r="AF444">
        <v>0</v>
      </c>
      <c r="AG444">
        <v>0</v>
      </c>
      <c r="AH444">
        <v>0</v>
      </c>
      <c r="AI444">
        <v>7.04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1.5299999999999999E-3</v>
      </c>
      <c r="AU444" t="s">
        <v>6</v>
      </c>
      <c r="AV444">
        <v>0</v>
      </c>
      <c r="AW444">
        <v>2</v>
      </c>
      <c r="AX444">
        <v>16613647</v>
      </c>
      <c r="AY444">
        <v>1</v>
      </c>
      <c r="AZ444">
        <v>0</v>
      </c>
      <c r="BA444">
        <v>448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Y444*Source!I193</f>
        <v>7.6500000000000003E-5</v>
      </c>
      <c r="CY444">
        <f>AA444</f>
        <v>678937.59999999998</v>
      </c>
      <c r="CZ444">
        <f>AE444</f>
        <v>96440</v>
      </c>
      <c r="DA444">
        <f>AI444</f>
        <v>7.04</v>
      </c>
      <c r="DB444">
        <v>0</v>
      </c>
    </row>
    <row r="445" spans="1:106" x14ac:dyDescent="0.2">
      <c r="A445">
        <f>ROW(Source!A193)</f>
        <v>193</v>
      </c>
      <c r="B445">
        <v>16612262</v>
      </c>
      <c r="C445">
        <v>16613631</v>
      </c>
      <c r="D445">
        <v>15164559</v>
      </c>
      <c r="E445">
        <v>17</v>
      </c>
      <c r="F445">
        <v>1</v>
      </c>
      <c r="G445">
        <v>1</v>
      </c>
      <c r="H445">
        <v>3</v>
      </c>
      <c r="I445" t="s">
        <v>1521</v>
      </c>
      <c r="J445" t="s">
        <v>6</v>
      </c>
      <c r="K445" t="s">
        <v>1522</v>
      </c>
      <c r="L445">
        <v>1374</v>
      </c>
      <c r="N445">
        <v>1013</v>
      </c>
      <c r="O445" t="s">
        <v>1523</v>
      </c>
      <c r="P445" t="s">
        <v>1523</v>
      </c>
      <c r="Q445">
        <v>1</v>
      </c>
      <c r="W445">
        <v>0</v>
      </c>
      <c r="X445">
        <v>-1731369543</v>
      </c>
      <c r="Y445">
        <v>15.59</v>
      </c>
      <c r="AA445">
        <v>1</v>
      </c>
      <c r="AB445">
        <v>0</v>
      </c>
      <c r="AC445">
        <v>0</v>
      </c>
      <c r="AD445">
        <v>0</v>
      </c>
      <c r="AE445">
        <v>1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15.59</v>
      </c>
      <c r="AU445" t="s">
        <v>6</v>
      </c>
      <c r="AV445">
        <v>0</v>
      </c>
      <c r="AW445">
        <v>2</v>
      </c>
      <c r="AX445">
        <v>16613648</v>
      </c>
      <c r="AY445">
        <v>1</v>
      </c>
      <c r="AZ445">
        <v>0</v>
      </c>
      <c r="BA445">
        <v>449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Y445*Source!I193</f>
        <v>0.77950000000000008</v>
      </c>
      <c r="CY445">
        <f>AA445</f>
        <v>1</v>
      </c>
      <c r="CZ445">
        <f>AE445</f>
        <v>1</v>
      </c>
      <c r="DA445">
        <f>AI445</f>
        <v>1</v>
      </c>
      <c r="DB445">
        <v>0</v>
      </c>
    </row>
    <row r="446" spans="1:106" x14ac:dyDescent="0.2">
      <c r="A446">
        <f>ROW(Source!A195)</f>
        <v>195</v>
      </c>
      <c r="B446">
        <v>16612262</v>
      </c>
      <c r="C446">
        <v>16613650</v>
      </c>
      <c r="D446">
        <v>15446300</v>
      </c>
      <c r="E446">
        <v>1</v>
      </c>
      <c r="F446">
        <v>1</v>
      </c>
      <c r="G446">
        <v>1</v>
      </c>
      <c r="H446">
        <v>1</v>
      </c>
      <c r="I446" t="s">
        <v>1317</v>
      </c>
      <c r="J446" t="s">
        <v>6</v>
      </c>
      <c r="K446" t="s">
        <v>1318</v>
      </c>
      <c r="L446">
        <v>1191</v>
      </c>
      <c r="N446">
        <v>1013</v>
      </c>
      <c r="O446" t="s">
        <v>1223</v>
      </c>
      <c r="P446" t="s">
        <v>1223</v>
      </c>
      <c r="Q446">
        <v>1</v>
      </c>
      <c r="W446">
        <v>0</v>
      </c>
      <c r="X446">
        <v>912892513</v>
      </c>
      <c r="Y446">
        <v>34.56</v>
      </c>
      <c r="AA446">
        <v>0</v>
      </c>
      <c r="AB446">
        <v>0</v>
      </c>
      <c r="AC446">
        <v>0</v>
      </c>
      <c r="AD446">
        <v>69.84</v>
      </c>
      <c r="AE446">
        <v>0</v>
      </c>
      <c r="AF446">
        <v>0</v>
      </c>
      <c r="AG446">
        <v>0</v>
      </c>
      <c r="AH446">
        <v>9.92</v>
      </c>
      <c r="AI446">
        <v>1</v>
      </c>
      <c r="AJ446">
        <v>1</v>
      </c>
      <c r="AK446">
        <v>1</v>
      </c>
      <c r="AL446">
        <v>7.04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34.56</v>
      </c>
      <c r="AU446" t="s">
        <v>6</v>
      </c>
      <c r="AV446">
        <v>1</v>
      </c>
      <c r="AW446">
        <v>2</v>
      </c>
      <c r="AX446">
        <v>16613663</v>
      </c>
      <c r="AY446">
        <v>1</v>
      </c>
      <c r="AZ446">
        <v>0</v>
      </c>
      <c r="BA446">
        <v>450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Y446*Source!I195</f>
        <v>20.044799999999999</v>
      </c>
      <c r="CY446">
        <f>AD446</f>
        <v>69.84</v>
      </c>
      <c r="CZ446">
        <f>AH446</f>
        <v>9.92</v>
      </c>
      <c r="DA446">
        <f>AL446</f>
        <v>7.04</v>
      </c>
      <c r="DB446">
        <v>0</v>
      </c>
    </row>
    <row r="447" spans="1:106" x14ac:dyDescent="0.2">
      <c r="A447">
        <f>ROW(Source!A195)</f>
        <v>195</v>
      </c>
      <c r="B447">
        <v>16612262</v>
      </c>
      <c r="C447">
        <v>16613650</v>
      </c>
      <c r="D447">
        <v>15430395</v>
      </c>
      <c r="E447">
        <v>1</v>
      </c>
      <c r="F447">
        <v>1</v>
      </c>
      <c r="G447">
        <v>1</v>
      </c>
      <c r="H447">
        <v>1</v>
      </c>
      <c r="I447" t="s">
        <v>1224</v>
      </c>
      <c r="J447" t="s">
        <v>6</v>
      </c>
      <c r="K447" t="s">
        <v>1225</v>
      </c>
      <c r="L447">
        <v>1191</v>
      </c>
      <c r="N447">
        <v>1013</v>
      </c>
      <c r="O447" t="s">
        <v>1223</v>
      </c>
      <c r="P447" t="s">
        <v>1223</v>
      </c>
      <c r="Q447">
        <v>1</v>
      </c>
      <c r="W447">
        <v>0</v>
      </c>
      <c r="X447">
        <v>-1417349443</v>
      </c>
      <c r="Y447">
        <v>0.05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7.04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0.05</v>
      </c>
      <c r="AU447" t="s">
        <v>6</v>
      </c>
      <c r="AV447">
        <v>2</v>
      </c>
      <c r="AW447">
        <v>2</v>
      </c>
      <c r="AX447">
        <v>16613664</v>
      </c>
      <c r="AY447">
        <v>1</v>
      </c>
      <c r="AZ447">
        <v>0</v>
      </c>
      <c r="BA447">
        <v>451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Y447*Source!I195</f>
        <v>2.8999999999999998E-2</v>
      </c>
      <c r="CY447">
        <f>AD447</f>
        <v>0</v>
      </c>
      <c r="CZ447">
        <f>AH447</f>
        <v>0</v>
      </c>
      <c r="DA447">
        <f>AL447</f>
        <v>1</v>
      </c>
      <c r="DB447">
        <v>0</v>
      </c>
    </row>
    <row r="448" spans="1:106" x14ac:dyDescent="0.2">
      <c r="A448">
        <f>ROW(Source!A195)</f>
        <v>195</v>
      </c>
      <c r="B448">
        <v>16612262</v>
      </c>
      <c r="C448">
        <v>16613650</v>
      </c>
      <c r="D448">
        <v>15247680</v>
      </c>
      <c r="E448">
        <v>1</v>
      </c>
      <c r="F448">
        <v>1</v>
      </c>
      <c r="G448">
        <v>1</v>
      </c>
      <c r="H448">
        <v>2</v>
      </c>
      <c r="I448" t="s">
        <v>1509</v>
      </c>
      <c r="J448" t="s">
        <v>1510</v>
      </c>
      <c r="K448" t="s">
        <v>1511</v>
      </c>
      <c r="L448">
        <v>1368</v>
      </c>
      <c r="N448">
        <v>1011</v>
      </c>
      <c r="O448" t="s">
        <v>1229</v>
      </c>
      <c r="P448" t="s">
        <v>1229</v>
      </c>
      <c r="Q448">
        <v>1</v>
      </c>
      <c r="W448">
        <v>0</v>
      </c>
      <c r="X448">
        <v>-1718674368</v>
      </c>
      <c r="Y448">
        <v>0.03</v>
      </c>
      <c r="AA448">
        <v>0</v>
      </c>
      <c r="AB448">
        <v>788.41</v>
      </c>
      <c r="AC448">
        <v>13.5</v>
      </c>
      <c r="AD448">
        <v>0</v>
      </c>
      <c r="AE448">
        <v>0</v>
      </c>
      <c r="AF448">
        <v>111.99</v>
      </c>
      <c r="AG448">
        <v>13.5</v>
      </c>
      <c r="AH448">
        <v>0</v>
      </c>
      <c r="AI448">
        <v>1</v>
      </c>
      <c r="AJ448">
        <v>7.04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0.03</v>
      </c>
      <c r="AU448" t="s">
        <v>6</v>
      </c>
      <c r="AV448">
        <v>0</v>
      </c>
      <c r="AW448">
        <v>2</v>
      </c>
      <c r="AX448">
        <v>16613665</v>
      </c>
      <c r="AY448">
        <v>1</v>
      </c>
      <c r="AZ448">
        <v>0</v>
      </c>
      <c r="BA448">
        <v>452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Y448*Source!I195</f>
        <v>1.7399999999999999E-2</v>
      </c>
      <c r="CY448">
        <f>AB448</f>
        <v>788.41</v>
      </c>
      <c r="CZ448">
        <f>AF448</f>
        <v>111.99</v>
      </c>
      <c r="DA448">
        <f>AJ448</f>
        <v>7.04</v>
      </c>
      <c r="DB448">
        <v>0</v>
      </c>
    </row>
    <row r="449" spans="1:106" x14ac:dyDescent="0.2">
      <c r="A449">
        <f>ROW(Source!A195)</f>
        <v>195</v>
      </c>
      <c r="B449">
        <v>16612262</v>
      </c>
      <c r="C449">
        <v>16613650</v>
      </c>
      <c r="D449">
        <v>15249073</v>
      </c>
      <c r="E449">
        <v>1</v>
      </c>
      <c r="F449">
        <v>1</v>
      </c>
      <c r="G449">
        <v>1</v>
      </c>
      <c r="H449">
        <v>2</v>
      </c>
      <c r="I449" t="s">
        <v>1237</v>
      </c>
      <c r="J449" t="s">
        <v>1238</v>
      </c>
      <c r="K449" t="s">
        <v>1239</v>
      </c>
      <c r="L449">
        <v>1368</v>
      </c>
      <c r="N449">
        <v>1011</v>
      </c>
      <c r="O449" t="s">
        <v>1229</v>
      </c>
      <c r="P449" t="s">
        <v>1229</v>
      </c>
      <c r="Q449">
        <v>1</v>
      </c>
      <c r="W449">
        <v>0</v>
      </c>
      <c r="X449">
        <v>1372534845</v>
      </c>
      <c r="Y449">
        <v>0.02</v>
      </c>
      <c r="AA449">
        <v>0</v>
      </c>
      <c r="AB449">
        <v>462.6</v>
      </c>
      <c r="AC449">
        <v>11.6</v>
      </c>
      <c r="AD449">
        <v>0</v>
      </c>
      <c r="AE449">
        <v>0</v>
      </c>
      <c r="AF449">
        <v>65.709999999999994</v>
      </c>
      <c r="AG449">
        <v>11.6</v>
      </c>
      <c r="AH449">
        <v>0</v>
      </c>
      <c r="AI449">
        <v>1</v>
      </c>
      <c r="AJ449">
        <v>7.04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0.02</v>
      </c>
      <c r="AU449" t="s">
        <v>6</v>
      </c>
      <c r="AV449">
        <v>0</v>
      </c>
      <c r="AW449">
        <v>2</v>
      </c>
      <c r="AX449">
        <v>16613666</v>
      </c>
      <c r="AY449">
        <v>1</v>
      </c>
      <c r="AZ449">
        <v>0</v>
      </c>
      <c r="BA449">
        <v>453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Y449*Source!I195</f>
        <v>1.1599999999999999E-2</v>
      </c>
      <c r="CY449">
        <f>AB449</f>
        <v>462.6</v>
      </c>
      <c r="CZ449">
        <f>AF449</f>
        <v>65.709999999999994</v>
      </c>
      <c r="DA449">
        <f>AJ449</f>
        <v>7.04</v>
      </c>
      <c r="DB449">
        <v>0</v>
      </c>
    </row>
    <row r="450" spans="1:106" x14ac:dyDescent="0.2">
      <c r="A450">
        <f>ROW(Source!A195)</f>
        <v>195</v>
      </c>
      <c r="B450">
        <v>16612262</v>
      </c>
      <c r="C450">
        <v>16613650</v>
      </c>
      <c r="D450">
        <v>15167588</v>
      </c>
      <c r="E450">
        <v>1</v>
      </c>
      <c r="F450">
        <v>1</v>
      </c>
      <c r="G450">
        <v>1</v>
      </c>
      <c r="H450">
        <v>3</v>
      </c>
      <c r="I450" t="s">
        <v>1512</v>
      </c>
      <c r="J450" t="s">
        <v>1513</v>
      </c>
      <c r="K450" t="s">
        <v>1514</v>
      </c>
      <c r="L450">
        <v>1346</v>
      </c>
      <c r="N450">
        <v>1009</v>
      </c>
      <c r="O450" t="s">
        <v>162</v>
      </c>
      <c r="P450" t="s">
        <v>162</v>
      </c>
      <c r="Q450">
        <v>1</v>
      </c>
      <c r="W450">
        <v>0</v>
      </c>
      <c r="X450">
        <v>-1088866022</v>
      </c>
      <c r="Y450">
        <v>0.11</v>
      </c>
      <c r="AA450">
        <v>214.02</v>
      </c>
      <c r="AB450">
        <v>0</v>
      </c>
      <c r="AC450">
        <v>0</v>
      </c>
      <c r="AD450">
        <v>0</v>
      </c>
      <c r="AE450">
        <v>30.4</v>
      </c>
      <c r="AF450">
        <v>0</v>
      </c>
      <c r="AG450">
        <v>0</v>
      </c>
      <c r="AH450">
        <v>0</v>
      </c>
      <c r="AI450">
        <v>7.04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0.11</v>
      </c>
      <c r="AU450" t="s">
        <v>6</v>
      </c>
      <c r="AV450">
        <v>0</v>
      </c>
      <c r="AW450">
        <v>2</v>
      </c>
      <c r="AX450">
        <v>16613667</v>
      </c>
      <c r="AY450">
        <v>1</v>
      </c>
      <c r="AZ450">
        <v>0</v>
      </c>
      <c r="BA450">
        <v>454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Y450*Source!I195</f>
        <v>6.3799999999999996E-2</v>
      </c>
      <c r="CY450">
        <f t="shared" ref="CY450:CY457" si="36">AA450</f>
        <v>214.02</v>
      </c>
      <c r="CZ450">
        <f t="shared" ref="CZ450:CZ457" si="37">AE450</f>
        <v>30.4</v>
      </c>
      <c r="DA450">
        <f t="shared" ref="DA450:DA457" si="38">AI450</f>
        <v>7.04</v>
      </c>
      <c r="DB450">
        <v>0</v>
      </c>
    </row>
    <row r="451" spans="1:106" x14ac:dyDescent="0.2">
      <c r="A451">
        <f>ROW(Source!A195)</f>
        <v>195</v>
      </c>
      <c r="B451">
        <v>16612262</v>
      </c>
      <c r="C451">
        <v>16613650</v>
      </c>
      <c r="D451">
        <v>15170074</v>
      </c>
      <c r="E451">
        <v>1</v>
      </c>
      <c r="F451">
        <v>1</v>
      </c>
      <c r="G451">
        <v>1</v>
      </c>
      <c r="H451">
        <v>3</v>
      </c>
      <c r="I451" t="s">
        <v>1533</v>
      </c>
      <c r="J451" t="s">
        <v>1534</v>
      </c>
      <c r="K451" t="s">
        <v>1535</v>
      </c>
      <c r="L451">
        <v>1355</v>
      </c>
      <c r="N451">
        <v>1010</v>
      </c>
      <c r="O451" t="s">
        <v>322</v>
      </c>
      <c r="P451" t="s">
        <v>322</v>
      </c>
      <c r="Q451">
        <v>100</v>
      </c>
      <c r="W451">
        <v>0</v>
      </c>
      <c r="X451">
        <v>1794244060</v>
      </c>
      <c r="Y451">
        <v>1.02</v>
      </c>
      <c r="AA451">
        <v>605.44000000000005</v>
      </c>
      <c r="AB451">
        <v>0</v>
      </c>
      <c r="AC451">
        <v>0</v>
      </c>
      <c r="AD451">
        <v>0</v>
      </c>
      <c r="AE451">
        <v>86</v>
      </c>
      <c r="AF451">
        <v>0</v>
      </c>
      <c r="AG451">
        <v>0</v>
      </c>
      <c r="AH451">
        <v>0</v>
      </c>
      <c r="AI451">
        <v>7.04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1.02</v>
      </c>
      <c r="AU451" t="s">
        <v>6</v>
      </c>
      <c r="AV451">
        <v>0</v>
      </c>
      <c r="AW451">
        <v>2</v>
      </c>
      <c r="AX451">
        <v>16613668</v>
      </c>
      <c r="AY451">
        <v>1</v>
      </c>
      <c r="AZ451">
        <v>0</v>
      </c>
      <c r="BA451">
        <v>455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Y451*Source!I195</f>
        <v>0.59160000000000001</v>
      </c>
      <c r="CY451">
        <f t="shared" si="36"/>
        <v>605.44000000000005</v>
      </c>
      <c r="CZ451">
        <f t="shared" si="37"/>
        <v>86</v>
      </c>
      <c r="DA451">
        <f t="shared" si="38"/>
        <v>7.04</v>
      </c>
      <c r="DB451">
        <v>0</v>
      </c>
    </row>
    <row r="452" spans="1:106" x14ac:dyDescent="0.2">
      <c r="A452">
        <f>ROW(Source!A195)</f>
        <v>195</v>
      </c>
      <c r="B452">
        <v>16612262</v>
      </c>
      <c r="C452">
        <v>16613650</v>
      </c>
      <c r="D452">
        <v>15170434</v>
      </c>
      <c r="E452">
        <v>1</v>
      </c>
      <c r="F452">
        <v>1</v>
      </c>
      <c r="G452">
        <v>1</v>
      </c>
      <c r="H452">
        <v>3</v>
      </c>
      <c r="I452" t="s">
        <v>1568</v>
      </c>
      <c r="J452" t="s">
        <v>1569</v>
      </c>
      <c r="K452" t="s">
        <v>1570</v>
      </c>
      <c r="L452">
        <v>1348</v>
      </c>
      <c r="N452">
        <v>1009</v>
      </c>
      <c r="O452" t="s">
        <v>182</v>
      </c>
      <c r="P452" t="s">
        <v>182</v>
      </c>
      <c r="Q452">
        <v>1000</v>
      </c>
      <c r="W452">
        <v>0</v>
      </c>
      <c r="X452">
        <v>797358079</v>
      </c>
      <c r="Y452">
        <v>1.6000000000000001E-4</v>
      </c>
      <c r="AA452">
        <v>209792</v>
      </c>
      <c r="AB452">
        <v>0</v>
      </c>
      <c r="AC452">
        <v>0</v>
      </c>
      <c r="AD452">
        <v>0</v>
      </c>
      <c r="AE452">
        <v>29800</v>
      </c>
      <c r="AF452">
        <v>0</v>
      </c>
      <c r="AG452">
        <v>0</v>
      </c>
      <c r="AH452">
        <v>0</v>
      </c>
      <c r="AI452">
        <v>7.04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1.6000000000000001E-4</v>
      </c>
      <c r="AU452" t="s">
        <v>6</v>
      </c>
      <c r="AV452">
        <v>0</v>
      </c>
      <c r="AW452">
        <v>2</v>
      </c>
      <c r="AX452">
        <v>16613669</v>
      </c>
      <c r="AY452">
        <v>1</v>
      </c>
      <c r="AZ452">
        <v>0</v>
      </c>
      <c r="BA452">
        <v>456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Y452*Source!I195</f>
        <v>9.2800000000000006E-5</v>
      </c>
      <c r="CY452">
        <f t="shared" si="36"/>
        <v>209792</v>
      </c>
      <c r="CZ452">
        <f t="shared" si="37"/>
        <v>29800</v>
      </c>
      <c r="DA452">
        <f t="shared" si="38"/>
        <v>7.04</v>
      </c>
      <c r="DB452">
        <v>0</v>
      </c>
    </row>
    <row r="453" spans="1:106" x14ac:dyDescent="0.2">
      <c r="A453">
        <f>ROW(Source!A195)</f>
        <v>195</v>
      </c>
      <c r="B453">
        <v>16612262</v>
      </c>
      <c r="C453">
        <v>16613650</v>
      </c>
      <c r="D453">
        <v>15170438</v>
      </c>
      <c r="E453">
        <v>1</v>
      </c>
      <c r="F453">
        <v>1</v>
      </c>
      <c r="G453">
        <v>1</v>
      </c>
      <c r="H453">
        <v>3</v>
      </c>
      <c r="I453" t="s">
        <v>1571</v>
      </c>
      <c r="J453" t="s">
        <v>1572</v>
      </c>
      <c r="K453" t="s">
        <v>1573</v>
      </c>
      <c r="L453">
        <v>1348</v>
      </c>
      <c r="N453">
        <v>1009</v>
      </c>
      <c r="O453" t="s">
        <v>182</v>
      </c>
      <c r="P453" t="s">
        <v>182</v>
      </c>
      <c r="Q453">
        <v>1000</v>
      </c>
      <c r="W453">
        <v>0</v>
      </c>
      <c r="X453">
        <v>-1755229539</v>
      </c>
      <c r="Y453">
        <v>2.9999999999999997E-4</v>
      </c>
      <c r="AA453">
        <v>87507.199999999997</v>
      </c>
      <c r="AB453">
        <v>0</v>
      </c>
      <c r="AC453">
        <v>0</v>
      </c>
      <c r="AD453">
        <v>0</v>
      </c>
      <c r="AE453">
        <v>12430</v>
      </c>
      <c r="AF453">
        <v>0</v>
      </c>
      <c r="AG453">
        <v>0</v>
      </c>
      <c r="AH453">
        <v>0</v>
      </c>
      <c r="AI453">
        <v>7.04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2.9999999999999997E-4</v>
      </c>
      <c r="AU453" t="s">
        <v>6</v>
      </c>
      <c r="AV453">
        <v>0</v>
      </c>
      <c r="AW453">
        <v>2</v>
      </c>
      <c r="AX453">
        <v>16613670</v>
      </c>
      <c r="AY453">
        <v>1</v>
      </c>
      <c r="AZ453">
        <v>0</v>
      </c>
      <c r="BA453">
        <v>457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Y453*Source!I195</f>
        <v>1.7399999999999997E-4</v>
      </c>
      <c r="CY453">
        <f t="shared" si="36"/>
        <v>87507.199999999997</v>
      </c>
      <c r="CZ453">
        <f t="shared" si="37"/>
        <v>12430</v>
      </c>
      <c r="DA453">
        <f t="shared" si="38"/>
        <v>7.04</v>
      </c>
      <c r="DB453">
        <v>0</v>
      </c>
    </row>
    <row r="454" spans="1:106" x14ac:dyDescent="0.2">
      <c r="A454">
        <f>ROW(Source!A195)</f>
        <v>195</v>
      </c>
      <c r="B454">
        <v>16612262</v>
      </c>
      <c r="C454">
        <v>16613650</v>
      </c>
      <c r="D454">
        <v>15220786</v>
      </c>
      <c r="E454">
        <v>1</v>
      </c>
      <c r="F454">
        <v>1</v>
      </c>
      <c r="G454">
        <v>1</v>
      </c>
      <c r="H454">
        <v>3</v>
      </c>
      <c r="I454" t="s">
        <v>654</v>
      </c>
      <c r="J454" t="s">
        <v>656</v>
      </c>
      <c r="K454" t="s">
        <v>655</v>
      </c>
      <c r="L454">
        <v>1355</v>
      </c>
      <c r="N454">
        <v>1010</v>
      </c>
      <c r="O454" t="s">
        <v>322</v>
      </c>
      <c r="P454" t="s">
        <v>322</v>
      </c>
      <c r="Q454">
        <v>100</v>
      </c>
      <c r="W454">
        <v>0</v>
      </c>
      <c r="X454">
        <v>734862959</v>
      </c>
      <c r="Y454">
        <v>6.8966E-2</v>
      </c>
      <c r="AA454">
        <v>53609.599999999999</v>
      </c>
      <c r="AB454">
        <v>0</v>
      </c>
      <c r="AC454">
        <v>0</v>
      </c>
      <c r="AD454">
        <v>0</v>
      </c>
      <c r="AE454">
        <v>7615</v>
      </c>
      <c r="AF454">
        <v>0</v>
      </c>
      <c r="AG454">
        <v>0</v>
      </c>
      <c r="AH454">
        <v>0</v>
      </c>
      <c r="AI454">
        <v>7.04</v>
      </c>
      <c r="AJ454">
        <v>1</v>
      </c>
      <c r="AK454">
        <v>1</v>
      </c>
      <c r="AL454">
        <v>1</v>
      </c>
      <c r="AN454">
        <v>0</v>
      </c>
      <c r="AO454">
        <v>0</v>
      </c>
      <c r="AP454">
        <v>0</v>
      </c>
      <c r="AQ454">
        <v>0</v>
      </c>
      <c r="AR454">
        <v>0</v>
      </c>
      <c r="AS454" t="s">
        <v>6</v>
      </c>
      <c r="AT454">
        <v>6.8966E-2</v>
      </c>
      <c r="AU454" t="s">
        <v>6</v>
      </c>
      <c r="AV454">
        <v>0</v>
      </c>
      <c r="AW454">
        <v>1</v>
      </c>
      <c r="AX454">
        <v>-1</v>
      </c>
      <c r="AY454">
        <v>0</v>
      </c>
      <c r="AZ454">
        <v>0</v>
      </c>
      <c r="BA454" t="s">
        <v>6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Y454*Source!I195</f>
        <v>4.0000279999999999E-2</v>
      </c>
      <c r="CY454">
        <f t="shared" si="36"/>
        <v>53609.599999999999</v>
      </c>
      <c r="CZ454">
        <f t="shared" si="37"/>
        <v>7615</v>
      </c>
      <c r="DA454">
        <f t="shared" si="38"/>
        <v>7.04</v>
      </c>
      <c r="DB454">
        <v>0</v>
      </c>
    </row>
    <row r="455" spans="1:106" x14ac:dyDescent="0.2">
      <c r="A455">
        <f>ROW(Source!A195)</f>
        <v>195</v>
      </c>
      <c r="B455">
        <v>16612262</v>
      </c>
      <c r="C455">
        <v>16613650</v>
      </c>
      <c r="D455">
        <v>15220789</v>
      </c>
      <c r="E455">
        <v>1</v>
      </c>
      <c r="F455">
        <v>1</v>
      </c>
      <c r="G455">
        <v>1</v>
      </c>
      <c r="H455">
        <v>3</v>
      </c>
      <c r="I455" t="s">
        <v>650</v>
      </c>
      <c r="J455" t="s">
        <v>652</v>
      </c>
      <c r="K455" t="s">
        <v>651</v>
      </c>
      <c r="L455">
        <v>1355</v>
      </c>
      <c r="N455">
        <v>1010</v>
      </c>
      <c r="O455" t="s">
        <v>322</v>
      </c>
      <c r="P455" t="s">
        <v>322</v>
      </c>
      <c r="Q455">
        <v>100</v>
      </c>
      <c r="W455">
        <v>0</v>
      </c>
      <c r="X455">
        <v>-232907881</v>
      </c>
      <c r="Y455">
        <v>0.68965500000000002</v>
      </c>
      <c r="AA455">
        <v>4062.08</v>
      </c>
      <c r="AB455">
        <v>0</v>
      </c>
      <c r="AC455">
        <v>0</v>
      </c>
      <c r="AD455">
        <v>0</v>
      </c>
      <c r="AE455">
        <v>577</v>
      </c>
      <c r="AF455">
        <v>0</v>
      </c>
      <c r="AG455">
        <v>0</v>
      </c>
      <c r="AH455">
        <v>0</v>
      </c>
      <c r="AI455">
        <v>7.04</v>
      </c>
      <c r="AJ455">
        <v>1</v>
      </c>
      <c r="AK455">
        <v>1</v>
      </c>
      <c r="AL455">
        <v>1</v>
      </c>
      <c r="AN455">
        <v>0</v>
      </c>
      <c r="AO455">
        <v>0</v>
      </c>
      <c r="AP455">
        <v>0</v>
      </c>
      <c r="AQ455">
        <v>0</v>
      </c>
      <c r="AR455">
        <v>0</v>
      </c>
      <c r="AS455" t="s">
        <v>6</v>
      </c>
      <c r="AT455">
        <v>0.68965500000000002</v>
      </c>
      <c r="AU455" t="s">
        <v>6</v>
      </c>
      <c r="AV455">
        <v>0</v>
      </c>
      <c r="AW455">
        <v>1</v>
      </c>
      <c r="AX455">
        <v>-1</v>
      </c>
      <c r="AY455">
        <v>0</v>
      </c>
      <c r="AZ455">
        <v>0</v>
      </c>
      <c r="BA455" t="s">
        <v>6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Y455*Source!I195</f>
        <v>0.39999989999999996</v>
      </c>
      <c r="CY455">
        <f t="shared" si="36"/>
        <v>4062.08</v>
      </c>
      <c r="CZ455">
        <f t="shared" si="37"/>
        <v>577</v>
      </c>
      <c r="DA455">
        <f t="shared" si="38"/>
        <v>7.04</v>
      </c>
      <c r="DB455">
        <v>0</v>
      </c>
    </row>
    <row r="456" spans="1:106" x14ac:dyDescent="0.2">
      <c r="A456">
        <f>ROW(Source!A195)</f>
        <v>195</v>
      </c>
      <c r="B456">
        <v>16612262</v>
      </c>
      <c r="C456">
        <v>16613650</v>
      </c>
      <c r="D456">
        <v>15220791</v>
      </c>
      <c r="E456">
        <v>1</v>
      </c>
      <c r="F456">
        <v>1</v>
      </c>
      <c r="G456">
        <v>1</v>
      </c>
      <c r="H456">
        <v>3</v>
      </c>
      <c r="I456" t="s">
        <v>646</v>
      </c>
      <c r="J456" t="s">
        <v>648</v>
      </c>
      <c r="K456" t="s">
        <v>647</v>
      </c>
      <c r="L456">
        <v>1355</v>
      </c>
      <c r="N456">
        <v>1010</v>
      </c>
      <c r="O456" t="s">
        <v>322</v>
      </c>
      <c r="P456" t="s">
        <v>322</v>
      </c>
      <c r="Q456">
        <v>100</v>
      </c>
      <c r="W456">
        <v>0</v>
      </c>
      <c r="X456">
        <v>-647283413</v>
      </c>
      <c r="Y456">
        <v>0.24137900000000001</v>
      </c>
      <c r="AA456">
        <v>15502.08</v>
      </c>
      <c r="AB456">
        <v>0</v>
      </c>
      <c r="AC456">
        <v>0</v>
      </c>
      <c r="AD456">
        <v>0</v>
      </c>
      <c r="AE456">
        <v>2202</v>
      </c>
      <c r="AF456">
        <v>0</v>
      </c>
      <c r="AG456">
        <v>0</v>
      </c>
      <c r="AH456">
        <v>0</v>
      </c>
      <c r="AI456">
        <v>7.04</v>
      </c>
      <c r="AJ456">
        <v>1</v>
      </c>
      <c r="AK456">
        <v>1</v>
      </c>
      <c r="AL456">
        <v>1</v>
      </c>
      <c r="AN456">
        <v>0</v>
      </c>
      <c r="AO456">
        <v>0</v>
      </c>
      <c r="AP456">
        <v>0</v>
      </c>
      <c r="AQ456">
        <v>0</v>
      </c>
      <c r="AR456">
        <v>0</v>
      </c>
      <c r="AS456" t="s">
        <v>6</v>
      </c>
      <c r="AT456">
        <v>0.24137900000000001</v>
      </c>
      <c r="AU456" t="s">
        <v>6</v>
      </c>
      <c r="AV456">
        <v>0</v>
      </c>
      <c r="AW456">
        <v>1</v>
      </c>
      <c r="AX456">
        <v>-1</v>
      </c>
      <c r="AY456">
        <v>0</v>
      </c>
      <c r="AZ456">
        <v>0</v>
      </c>
      <c r="BA456" t="s">
        <v>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Y456*Source!I195</f>
        <v>0.13999982</v>
      </c>
      <c r="CY456">
        <f t="shared" si="36"/>
        <v>15502.08</v>
      </c>
      <c r="CZ456">
        <f t="shared" si="37"/>
        <v>2202</v>
      </c>
      <c r="DA456">
        <f t="shared" si="38"/>
        <v>7.04</v>
      </c>
      <c r="DB456">
        <v>0</v>
      </c>
    </row>
    <row r="457" spans="1:106" x14ac:dyDescent="0.2">
      <c r="A457">
        <f>ROW(Source!A195)</f>
        <v>195</v>
      </c>
      <c r="B457">
        <v>16612262</v>
      </c>
      <c r="C457">
        <v>16613650</v>
      </c>
      <c r="D457">
        <v>15164559</v>
      </c>
      <c r="E457">
        <v>17</v>
      </c>
      <c r="F457">
        <v>1</v>
      </c>
      <c r="G457">
        <v>1</v>
      </c>
      <c r="H457">
        <v>3</v>
      </c>
      <c r="I457" t="s">
        <v>1521</v>
      </c>
      <c r="J457" t="s">
        <v>6</v>
      </c>
      <c r="K457" t="s">
        <v>1522</v>
      </c>
      <c r="L457">
        <v>1374</v>
      </c>
      <c r="N457">
        <v>1013</v>
      </c>
      <c r="O457" t="s">
        <v>1523</v>
      </c>
      <c r="P457" t="s">
        <v>1523</v>
      </c>
      <c r="Q457">
        <v>1</v>
      </c>
      <c r="W457">
        <v>0</v>
      </c>
      <c r="X457">
        <v>-1731369543</v>
      </c>
      <c r="Y457">
        <v>6.86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6.86</v>
      </c>
      <c r="AU457" t="s">
        <v>6</v>
      </c>
      <c r="AV457">
        <v>0</v>
      </c>
      <c r="AW457">
        <v>2</v>
      </c>
      <c r="AX457">
        <v>16613671</v>
      </c>
      <c r="AY457">
        <v>1</v>
      </c>
      <c r="AZ457">
        <v>0</v>
      </c>
      <c r="BA457">
        <v>458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Y457*Source!I195</f>
        <v>3.9788000000000001</v>
      </c>
      <c r="CY457">
        <f t="shared" si="36"/>
        <v>1</v>
      </c>
      <c r="CZ457">
        <f t="shared" si="37"/>
        <v>1</v>
      </c>
      <c r="DA457">
        <f t="shared" si="38"/>
        <v>1</v>
      </c>
      <c r="DB457">
        <v>0</v>
      </c>
    </row>
    <row r="458" spans="1:106" x14ac:dyDescent="0.2">
      <c r="A458">
        <f>ROW(Source!A199)</f>
        <v>199</v>
      </c>
      <c r="B458">
        <v>16612262</v>
      </c>
      <c r="C458">
        <v>16613675</v>
      </c>
      <c r="D458">
        <v>15435721</v>
      </c>
      <c r="E458">
        <v>1</v>
      </c>
      <c r="F458">
        <v>1</v>
      </c>
      <c r="G458">
        <v>1</v>
      </c>
      <c r="H458">
        <v>1</v>
      </c>
      <c r="I458" t="s">
        <v>1398</v>
      </c>
      <c r="J458" t="s">
        <v>6</v>
      </c>
      <c r="K458" t="s">
        <v>1399</v>
      </c>
      <c r="L458">
        <v>1191</v>
      </c>
      <c r="N458">
        <v>1013</v>
      </c>
      <c r="O458" t="s">
        <v>1223</v>
      </c>
      <c r="P458" t="s">
        <v>1223</v>
      </c>
      <c r="Q458">
        <v>1</v>
      </c>
      <c r="W458">
        <v>0</v>
      </c>
      <c r="X458">
        <v>1983201532</v>
      </c>
      <c r="Y458">
        <v>16.29</v>
      </c>
      <c r="AA458">
        <v>0</v>
      </c>
      <c r="AB458">
        <v>0</v>
      </c>
      <c r="AC458">
        <v>0</v>
      </c>
      <c r="AD458">
        <v>66.95</v>
      </c>
      <c r="AE458">
        <v>0</v>
      </c>
      <c r="AF458">
        <v>0</v>
      </c>
      <c r="AG458">
        <v>0</v>
      </c>
      <c r="AH458">
        <v>9.51</v>
      </c>
      <c r="AI458">
        <v>1</v>
      </c>
      <c r="AJ458">
        <v>1</v>
      </c>
      <c r="AK458">
        <v>1</v>
      </c>
      <c r="AL458">
        <v>7.04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16.29</v>
      </c>
      <c r="AU458" t="s">
        <v>6</v>
      </c>
      <c r="AV458">
        <v>1</v>
      </c>
      <c r="AW458">
        <v>2</v>
      </c>
      <c r="AX458">
        <v>16613684</v>
      </c>
      <c r="AY458">
        <v>1</v>
      </c>
      <c r="AZ458">
        <v>0</v>
      </c>
      <c r="BA458">
        <v>459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Y458*Source!I199</f>
        <v>122.50079999999998</v>
      </c>
      <c r="CY458">
        <f>AD458</f>
        <v>66.95</v>
      </c>
      <c r="CZ458">
        <f>AH458</f>
        <v>9.51</v>
      </c>
      <c r="DA458">
        <f>AL458</f>
        <v>7.04</v>
      </c>
      <c r="DB458">
        <v>0</v>
      </c>
    </row>
    <row r="459" spans="1:106" x14ac:dyDescent="0.2">
      <c r="A459">
        <f>ROW(Source!A199)</f>
        <v>199</v>
      </c>
      <c r="B459">
        <v>16612262</v>
      </c>
      <c r="C459">
        <v>16613675</v>
      </c>
      <c r="D459">
        <v>15430395</v>
      </c>
      <c r="E459">
        <v>1</v>
      </c>
      <c r="F459">
        <v>1</v>
      </c>
      <c r="G459">
        <v>1</v>
      </c>
      <c r="H459">
        <v>1</v>
      </c>
      <c r="I459" t="s">
        <v>1224</v>
      </c>
      <c r="J459" t="s">
        <v>6</v>
      </c>
      <c r="K459" t="s">
        <v>1225</v>
      </c>
      <c r="L459">
        <v>1191</v>
      </c>
      <c r="N459">
        <v>1013</v>
      </c>
      <c r="O459" t="s">
        <v>1223</v>
      </c>
      <c r="P459" t="s">
        <v>1223</v>
      </c>
      <c r="Q459">
        <v>1</v>
      </c>
      <c r="W459">
        <v>0</v>
      </c>
      <c r="X459">
        <v>-1417349443</v>
      </c>
      <c r="Y459">
        <v>0.01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7.04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0.01</v>
      </c>
      <c r="AU459" t="s">
        <v>6</v>
      </c>
      <c r="AV459">
        <v>2</v>
      </c>
      <c r="AW459">
        <v>2</v>
      </c>
      <c r="AX459">
        <v>16613685</v>
      </c>
      <c r="AY459">
        <v>1</v>
      </c>
      <c r="AZ459">
        <v>0</v>
      </c>
      <c r="BA459">
        <v>460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Y459*Source!I199</f>
        <v>7.5200000000000003E-2</v>
      </c>
      <c r="CY459">
        <f>AD459</f>
        <v>0</v>
      </c>
      <c r="CZ459">
        <f>AH459</f>
        <v>0</v>
      </c>
      <c r="DA459">
        <f>AL459</f>
        <v>1</v>
      </c>
      <c r="DB459">
        <v>0</v>
      </c>
    </row>
    <row r="460" spans="1:106" x14ac:dyDescent="0.2">
      <c r="A460">
        <f>ROW(Source!A199)</f>
        <v>199</v>
      </c>
      <c r="B460">
        <v>16612262</v>
      </c>
      <c r="C460">
        <v>16613675</v>
      </c>
      <c r="D460">
        <v>15247974</v>
      </c>
      <c r="E460">
        <v>1</v>
      </c>
      <c r="F460">
        <v>1</v>
      </c>
      <c r="G460">
        <v>1</v>
      </c>
      <c r="H460">
        <v>2</v>
      </c>
      <c r="I460" t="s">
        <v>1226</v>
      </c>
      <c r="J460" t="s">
        <v>1227</v>
      </c>
      <c r="K460" t="s">
        <v>1228</v>
      </c>
      <c r="L460">
        <v>1368</v>
      </c>
      <c r="N460">
        <v>1011</v>
      </c>
      <c r="O460" t="s">
        <v>1229</v>
      </c>
      <c r="P460" t="s">
        <v>1229</v>
      </c>
      <c r="Q460">
        <v>1</v>
      </c>
      <c r="W460">
        <v>0</v>
      </c>
      <c r="X460">
        <v>1188625873</v>
      </c>
      <c r="Y460">
        <v>0.01</v>
      </c>
      <c r="AA460">
        <v>0</v>
      </c>
      <c r="AB460">
        <v>220.07</v>
      </c>
      <c r="AC460">
        <v>13.5</v>
      </c>
      <c r="AD460">
        <v>0</v>
      </c>
      <c r="AE460">
        <v>0</v>
      </c>
      <c r="AF460">
        <v>31.26</v>
      </c>
      <c r="AG460">
        <v>13.5</v>
      </c>
      <c r="AH460">
        <v>0</v>
      </c>
      <c r="AI460">
        <v>1</v>
      </c>
      <c r="AJ460">
        <v>7.04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6</v>
      </c>
      <c r="AT460">
        <v>0.01</v>
      </c>
      <c r="AU460" t="s">
        <v>6</v>
      </c>
      <c r="AV460">
        <v>0</v>
      </c>
      <c r="AW460">
        <v>2</v>
      </c>
      <c r="AX460">
        <v>16613686</v>
      </c>
      <c r="AY460">
        <v>1</v>
      </c>
      <c r="AZ460">
        <v>0</v>
      </c>
      <c r="BA460">
        <v>461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Y460*Source!I199</f>
        <v>7.5200000000000003E-2</v>
      </c>
      <c r="CY460">
        <f>AB460</f>
        <v>220.07</v>
      </c>
      <c r="CZ460">
        <f>AF460</f>
        <v>31.26</v>
      </c>
      <c r="DA460">
        <f>AJ460</f>
        <v>7.04</v>
      </c>
      <c r="DB460">
        <v>0</v>
      </c>
    </row>
    <row r="461" spans="1:106" x14ac:dyDescent="0.2">
      <c r="A461">
        <f>ROW(Source!A199)</f>
        <v>199</v>
      </c>
      <c r="B461">
        <v>16612262</v>
      </c>
      <c r="C461">
        <v>16613675</v>
      </c>
      <c r="D461">
        <v>15170076</v>
      </c>
      <c r="E461">
        <v>1</v>
      </c>
      <c r="F461">
        <v>1</v>
      </c>
      <c r="G461">
        <v>1</v>
      </c>
      <c r="H461">
        <v>3</v>
      </c>
      <c r="I461" t="s">
        <v>1574</v>
      </c>
      <c r="J461" t="s">
        <v>1575</v>
      </c>
      <c r="K461" t="s">
        <v>1576</v>
      </c>
      <c r="L461">
        <v>1356</v>
      </c>
      <c r="N461">
        <v>1010</v>
      </c>
      <c r="O461" t="s">
        <v>355</v>
      </c>
      <c r="P461" t="s">
        <v>355</v>
      </c>
      <c r="Q461">
        <v>1000</v>
      </c>
      <c r="W461">
        <v>0</v>
      </c>
      <c r="X461">
        <v>1975348994</v>
      </c>
      <c r="Y461">
        <v>0.2</v>
      </c>
      <c r="AA461">
        <v>1267.2</v>
      </c>
      <c r="AB461">
        <v>0</v>
      </c>
      <c r="AC461">
        <v>0</v>
      </c>
      <c r="AD461">
        <v>0</v>
      </c>
      <c r="AE461">
        <v>180</v>
      </c>
      <c r="AF461">
        <v>0</v>
      </c>
      <c r="AG461">
        <v>0</v>
      </c>
      <c r="AH461">
        <v>0</v>
      </c>
      <c r="AI461">
        <v>7.04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0.2</v>
      </c>
      <c r="AU461" t="s">
        <v>6</v>
      </c>
      <c r="AV461">
        <v>0</v>
      </c>
      <c r="AW461">
        <v>2</v>
      </c>
      <c r="AX461">
        <v>16613687</v>
      </c>
      <c r="AY461">
        <v>1</v>
      </c>
      <c r="AZ461">
        <v>0</v>
      </c>
      <c r="BA461">
        <v>462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Y461*Source!I199</f>
        <v>1.504</v>
      </c>
      <c r="CY461">
        <f>AA461</f>
        <v>1267.2</v>
      </c>
      <c r="CZ461">
        <f>AE461</f>
        <v>180</v>
      </c>
      <c r="DA461">
        <f>AI461</f>
        <v>7.04</v>
      </c>
      <c r="DB461">
        <v>0</v>
      </c>
    </row>
    <row r="462" spans="1:106" x14ac:dyDescent="0.2">
      <c r="A462">
        <f>ROW(Source!A199)</f>
        <v>199</v>
      </c>
      <c r="B462">
        <v>16612262</v>
      </c>
      <c r="C462">
        <v>16613675</v>
      </c>
      <c r="D462">
        <v>15170438</v>
      </c>
      <c r="E462">
        <v>1</v>
      </c>
      <c r="F462">
        <v>1</v>
      </c>
      <c r="G462">
        <v>1</v>
      </c>
      <c r="H462">
        <v>3</v>
      </c>
      <c r="I462" t="s">
        <v>1571</v>
      </c>
      <c r="J462" t="s">
        <v>1572</v>
      </c>
      <c r="K462" t="s">
        <v>1573</v>
      </c>
      <c r="L462">
        <v>1348</v>
      </c>
      <c r="N462">
        <v>1009</v>
      </c>
      <c r="O462" t="s">
        <v>182</v>
      </c>
      <c r="P462" t="s">
        <v>182</v>
      </c>
      <c r="Q462">
        <v>1000</v>
      </c>
      <c r="W462">
        <v>0</v>
      </c>
      <c r="X462">
        <v>-1755229539</v>
      </c>
      <c r="Y462">
        <v>1E-3</v>
      </c>
      <c r="AA462">
        <v>87507.199999999997</v>
      </c>
      <c r="AB462">
        <v>0</v>
      </c>
      <c r="AC462">
        <v>0</v>
      </c>
      <c r="AD462">
        <v>0</v>
      </c>
      <c r="AE462">
        <v>12430</v>
      </c>
      <c r="AF462">
        <v>0</v>
      </c>
      <c r="AG462">
        <v>0</v>
      </c>
      <c r="AH462">
        <v>0</v>
      </c>
      <c r="AI462">
        <v>7.04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1E-3</v>
      </c>
      <c r="AU462" t="s">
        <v>6</v>
      </c>
      <c r="AV462">
        <v>0</v>
      </c>
      <c r="AW462">
        <v>2</v>
      </c>
      <c r="AX462">
        <v>16613688</v>
      </c>
      <c r="AY462">
        <v>1</v>
      </c>
      <c r="AZ462">
        <v>0</v>
      </c>
      <c r="BA462">
        <v>463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Y462*Source!I199</f>
        <v>7.5199999999999998E-3</v>
      </c>
      <c r="CY462">
        <f>AA462</f>
        <v>87507.199999999997</v>
      </c>
      <c r="CZ462">
        <f>AE462</f>
        <v>12430</v>
      </c>
      <c r="DA462">
        <f>AI462</f>
        <v>7.04</v>
      </c>
      <c r="DB462">
        <v>0</v>
      </c>
    </row>
    <row r="463" spans="1:106" x14ac:dyDescent="0.2">
      <c r="A463">
        <f>ROW(Source!A199)</f>
        <v>199</v>
      </c>
      <c r="B463">
        <v>16612262</v>
      </c>
      <c r="C463">
        <v>16613675</v>
      </c>
      <c r="D463">
        <v>15218452</v>
      </c>
      <c r="E463">
        <v>1</v>
      </c>
      <c r="F463">
        <v>1</v>
      </c>
      <c r="G463">
        <v>1</v>
      </c>
      <c r="H463">
        <v>3</v>
      </c>
      <c r="I463" t="s">
        <v>662</v>
      </c>
      <c r="J463" t="s">
        <v>664</v>
      </c>
      <c r="K463" t="s">
        <v>663</v>
      </c>
      <c r="L463">
        <v>1308</v>
      </c>
      <c r="N463">
        <v>1003</v>
      </c>
      <c r="O463" t="s">
        <v>27</v>
      </c>
      <c r="P463" t="s">
        <v>27</v>
      </c>
      <c r="Q463">
        <v>100</v>
      </c>
      <c r="W463">
        <v>0</v>
      </c>
      <c r="X463">
        <v>-2058712026</v>
      </c>
      <c r="Y463">
        <v>0.73271299999999995</v>
      </c>
      <c r="AA463">
        <v>837.76</v>
      </c>
      <c r="AB463">
        <v>0</v>
      </c>
      <c r="AC463">
        <v>0</v>
      </c>
      <c r="AD463">
        <v>0</v>
      </c>
      <c r="AE463">
        <v>119</v>
      </c>
      <c r="AF463">
        <v>0</v>
      </c>
      <c r="AG463">
        <v>0</v>
      </c>
      <c r="AH463">
        <v>0</v>
      </c>
      <c r="AI463">
        <v>7.04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</v>
      </c>
      <c r="AT463">
        <v>0.73271299999999995</v>
      </c>
      <c r="AU463" t="s">
        <v>6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Y463*Source!I199</f>
        <v>5.5100017599999989</v>
      </c>
      <c r="CY463">
        <f>AA463</f>
        <v>837.76</v>
      </c>
      <c r="CZ463">
        <f>AE463</f>
        <v>119</v>
      </c>
      <c r="DA463">
        <f>AI463</f>
        <v>7.04</v>
      </c>
      <c r="DB463">
        <v>0</v>
      </c>
    </row>
    <row r="464" spans="1:106" x14ac:dyDescent="0.2">
      <c r="A464">
        <f>ROW(Source!A199)</f>
        <v>199</v>
      </c>
      <c r="B464">
        <v>16612262</v>
      </c>
      <c r="C464">
        <v>16613675</v>
      </c>
      <c r="D464">
        <v>15218456</v>
      </c>
      <c r="E464">
        <v>1</v>
      </c>
      <c r="F464">
        <v>1</v>
      </c>
      <c r="G464">
        <v>1</v>
      </c>
      <c r="H464">
        <v>3</v>
      </c>
      <c r="I464" t="s">
        <v>666</v>
      </c>
      <c r="J464" t="s">
        <v>668</v>
      </c>
      <c r="K464" t="s">
        <v>667</v>
      </c>
      <c r="L464">
        <v>1308</v>
      </c>
      <c r="N464">
        <v>1003</v>
      </c>
      <c r="O464" t="s">
        <v>27</v>
      </c>
      <c r="P464" t="s">
        <v>27</v>
      </c>
      <c r="Q464">
        <v>100</v>
      </c>
      <c r="W464">
        <v>0</v>
      </c>
      <c r="X464">
        <v>-332589098</v>
      </c>
      <c r="Y464">
        <v>0.267287</v>
      </c>
      <c r="AA464">
        <v>2323.1999999999998</v>
      </c>
      <c r="AB464">
        <v>0</v>
      </c>
      <c r="AC464">
        <v>0</v>
      </c>
      <c r="AD464">
        <v>0</v>
      </c>
      <c r="AE464">
        <v>330</v>
      </c>
      <c r="AF464">
        <v>0</v>
      </c>
      <c r="AG464">
        <v>0</v>
      </c>
      <c r="AH464">
        <v>0</v>
      </c>
      <c r="AI464">
        <v>7.04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6</v>
      </c>
      <c r="AT464">
        <v>0.267287</v>
      </c>
      <c r="AU464" t="s">
        <v>6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6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Y464*Source!I199</f>
        <v>2.0099982399999998</v>
      </c>
      <c r="CY464">
        <f>AA464</f>
        <v>2323.1999999999998</v>
      </c>
      <c r="CZ464">
        <f>AE464</f>
        <v>330</v>
      </c>
      <c r="DA464">
        <f>AI464</f>
        <v>7.04</v>
      </c>
      <c r="DB464">
        <v>0</v>
      </c>
    </row>
    <row r="465" spans="1:106" x14ac:dyDescent="0.2">
      <c r="A465">
        <f>ROW(Source!A199)</f>
        <v>199</v>
      </c>
      <c r="B465">
        <v>16612262</v>
      </c>
      <c r="C465">
        <v>16613675</v>
      </c>
      <c r="D465">
        <v>15164559</v>
      </c>
      <c r="E465">
        <v>17</v>
      </c>
      <c r="F465">
        <v>1</v>
      </c>
      <c r="G465">
        <v>1</v>
      </c>
      <c r="H465">
        <v>3</v>
      </c>
      <c r="I465" t="s">
        <v>1521</v>
      </c>
      <c r="J465" t="s">
        <v>6</v>
      </c>
      <c r="K465" t="s">
        <v>1522</v>
      </c>
      <c r="L465">
        <v>1374</v>
      </c>
      <c r="N465">
        <v>1013</v>
      </c>
      <c r="O465" t="s">
        <v>1523</v>
      </c>
      <c r="P465" t="s">
        <v>1523</v>
      </c>
      <c r="Q465">
        <v>1</v>
      </c>
      <c r="W465">
        <v>0</v>
      </c>
      <c r="X465">
        <v>-1731369543</v>
      </c>
      <c r="Y465">
        <v>3.1</v>
      </c>
      <c r="AA465">
        <v>1</v>
      </c>
      <c r="AB465">
        <v>0</v>
      </c>
      <c r="AC465">
        <v>0</v>
      </c>
      <c r="AD465">
        <v>0</v>
      </c>
      <c r="AE465">
        <v>1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3.1</v>
      </c>
      <c r="AU465" t="s">
        <v>6</v>
      </c>
      <c r="AV465">
        <v>0</v>
      </c>
      <c r="AW465">
        <v>2</v>
      </c>
      <c r="AX465">
        <v>16613689</v>
      </c>
      <c r="AY465">
        <v>1</v>
      </c>
      <c r="AZ465">
        <v>0</v>
      </c>
      <c r="BA465">
        <v>464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Y465*Source!I199</f>
        <v>23.311999999999998</v>
      </c>
      <c r="CY465">
        <f>AA465</f>
        <v>1</v>
      </c>
      <c r="CZ465">
        <f>AE465</f>
        <v>1</v>
      </c>
      <c r="DA465">
        <f>AI465</f>
        <v>1</v>
      </c>
      <c r="DB465">
        <v>0</v>
      </c>
    </row>
    <row r="466" spans="1:106" x14ac:dyDescent="0.2">
      <c r="A466">
        <f>ROW(Source!A202)</f>
        <v>202</v>
      </c>
      <c r="B466">
        <v>16612262</v>
      </c>
      <c r="C466">
        <v>16613692</v>
      </c>
      <c r="D466">
        <v>15430767</v>
      </c>
      <c r="E466">
        <v>1</v>
      </c>
      <c r="F466">
        <v>1</v>
      </c>
      <c r="G466">
        <v>1</v>
      </c>
      <c r="H466">
        <v>1</v>
      </c>
      <c r="I466" t="s">
        <v>1249</v>
      </c>
      <c r="J466" t="s">
        <v>6</v>
      </c>
      <c r="K466" t="s">
        <v>1250</v>
      </c>
      <c r="L466">
        <v>1191</v>
      </c>
      <c r="N466">
        <v>1013</v>
      </c>
      <c r="O466" t="s">
        <v>1223</v>
      </c>
      <c r="P466" t="s">
        <v>1223</v>
      </c>
      <c r="Q466">
        <v>1</v>
      </c>
      <c r="W466">
        <v>0</v>
      </c>
      <c r="X466">
        <v>-400197608</v>
      </c>
      <c r="Y466">
        <v>5.49</v>
      </c>
      <c r="AA466">
        <v>0</v>
      </c>
      <c r="AB466">
        <v>0</v>
      </c>
      <c r="AC466">
        <v>0</v>
      </c>
      <c r="AD466">
        <v>60.05</v>
      </c>
      <c r="AE466">
        <v>0</v>
      </c>
      <c r="AF466">
        <v>0</v>
      </c>
      <c r="AG466">
        <v>0</v>
      </c>
      <c r="AH466">
        <v>8.5299999999999994</v>
      </c>
      <c r="AI466">
        <v>1</v>
      </c>
      <c r="AJ466">
        <v>1</v>
      </c>
      <c r="AK466">
        <v>1</v>
      </c>
      <c r="AL466">
        <v>7.04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5.49</v>
      </c>
      <c r="AU466" t="s">
        <v>6</v>
      </c>
      <c r="AV466">
        <v>1</v>
      </c>
      <c r="AW466">
        <v>2</v>
      </c>
      <c r="AX466">
        <v>16613694</v>
      </c>
      <c r="AY466">
        <v>1</v>
      </c>
      <c r="AZ466">
        <v>0</v>
      </c>
      <c r="BA466">
        <v>465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Y466*Source!I202</f>
        <v>1.7019</v>
      </c>
      <c r="CY466">
        <f>AD466</f>
        <v>60.05</v>
      </c>
      <c r="CZ466">
        <f>AH466</f>
        <v>8.5299999999999994</v>
      </c>
      <c r="DA466">
        <f>AL466</f>
        <v>7.04</v>
      </c>
      <c r="DB466">
        <v>0</v>
      </c>
    </row>
    <row r="467" spans="1:106" x14ac:dyDescent="0.2">
      <c r="A467">
        <f>ROW(Source!A203)</f>
        <v>203</v>
      </c>
      <c r="B467">
        <v>16612262</v>
      </c>
      <c r="C467">
        <v>16613696</v>
      </c>
      <c r="D467">
        <v>15430397</v>
      </c>
      <c r="E467">
        <v>1</v>
      </c>
      <c r="F467">
        <v>1</v>
      </c>
      <c r="G467">
        <v>1</v>
      </c>
      <c r="H467">
        <v>1</v>
      </c>
      <c r="I467" t="s">
        <v>1443</v>
      </c>
      <c r="J467" t="s">
        <v>6</v>
      </c>
      <c r="K467" t="s">
        <v>1444</v>
      </c>
      <c r="L467">
        <v>1191</v>
      </c>
      <c r="N467">
        <v>1013</v>
      </c>
      <c r="O467" t="s">
        <v>1223</v>
      </c>
      <c r="P467" t="s">
        <v>1223</v>
      </c>
      <c r="Q467">
        <v>1</v>
      </c>
      <c r="W467">
        <v>0</v>
      </c>
      <c r="X467">
        <v>-1081351934</v>
      </c>
      <c r="Y467">
        <v>13.36</v>
      </c>
      <c r="AA467">
        <v>0</v>
      </c>
      <c r="AB467">
        <v>0</v>
      </c>
      <c r="AC467">
        <v>0</v>
      </c>
      <c r="AD467">
        <v>66.180000000000007</v>
      </c>
      <c r="AE467">
        <v>0</v>
      </c>
      <c r="AF467">
        <v>0</v>
      </c>
      <c r="AG467">
        <v>0</v>
      </c>
      <c r="AH467">
        <v>9.4</v>
      </c>
      <c r="AI467">
        <v>1</v>
      </c>
      <c r="AJ467">
        <v>1</v>
      </c>
      <c r="AK467">
        <v>1</v>
      </c>
      <c r="AL467">
        <v>7.04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13.36</v>
      </c>
      <c r="AU467" t="s">
        <v>6</v>
      </c>
      <c r="AV467">
        <v>1</v>
      </c>
      <c r="AW467">
        <v>2</v>
      </c>
      <c r="AX467">
        <v>16613708</v>
      </c>
      <c r="AY467">
        <v>1</v>
      </c>
      <c r="AZ467">
        <v>0</v>
      </c>
      <c r="BA467">
        <v>467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Y467*Source!I203</f>
        <v>0.90848000000000007</v>
      </c>
      <c r="CY467">
        <f>AD467</f>
        <v>66.180000000000007</v>
      </c>
      <c r="CZ467">
        <f>AH467</f>
        <v>9.4</v>
      </c>
      <c r="DA467">
        <f>AL467</f>
        <v>7.04</v>
      </c>
      <c r="DB467">
        <v>0</v>
      </c>
    </row>
    <row r="468" spans="1:106" x14ac:dyDescent="0.2">
      <c r="A468">
        <f>ROW(Source!A203)</f>
        <v>203</v>
      </c>
      <c r="B468">
        <v>16612262</v>
      </c>
      <c r="C468">
        <v>16613696</v>
      </c>
      <c r="D468">
        <v>15430395</v>
      </c>
      <c r="E468">
        <v>1</v>
      </c>
      <c r="F468">
        <v>1</v>
      </c>
      <c r="G468">
        <v>1</v>
      </c>
      <c r="H468">
        <v>1</v>
      </c>
      <c r="I468" t="s">
        <v>1224</v>
      </c>
      <c r="J468" t="s">
        <v>6</v>
      </c>
      <c r="K468" t="s">
        <v>1225</v>
      </c>
      <c r="L468">
        <v>1191</v>
      </c>
      <c r="N468">
        <v>1013</v>
      </c>
      <c r="O468" t="s">
        <v>1223</v>
      </c>
      <c r="P468" t="s">
        <v>1223</v>
      </c>
      <c r="Q468">
        <v>1</v>
      </c>
      <c r="W468">
        <v>0</v>
      </c>
      <c r="X468">
        <v>-1417349443</v>
      </c>
      <c r="Y468">
        <v>0.18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7.04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0.18</v>
      </c>
      <c r="AU468" t="s">
        <v>6</v>
      </c>
      <c r="AV468">
        <v>2</v>
      </c>
      <c r="AW468">
        <v>2</v>
      </c>
      <c r="AX468">
        <v>16613709</v>
      </c>
      <c r="AY468">
        <v>1</v>
      </c>
      <c r="AZ468">
        <v>0</v>
      </c>
      <c r="BA468">
        <v>468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Y468*Source!I203</f>
        <v>1.2240000000000001E-2</v>
      </c>
      <c r="CY468">
        <f>AD468</f>
        <v>0</v>
      </c>
      <c r="CZ468">
        <f>AH468</f>
        <v>0</v>
      </c>
      <c r="DA468">
        <f>AL468</f>
        <v>1</v>
      </c>
      <c r="DB468">
        <v>0</v>
      </c>
    </row>
    <row r="469" spans="1:106" x14ac:dyDescent="0.2">
      <c r="A469">
        <f>ROW(Source!A203)</f>
        <v>203</v>
      </c>
      <c r="B469">
        <v>16612262</v>
      </c>
      <c r="C469">
        <v>16613696</v>
      </c>
      <c r="D469">
        <v>15247680</v>
      </c>
      <c r="E469">
        <v>1</v>
      </c>
      <c r="F469">
        <v>1</v>
      </c>
      <c r="G469">
        <v>1</v>
      </c>
      <c r="H469">
        <v>2</v>
      </c>
      <c r="I469" t="s">
        <v>1509</v>
      </c>
      <c r="J469" t="s">
        <v>1510</v>
      </c>
      <c r="K469" t="s">
        <v>1511</v>
      </c>
      <c r="L469">
        <v>1368</v>
      </c>
      <c r="N469">
        <v>1011</v>
      </c>
      <c r="O469" t="s">
        <v>1229</v>
      </c>
      <c r="P469" t="s">
        <v>1229</v>
      </c>
      <c r="Q469">
        <v>1</v>
      </c>
      <c r="W469">
        <v>0</v>
      </c>
      <c r="X469">
        <v>-1718674368</v>
      </c>
      <c r="Y469">
        <v>0.09</v>
      </c>
      <c r="AA469">
        <v>0</v>
      </c>
      <c r="AB469">
        <v>788.41</v>
      </c>
      <c r="AC469">
        <v>13.5</v>
      </c>
      <c r="AD469">
        <v>0</v>
      </c>
      <c r="AE469">
        <v>0</v>
      </c>
      <c r="AF469">
        <v>111.99</v>
      </c>
      <c r="AG469">
        <v>13.5</v>
      </c>
      <c r="AH469">
        <v>0</v>
      </c>
      <c r="AI469">
        <v>1</v>
      </c>
      <c r="AJ469">
        <v>7.04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0.09</v>
      </c>
      <c r="AU469" t="s">
        <v>6</v>
      </c>
      <c r="AV469">
        <v>0</v>
      </c>
      <c r="AW469">
        <v>2</v>
      </c>
      <c r="AX469">
        <v>16613710</v>
      </c>
      <c r="AY469">
        <v>1</v>
      </c>
      <c r="AZ469">
        <v>0</v>
      </c>
      <c r="BA469">
        <v>469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Y469*Source!I203</f>
        <v>6.1200000000000004E-3</v>
      </c>
      <c r="CY469">
        <f>AB469</f>
        <v>788.41</v>
      </c>
      <c r="CZ469">
        <f>AF469</f>
        <v>111.99</v>
      </c>
      <c r="DA469">
        <f>AJ469</f>
        <v>7.04</v>
      </c>
      <c r="DB469">
        <v>0</v>
      </c>
    </row>
    <row r="470" spans="1:106" x14ac:dyDescent="0.2">
      <c r="A470">
        <f>ROW(Source!A203)</f>
        <v>203</v>
      </c>
      <c r="B470">
        <v>16612262</v>
      </c>
      <c r="C470">
        <v>16613696</v>
      </c>
      <c r="D470">
        <v>15249073</v>
      </c>
      <c r="E470">
        <v>1</v>
      </c>
      <c r="F470">
        <v>1</v>
      </c>
      <c r="G470">
        <v>1</v>
      </c>
      <c r="H470">
        <v>2</v>
      </c>
      <c r="I470" t="s">
        <v>1237</v>
      </c>
      <c r="J470" t="s">
        <v>1238</v>
      </c>
      <c r="K470" t="s">
        <v>1239</v>
      </c>
      <c r="L470">
        <v>1368</v>
      </c>
      <c r="N470">
        <v>1011</v>
      </c>
      <c r="O470" t="s">
        <v>1229</v>
      </c>
      <c r="P470" t="s">
        <v>1229</v>
      </c>
      <c r="Q470">
        <v>1</v>
      </c>
      <c r="W470">
        <v>0</v>
      </c>
      <c r="X470">
        <v>1372534845</v>
      </c>
      <c r="Y470">
        <v>0.09</v>
      </c>
      <c r="AA470">
        <v>0</v>
      </c>
      <c r="AB470">
        <v>462.6</v>
      </c>
      <c r="AC470">
        <v>11.6</v>
      </c>
      <c r="AD470">
        <v>0</v>
      </c>
      <c r="AE470">
        <v>0</v>
      </c>
      <c r="AF470">
        <v>65.709999999999994</v>
      </c>
      <c r="AG470">
        <v>11.6</v>
      </c>
      <c r="AH470">
        <v>0</v>
      </c>
      <c r="AI470">
        <v>1</v>
      </c>
      <c r="AJ470">
        <v>7.04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0.09</v>
      </c>
      <c r="AU470" t="s">
        <v>6</v>
      </c>
      <c r="AV470">
        <v>0</v>
      </c>
      <c r="AW470">
        <v>2</v>
      </c>
      <c r="AX470">
        <v>16613711</v>
      </c>
      <c r="AY470">
        <v>1</v>
      </c>
      <c r="AZ470">
        <v>0</v>
      </c>
      <c r="BA470">
        <v>470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Y470*Source!I203</f>
        <v>6.1200000000000004E-3</v>
      </c>
      <c r="CY470">
        <f>AB470</f>
        <v>462.6</v>
      </c>
      <c r="CZ470">
        <f>AF470</f>
        <v>65.709999999999994</v>
      </c>
      <c r="DA470">
        <f>AJ470</f>
        <v>7.04</v>
      </c>
      <c r="DB470">
        <v>0</v>
      </c>
    </row>
    <row r="471" spans="1:106" x14ac:dyDescent="0.2">
      <c r="A471">
        <f>ROW(Source!A203)</f>
        <v>203</v>
      </c>
      <c r="B471">
        <v>16612262</v>
      </c>
      <c r="C471">
        <v>16613696</v>
      </c>
      <c r="D471">
        <v>15172838</v>
      </c>
      <c r="E471">
        <v>1</v>
      </c>
      <c r="F471">
        <v>1</v>
      </c>
      <c r="G471">
        <v>1</v>
      </c>
      <c r="H471">
        <v>3</v>
      </c>
      <c r="I471" t="s">
        <v>1577</v>
      </c>
      <c r="J471" t="s">
        <v>1578</v>
      </c>
      <c r="K471" t="s">
        <v>1579</v>
      </c>
      <c r="L471">
        <v>1339</v>
      </c>
      <c r="N471">
        <v>1007</v>
      </c>
      <c r="O471" t="s">
        <v>282</v>
      </c>
      <c r="P471" t="s">
        <v>282</v>
      </c>
      <c r="Q471">
        <v>1</v>
      </c>
      <c r="W471">
        <v>0</v>
      </c>
      <c r="X471">
        <v>536744769</v>
      </c>
      <c r="Y471">
        <v>2.1000000000000001E-2</v>
      </c>
      <c r="AA471">
        <v>4224</v>
      </c>
      <c r="AB471">
        <v>0</v>
      </c>
      <c r="AC471">
        <v>0</v>
      </c>
      <c r="AD471">
        <v>0</v>
      </c>
      <c r="AE471">
        <v>600</v>
      </c>
      <c r="AF471">
        <v>0</v>
      </c>
      <c r="AG471">
        <v>0</v>
      </c>
      <c r="AH471">
        <v>0</v>
      </c>
      <c r="AI471">
        <v>7.04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2.1000000000000001E-2</v>
      </c>
      <c r="AU471" t="s">
        <v>6</v>
      </c>
      <c r="AV471">
        <v>0</v>
      </c>
      <c r="AW471">
        <v>2</v>
      </c>
      <c r="AX471">
        <v>16613712</v>
      </c>
      <c r="AY471">
        <v>1</v>
      </c>
      <c r="AZ471">
        <v>0</v>
      </c>
      <c r="BA471">
        <v>471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Y471*Source!I203</f>
        <v>1.4280000000000002E-3</v>
      </c>
      <c r="CY471">
        <f t="shared" ref="CY471:CY477" si="39">AA471</f>
        <v>4224</v>
      </c>
      <c r="CZ471">
        <f t="shared" ref="CZ471:CZ477" si="40">AE471</f>
        <v>600</v>
      </c>
      <c r="DA471">
        <f t="shared" ref="DA471:DA477" si="41">AI471</f>
        <v>7.04</v>
      </c>
      <c r="DB471">
        <v>0</v>
      </c>
    </row>
    <row r="472" spans="1:106" x14ac:dyDescent="0.2">
      <c r="A472">
        <f>ROW(Source!A203)</f>
        <v>203</v>
      </c>
      <c r="B472">
        <v>16612262</v>
      </c>
      <c r="C472">
        <v>16613696</v>
      </c>
      <c r="D472">
        <v>15202442</v>
      </c>
      <c r="E472">
        <v>1</v>
      </c>
      <c r="F472">
        <v>1</v>
      </c>
      <c r="G472">
        <v>1</v>
      </c>
      <c r="H472">
        <v>3</v>
      </c>
      <c r="I472" t="s">
        <v>1580</v>
      </c>
      <c r="J472" t="s">
        <v>1581</v>
      </c>
      <c r="K472" t="s">
        <v>1582</v>
      </c>
      <c r="L472">
        <v>1346</v>
      </c>
      <c r="N472">
        <v>1009</v>
      </c>
      <c r="O472" t="s">
        <v>162</v>
      </c>
      <c r="P472" t="s">
        <v>162</v>
      </c>
      <c r="Q472">
        <v>1</v>
      </c>
      <c r="W472">
        <v>0</v>
      </c>
      <c r="X472">
        <v>505519491</v>
      </c>
      <c r="Y472">
        <v>0.2</v>
      </c>
      <c r="AA472">
        <v>181.63</v>
      </c>
      <c r="AB472">
        <v>0</v>
      </c>
      <c r="AC472">
        <v>0</v>
      </c>
      <c r="AD472">
        <v>0</v>
      </c>
      <c r="AE472">
        <v>25.8</v>
      </c>
      <c r="AF472">
        <v>0</v>
      </c>
      <c r="AG472">
        <v>0</v>
      </c>
      <c r="AH472">
        <v>0</v>
      </c>
      <c r="AI472">
        <v>7.04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0.2</v>
      </c>
      <c r="AU472" t="s">
        <v>6</v>
      </c>
      <c r="AV472">
        <v>0</v>
      </c>
      <c r="AW472">
        <v>2</v>
      </c>
      <c r="AX472">
        <v>16613713</v>
      </c>
      <c r="AY472">
        <v>1</v>
      </c>
      <c r="AZ472">
        <v>0</v>
      </c>
      <c r="BA472">
        <v>472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Y472*Source!I203</f>
        <v>1.3600000000000001E-2</v>
      </c>
      <c r="CY472">
        <f t="shared" si="39"/>
        <v>181.63</v>
      </c>
      <c r="CZ472">
        <f t="shared" si="40"/>
        <v>25.8</v>
      </c>
      <c r="DA472">
        <f t="shared" si="41"/>
        <v>7.04</v>
      </c>
      <c r="DB472">
        <v>0</v>
      </c>
    </row>
    <row r="473" spans="1:106" x14ac:dyDescent="0.2">
      <c r="A473">
        <f>ROW(Source!A203)</f>
        <v>203</v>
      </c>
      <c r="B473">
        <v>16612262</v>
      </c>
      <c r="C473">
        <v>16613696</v>
      </c>
      <c r="D473">
        <v>15217585</v>
      </c>
      <c r="E473">
        <v>1</v>
      </c>
      <c r="F473">
        <v>1</v>
      </c>
      <c r="G473">
        <v>1</v>
      </c>
      <c r="H473">
        <v>3</v>
      </c>
      <c r="I473" t="s">
        <v>1583</v>
      </c>
      <c r="J473" t="s">
        <v>1584</v>
      </c>
      <c r="K473" t="s">
        <v>1585</v>
      </c>
      <c r="L473">
        <v>1356</v>
      </c>
      <c r="N473">
        <v>1010</v>
      </c>
      <c r="O473" t="s">
        <v>355</v>
      </c>
      <c r="P473" t="s">
        <v>355</v>
      </c>
      <c r="Q473">
        <v>1000</v>
      </c>
      <c r="W473">
        <v>0</v>
      </c>
      <c r="X473">
        <v>40709342</v>
      </c>
      <c r="Y473">
        <v>3.2000000000000001E-2</v>
      </c>
      <c r="AA473">
        <v>1900.8</v>
      </c>
      <c r="AB473">
        <v>0</v>
      </c>
      <c r="AC473">
        <v>0</v>
      </c>
      <c r="AD473">
        <v>0</v>
      </c>
      <c r="AE473">
        <v>270</v>
      </c>
      <c r="AF473">
        <v>0</v>
      </c>
      <c r="AG473">
        <v>0</v>
      </c>
      <c r="AH473">
        <v>0</v>
      </c>
      <c r="AI473">
        <v>7.04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3.2000000000000001E-2</v>
      </c>
      <c r="AU473" t="s">
        <v>6</v>
      </c>
      <c r="AV473">
        <v>0</v>
      </c>
      <c r="AW473">
        <v>2</v>
      </c>
      <c r="AX473">
        <v>16613714</v>
      </c>
      <c r="AY473">
        <v>1</v>
      </c>
      <c r="AZ473">
        <v>0</v>
      </c>
      <c r="BA473">
        <v>473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Y473*Source!I203</f>
        <v>2.1760000000000004E-3</v>
      </c>
      <c r="CY473">
        <f t="shared" si="39"/>
        <v>1900.8</v>
      </c>
      <c r="CZ473">
        <f t="shared" si="40"/>
        <v>270</v>
      </c>
      <c r="DA473">
        <f t="shared" si="41"/>
        <v>7.04</v>
      </c>
      <c r="DB473">
        <v>0</v>
      </c>
    </row>
    <row r="474" spans="1:106" x14ac:dyDescent="0.2">
      <c r="A474">
        <f>ROW(Source!A203)</f>
        <v>203</v>
      </c>
      <c r="B474">
        <v>16612262</v>
      </c>
      <c r="C474">
        <v>16613696</v>
      </c>
      <c r="D474">
        <v>15217593</v>
      </c>
      <c r="E474">
        <v>1</v>
      </c>
      <c r="F474">
        <v>1</v>
      </c>
      <c r="G474">
        <v>1</v>
      </c>
      <c r="H474">
        <v>3</v>
      </c>
      <c r="I474" t="s">
        <v>1586</v>
      </c>
      <c r="J474" t="s">
        <v>1587</v>
      </c>
      <c r="K474" t="s">
        <v>1588</v>
      </c>
      <c r="L474">
        <v>1358</v>
      </c>
      <c r="N474">
        <v>1010</v>
      </c>
      <c r="O474" t="s">
        <v>697</v>
      </c>
      <c r="P474" t="s">
        <v>697</v>
      </c>
      <c r="Q474">
        <v>10</v>
      </c>
      <c r="W474">
        <v>0</v>
      </c>
      <c r="X474">
        <v>-1110089157</v>
      </c>
      <c r="Y474">
        <v>1</v>
      </c>
      <c r="AA474">
        <v>140.1</v>
      </c>
      <c r="AB474">
        <v>0</v>
      </c>
      <c r="AC474">
        <v>0</v>
      </c>
      <c r="AD474">
        <v>0</v>
      </c>
      <c r="AE474">
        <v>19.899999999999999</v>
      </c>
      <c r="AF474">
        <v>0</v>
      </c>
      <c r="AG474">
        <v>0</v>
      </c>
      <c r="AH474">
        <v>0</v>
      </c>
      <c r="AI474">
        <v>7.04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1</v>
      </c>
      <c r="AU474" t="s">
        <v>6</v>
      </c>
      <c r="AV474">
        <v>0</v>
      </c>
      <c r="AW474">
        <v>2</v>
      </c>
      <c r="AX474">
        <v>16613715</v>
      </c>
      <c r="AY474">
        <v>1</v>
      </c>
      <c r="AZ474">
        <v>0</v>
      </c>
      <c r="BA474">
        <v>474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Y474*Source!I203</f>
        <v>6.8000000000000005E-2</v>
      </c>
      <c r="CY474">
        <f t="shared" si="39"/>
        <v>140.1</v>
      </c>
      <c r="CZ474">
        <f t="shared" si="40"/>
        <v>19.899999999999999</v>
      </c>
      <c r="DA474">
        <f t="shared" si="41"/>
        <v>7.04</v>
      </c>
      <c r="DB474">
        <v>0</v>
      </c>
    </row>
    <row r="475" spans="1:106" x14ac:dyDescent="0.2">
      <c r="A475">
        <f>ROW(Source!A203)</f>
        <v>203</v>
      </c>
      <c r="B475">
        <v>16612262</v>
      </c>
      <c r="C475">
        <v>16613696</v>
      </c>
      <c r="D475">
        <v>15218939</v>
      </c>
      <c r="E475">
        <v>1</v>
      </c>
      <c r="F475">
        <v>1</v>
      </c>
      <c r="G475">
        <v>1</v>
      </c>
      <c r="H475">
        <v>3</v>
      </c>
      <c r="I475" t="s">
        <v>1589</v>
      </c>
      <c r="J475" t="s">
        <v>1590</v>
      </c>
      <c r="K475" t="s">
        <v>1591</v>
      </c>
      <c r="L475">
        <v>1354</v>
      </c>
      <c r="N475">
        <v>1010</v>
      </c>
      <c r="O475" t="s">
        <v>110</v>
      </c>
      <c r="P475" t="s">
        <v>110</v>
      </c>
      <c r="Q475">
        <v>1</v>
      </c>
      <c r="W475">
        <v>0</v>
      </c>
      <c r="X475">
        <v>-1308137011</v>
      </c>
      <c r="Y475">
        <v>0.5</v>
      </c>
      <c r="AA475">
        <v>470.41</v>
      </c>
      <c r="AB475">
        <v>0</v>
      </c>
      <c r="AC475">
        <v>0</v>
      </c>
      <c r="AD475">
        <v>0</v>
      </c>
      <c r="AE475">
        <v>66.819999999999993</v>
      </c>
      <c r="AF475">
        <v>0</v>
      </c>
      <c r="AG475">
        <v>0</v>
      </c>
      <c r="AH475">
        <v>0</v>
      </c>
      <c r="AI475">
        <v>7.04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0.5</v>
      </c>
      <c r="AU475" t="s">
        <v>6</v>
      </c>
      <c r="AV475">
        <v>0</v>
      </c>
      <c r="AW475">
        <v>2</v>
      </c>
      <c r="AX475">
        <v>16613716</v>
      </c>
      <c r="AY475">
        <v>1</v>
      </c>
      <c r="AZ475">
        <v>0</v>
      </c>
      <c r="BA475">
        <v>475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Y475*Source!I203</f>
        <v>3.4000000000000002E-2</v>
      </c>
      <c r="CY475">
        <f t="shared" si="39"/>
        <v>470.41</v>
      </c>
      <c r="CZ475">
        <f t="shared" si="40"/>
        <v>66.819999999999993</v>
      </c>
      <c r="DA475">
        <f t="shared" si="41"/>
        <v>7.04</v>
      </c>
      <c r="DB475">
        <v>0</v>
      </c>
    </row>
    <row r="476" spans="1:106" x14ac:dyDescent="0.2">
      <c r="A476">
        <f>ROW(Source!A203)</f>
        <v>203</v>
      </c>
      <c r="B476">
        <v>16612262</v>
      </c>
      <c r="C476">
        <v>16613696</v>
      </c>
      <c r="D476">
        <v>15220919</v>
      </c>
      <c r="E476">
        <v>1</v>
      </c>
      <c r="F476">
        <v>1</v>
      </c>
      <c r="G476">
        <v>1</v>
      </c>
      <c r="H476">
        <v>3</v>
      </c>
      <c r="I476" t="s">
        <v>678</v>
      </c>
      <c r="J476" t="s">
        <v>680</v>
      </c>
      <c r="K476" t="s">
        <v>679</v>
      </c>
      <c r="L476">
        <v>1354</v>
      </c>
      <c r="N476">
        <v>1010</v>
      </c>
      <c r="O476" t="s">
        <v>110</v>
      </c>
      <c r="P476" t="s">
        <v>110</v>
      </c>
      <c r="Q476">
        <v>1</v>
      </c>
      <c r="W476">
        <v>0</v>
      </c>
      <c r="X476">
        <v>-1990308548</v>
      </c>
      <c r="Y476">
        <v>73.529411999999994</v>
      </c>
      <c r="AA476">
        <v>269</v>
      </c>
      <c r="AB476">
        <v>0</v>
      </c>
      <c r="AC476">
        <v>0</v>
      </c>
      <c r="AD476">
        <v>0</v>
      </c>
      <c r="AE476">
        <v>38.21</v>
      </c>
      <c r="AF476">
        <v>0</v>
      </c>
      <c r="AG476">
        <v>0</v>
      </c>
      <c r="AH476">
        <v>0</v>
      </c>
      <c r="AI476">
        <v>7.04</v>
      </c>
      <c r="AJ476">
        <v>1</v>
      </c>
      <c r="AK476">
        <v>1</v>
      </c>
      <c r="AL476">
        <v>1</v>
      </c>
      <c r="AN476">
        <v>0</v>
      </c>
      <c r="AO476">
        <v>0</v>
      </c>
      <c r="AP476">
        <v>0</v>
      </c>
      <c r="AQ476">
        <v>0</v>
      </c>
      <c r="AR476">
        <v>0</v>
      </c>
      <c r="AS476" t="s">
        <v>6</v>
      </c>
      <c r="AT476">
        <v>73.529411999999994</v>
      </c>
      <c r="AU476" t="s">
        <v>6</v>
      </c>
      <c r="AV476">
        <v>0</v>
      </c>
      <c r="AW476">
        <v>1</v>
      </c>
      <c r="AX476">
        <v>-1</v>
      </c>
      <c r="AY476">
        <v>0</v>
      </c>
      <c r="AZ476">
        <v>0</v>
      </c>
      <c r="BA476" t="s">
        <v>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Y476*Source!I203</f>
        <v>5.0000000159999995</v>
      </c>
      <c r="CY476">
        <f t="shared" si="39"/>
        <v>269</v>
      </c>
      <c r="CZ476">
        <f t="shared" si="40"/>
        <v>38.21</v>
      </c>
      <c r="DA476">
        <f t="shared" si="41"/>
        <v>7.04</v>
      </c>
      <c r="DB476">
        <v>0</v>
      </c>
    </row>
    <row r="477" spans="1:106" x14ac:dyDescent="0.2">
      <c r="A477">
        <f>ROW(Source!A203)</f>
        <v>203</v>
      </c>
      <c r="B477">
        <v>16612262</v>
      </c>
      <c r="C477">
        <v>16613696</v>
      </c>
      <c r="D477">
        <v>15164559</v>
      </c>
      <c r="E477">
        <v>17</v>
      </c>
      <c r="F477">
        <v>1</v>
      </c>
      <c r="G477">
        <v>1</v>
      </c>
      <c r="H477">
        <v>3</v>
      </c>
      <c r="I477" t="s">
        <v>1521</v>
      </c>
      <c r="J477" t="s">
        <v>6</v>
      </c>
      <c r="K477" t="s">
        <v>1522</v>
      </c>
      <c r="L477">
        <v>1374</v>
      </c>
      <c r="N477">
        <v>1013</v>
      </c>
      <c r="O477" t="s">
        <v>1523</v>
      </c>
      <c r="P477" t="s">
        <v>1523</v>
      </c>
      <c r="Q477">
        <v>1</v>
      </c>
      <c r="W477">
        <v>0</v>
      </c>
      <c r="X477">
        <v>-1731369543</v>
      </c>
      <c r="Y477">
        <v>2.5099999999999998</v>
      </c>
      <c r="AA477">
        <v>1</v>
      </c>
      <c r="AB477">
        <v>0</v>
      </c>
      <c r="AC477">
        <v>0</v>
      </c>
      <c r="AD477">
        <v>0</v>
      </c>
      <c r="AE477">
        <v>1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2.5099999999999998</v>
      </c>
      <c r="AU477" t="s">
        <v>6</v>
      </c>
      <c r="AV477">
        <v>0</v>
      </c>
      <c r="AW477">
        <v>2</v>
      </c>
      <c r="AX477">
        <v>16613717</v>
      </c>
      <c r="AY477">
        <v>1</v>
      </c>
      <c r="AZ477">
        <v>0</v>
      </c>
      <c r="BA477">
        <v>476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Y477*Source!I203</f>
        <v>0.17068</v>
      </c>
      <c r="CY477">
        <f t="shared" si="39"/>
        <v>1</v>
      </c>
      <c r="CZ477">
        <f t="shared" si="40"/>
        <v>1</v>
      </c>
      <c r="DA477">
        <f t="shared" si="41"/>
        <v>1</v>
      </c>
      <c r="DB477">
        <v>0</v>
      </c>
    </row>
    <row r="478" spans="1:106" x14ac:dyDescent="0.2">
      <c r="A478">
        <f>ROW(Source!A205)</f>
        <v>205</v>
      </c>
      <c r="B478">
        <v>16612262</v>
      </c>
      <c r="C478">
        <v>16613719</v>
      </c>
      <c r="D478">
        <v>15430397</v>
      </c>
      <c r="E478">
        <v>1</v>
      </c>
      <c r="F478">
        <v>1</v>
      </c>
      <c r="G478">
        <v>1</v>
      </c>
      <c r="H478">
        <v>1</v>
      </c>
      <c r="I478" t="s">
        <v>1443</v>
      </c>
      <c r="J478" t="s">
        <v>6</v>
      </c>
      <c r="K478" t="s">
        <v>1444</v>
      </c>
      <c r="L478">
        <v>1191</v>
      </c>
      <c r="N478">
        <v>1013</v>
      </c>
      <c r="O478" t="s">
        <v>1223</v>
      </c>
      <c r="P478" t="s">
        <v>1223</v>
      </c>
      <c r="Q478">
        <v>1</v>
      </c>
      <c r="W478">
        <v>0</v>
      </c>
      <c r="X478">
        <v>-1081351934</v>
      </c>
      <c r="Y478">
        <v>15.28</v>
      </c>
      <c r="AA478">
        <v>0</v>
      </c>
      <c r="AB478">
        <v>0</v>
      </c>
      <c r="AC478">
        <v>0</v>
      </c>
      <c r="AD478">
        <v>66.180000000000007</v>
      </c>
      <c r="AE478">
        <v>0</v>
      </c>
      <c r="AF478">
        <v>0</v>
      </c>
      <c r="AG478">
        <v>0</v>
      </c>
      <c r="AH478">
        <v>9.4</v>
      </c>
      <c r="AI478">
        <v>1</v>
      </c>
      <c r="AJ478">
        <v>1</v>
      </c>
      <c r="AK478">
        <v>1</v>
      </c>
      <c r="AL478">
        <v>7.04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15.28</v>
      </c>
      <c r="AU478" t="s">
        <v>6</v>
      </c>
      <c r="AV478">
        <v>1</v>
      </c>
      <c r="AW478">
        <v>2</v>
      </c>
      <c r="AX478">
        <v>16613731</v>
      </c>
      <c r="AY478">
        <v>1</v>
      </c>
      <c r="AZ478">
        <v>0</v>
      </c>
      <c r="BA478">
        <v>477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Y478*Source!I205</f>
        <v>0.42784</v>
      </c>
      <c r="CY478">
        <f>AD478</f>
        <v>66.180000000000007</v>
      </c>
      <c r="CZ478">
        <f>AH478</f>
        <v>9.4</v>
      </c>
      <c r="DA478">
        <f>AL478</f>
        <v>7.04</v>
      </c>
      <c r="DB478">
        <v>0</v>
      </c>
    </row>
    <row r="479" spans="1:106" x14ac:dyDescent="0.2">
      <c r="A479">
        <f>ROW(Source!A205)</f>
        <v>205</v>
      </c>
      <c r="B479">
        <v>16612262</v>
      </c>
      <c r="C479">
        <v>16613719</v>
      </c>
      <c r="D479">
        <v>15430395</v>
      </c>
      <c r="E479">
        <v>1</v>
      </c>
      <c r="F479">
        <v>1</v>
      </c>
      <c r="G479">
        <v>1</v>
      </c>
      <c r="H479">
        <v>1</v>
      </c>
      <c r="I479" t="s">
        <v>1224</v>
      </c>
      <c r="J479" t="s">
        <v>6</v>
      </c>
      <c r="K479" t="s">
        <v>1225</v>
      </c>
      <c r="L479">
        <v>1191</v>
      </c>
      <c r="N479">
        <v>1013</v>
      </c>
      <c r="O479" t="s">
        <v>1223</v>
      </c>
      <c r="P479" t="s">
        <v>1223</v>
      </c>
      <c r="Q479">
        <v>1</v>
      </c>
      <c r="W479">
        <v>0</v>
      </c>
      <c r="X479">
        <v>-1417349443</v>
      </c>
      <c r="Y479">
        <v>0.22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7.04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0.22</v>
      </c>
      <c r="AU479" t="s">
        <v>6</v>
      </c>
      <c r="AV479">
        <v>2</v>
      </c>
      <c r="AW479">
        <v>2</v>
      </c>
      <c r="AX479">
        <v>16613732</v>
      </c>
      <c r="AY479">
        <v>1</v>
      </c>
      <c r="AZ479">
        <v>0</v>
      </c>
      <c r="BA479">
        <v>478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Y479*Source!I205</f>
        <v>6.1600000000000005E-3</v>
      </c>
      <c r="CY479">
        <f>AD479</f>
        <v>0</v>
      </c>
      <c r="CZ479">
        <f>AH479</f>
        <v>0</v>
      </c>
      <c r="DA479">
        <f>AL479</f>
        <v>1</v>
      </c>
      <c r="DB479">
        <v>0</v>
      </c>
    </row>
    <row r="480" spans="1:106" x14ac:dyDescent="0.2">
      <c r="A480">
        <f>ROW(Source!A205)</f>
        <v>205</v>
      </c>
      <c r="B480">
        <v>16612262</v>
      </c>
      <c r="C480">
        <v>16613719</v>
      </c>
      <c r="D480">
        <v>15247680</v>
      </c>
      <c r="E480">
        <v>1</v>
      </c>
      <c r="F480">
        <v>1</v>
      </c>
      <c r="G480">
        <v>1</v>
      </c>
      <c r="H480">
        <v>2</v>
      </c>
      <c r="I480" t="s">
        <v>1509</v>
      </c>
      <c r="J480" t="s">
        <v>1510</v>
      </c>
      <c r="K480" t="s">
        <v>1511</v>
      </c>
      <c r="L480">
        <v>1368</v>
      </c>
      <c r="N480">
        <v>1011</v>
      </c>
      <c r="O480" t="s">
        <v>1229</v>
      </c>
      <c r="P480" t="s">
        <v>1229</v>
      </c>
      <c r="Q480">
        <v>1</v>
      </c>
      <c r="W480">
        <v>0</v>
      </c>
      <c r="X480">
        <v>-1718674368</v>
      </c>
      <c r="Y480">
        <v>0.11</v>
      </c>
      <c r="AA480">
        <v>0</v>
      </c>
      <c r="AB480">
        <v>788.41</v>
      </c>
      <c r="AC480">
        <v>13.5</v>
      </c>
      <c r="AD480">
        <v>0</v>
      </c>
      <c r="AE480">
        <v>0</v>
      </c>
      <c r="AF480">
        <v>111.99</v>
      </c>
      <c r="AG480">
        <v>13.5</v>
      </c>
      <c r="AH480">
        <v>0</v>
      </c>
      <c r="AI480">
        <v>1</v>
      </c>
      <c r="AJ480">
        <v>7.04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0.11</v>
      </c>
      <c r="AU480" t="s">
        <v>6</v>
      </c>
      <c r="AV480">
        <v>0</v>
      </c>
      <c r="AW480">
        <v>2</v>
      </c>
      <c r="AX480">
        <v>16613733</v>
      </c>
      <c r="AY480">
        <v>1</v>
      </c>
      <c r="AZ480">
        <v>0</v>
      </c>
      <c r="BA480">
        <v>479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Y480*Source!I205</f>
        <v>3.0800000000000003E-3</v>
      </c>
      <c r="CY480">
        <f>AB480</f>
        <v>788.41</v>
      </c>
      <c r="CZ480">
        <f>AF480</f>
        <v>111.99</v>
      </c>
      <c r="DA480">
        <f>AJ480</f>
        <v>7.04</v>
      </c>
      <c r="DB480">
        <v>0</v>
      </c>
    </row>
    <row r="481" spans="1:106" x14ac:dyDescent="0.2">
      <c r="A481">
        <f>ROW(Source!A205)</f>
        <v>205</v>
      </c>
      <c r="B481">
        <v>16612262</v>
      </c>
      <c r="C481">
        <v>16613719</v>
      </c>
      <c r="D481">
        <v>15249073</v>
      </c>
      <c r="E481">
        <v>1</v>
      </c>
      <c r="F481">
        <v>1</v>
      </c>
      <c r="G481">
        <v>1</v>
      </c>
      <c r="H481">
        <v>2</v>
      </c>
      <c r="I481" t="s">
        <v>1237</v>
      </c>
      <c r="J481" t="s">
        <v>1238</v>
      </c>
      <c r="K481" t="s">
        <v>1239</v>
      </c>
      <c r="L481">
        <v>1368</v>
      </c>
      <c r="N481">
        <v>1011</v>
      </c>
      <c r="O481" t="s">
        <v>1229</v>
      </c>
      <c r="P481" t="s">
        <v>1229</v>
      </c>
      <c r="Q481">
        <v>1</v>
      </c>
      <c r="W481">
        <v>0</v>
      </c>
      <c r="X481">
        <v>1372534845</v>
      </c>
      <c r="Y481">
        <v>0.11</v>
      </c>
      <c r="AA481">
        <v>0</v>
      </c>
      <c r="AB481">
        <v>462.6</v>
      </c>
      <c r="AC481">
        <v>11.6</v>
      </c>
      <c r="AD481">
        <v>0</v>
      </c>
      <c r="AE481">
        <v>0</v>
      </c>
      <c r="AF481">
        <v>65.709999999999994</v>
      </c>
      <c r="AG481">
        <v>11.6</v>
      </c>
      <c r="AH481">
        <v>0</v>
      </c>
      <c r="AI481">
        <v>1</v>
      </c>
      <c r="AJ481">
        <v>7.04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0.11</v>
      </c>
      <c r="AU481" t="s">
        <v>6</v>
      </c>
      <c r="AV481">
        <v>0</v>
      </c>
      <c r="AW481">
        <v>2</v>
      </c>
      <c r="AX481">
        <v>16613734</v>
      </c>
      <c r="AY481">
        <v>1</v>
      </c>
      <c r="AZ481">
        <v>0</v>
      </c>
      <c r="BA481">
        <v>480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Y481*Source!I205</f>
        <v>3.0800000000000003E-3</v>
      </c>
      <c r="CY481">
        <f>AB481</f>
        <v>462.6</v>
      </c>
      <c r="CZ481">
        <f>AF481</f>
        <v>65.709999999999994</v>
      </c>
      <c r="DA481">
        <f>AJ481</f>
        <v>7.04</v>
      </c>
      <c r="DB481">
        <v>0</v>
      </c>
    </row>
    <row r="482" spans="1:106" x14ac:dyDescent="0.2">
      <c r="A482">
        <f>ROW(Source!A205)</f>
        <v>205</v>
      </c>
      <c r="B482">
        <v>16612262</v>
      </c>
      <c r="C482">
        <v>16613719</v>
      </c>
      <c r="D482">
        <v>15172838</v>
      </c>
      <c r="E482">
        <v>1</v>
      </c>
      <c r="F482">
        <v>1</v>
      </c>
      <c r="G482">
        <v>1</v>
      </c>
      <c r="H482">
        <v>3</v>
      </c>
      <c r="I482" t="s">
        <v>1577</v>
      </c>
      <c r="J482" t="s">
        <v>1578</v>
      </c>
      <c r="K482" t="s">
        <v>1579</v>
      </c>
      <c r="L482">
        <v>1339</v>
      </c>
      <c r="N482">
        <v>1007</v>
      </c>
      <c r="O482" t="s">
        <v>282</v>
      </c>
      <c r="P482" t="s">
        <v>282</v>
      </c>
      <c r="Q482">
        <v>1</v>
      </c>
      <c r="W482">
        <v>0</v>
      </c>
      <c r="X482">
        <v>536744769</v>
      </c>
      <c r="Y482">
        <v>2.1000000000000001E-2</v>
      </c>
      <c r="AA482">
        <v>4224</v>
      </c>
      <c r="AB482">
        <v>0</v>
      </c>
      <c r="AC482">
        <v>0</v>
      </c>
      <c r="AD482">
        <v>0</v>
      </c>
      <c r="AE482">
        <v>600</v>
      </c>
      <c r="AF482">
        <v>0</v>
      </c>
      <c r="AG482">
        <v>0</v>
      </c>
      <c r="AH482">
        <v>0</v>
      </c>
      <c r="AI482">
        <v>7.04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2.1000000000000001E-2</v>
      </c>
      <c r="AU482" t="s">
        <v>6</v>
      </c>
      <c r="AV482">
        <v>0</v>
      </c>
      <c r="AW482">
        <v>2</v>
      </c>
      <c r="AX482">
        <v>16613735</v>
      </c>
      <c r="AY482">
        <v>1</v>
      </c>
      <c r="AZ482">
        <v>0</v>
      </c>
      <c r="BA482">
        <v>481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Y482*Source!I205</f>
        <v>5.8800000000000009E-4</v>
      </c>
      <c r="CY482">
        <f t="shared" ref="CY482:CY488" si="42">AA482</f>
        <v>4224</v>
      </c>
      <c r="CZ482">
        <f t="shared" ref="CZ482:CZ488" si="43">AE482</f>
        <v>600</v>
      </c>
      <c r="DA482">
        <f t="shared" ref="DA482:DA488" si="44">AI482</f>
        <v>7.04</v>
      </c>
      <c r="DB482">
        <v>0</v>
      </c>
    </row>
    <row r="483" spans="1:106" x14ac:dyDescent="0.2">
      <c r="A483">
        <f>ROW(Source!A205)</f>
        <v>205</v>
      </c>
      <c r="B483">
        <v>16612262</v>
      </c>
      <c r="C483">
        <v>16613719</v>
      </c>
      <c r="D483">
        <v>15202442</v>
      </c>
      <c r="E483">
        <v>1</v>
      </c>
      <c r="F483">
        <v>1</v>
      </c>
      <c r="G483">
        <v>1</v>
      </c>
      <c r="H483">
        <v>3</v>
      </c>
      <c r="I483" t="s">
        <v>1580</v>
      </c>
      <c r="J483" t="s">
        <v>1581</v>
      </c>
      <c r="K483" t="s">
        <v>1582</v>
      </c>
      <c r="L483">
        <v>1346</v>
      </c>
      <c r="N483">
        <v>1009</v>
      </c>
      <c r="O483" t="s">
        <v>162</v>
      </c>
      <c r="P483" t="s">
        <v>162</v>
      </c>
      <c r="Q483">
        <v>1</v>
      </c>
      <c r="W483">
        <v>0</v>
      </c>
      <c r="X483">
        <v>505519491</v>
      </c>
      <c r="Y483">
        <v>0.4</v>
      </c>
      <c r="AA483">
        <v>181.63</v>
      </c>
      <c r="AB483">
        <v>0</v>
      </c>
      <c r="AC483">
        <v>0</v>
      </c>
      <c r="AD483">
        <v>0</v>
      </c>
      <c r="AE483">
        <v>25.8</v>
      </c>
      <c r="AF483">
        <v>0</v>
      </c>
      <c r="AG483">
        <v>0</v>
      </c>
      <c r="AH483">
        <v>0</v>
      </c>
      <c r="AI483">
        <v>7.04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0.4</v>
      </c>
      <c r="AU483" t="s">
        <v>6</v>
      </c>
      <c r="AV483">
        <v>0</v>
      </c>
      <c r="AW483">
        <v>2</v>
      </c>
      <c r="AX483">
        <v>16613736</v>
      </c>
      <c r="AY483">
        <v>1</v>
      </c>
      <c r="AZ483">
        <v>0</v>
      </c>
      <c r="BA483">
        <v>482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Y483*Source!I205</f>
        <v>1.1200000000000002E-2</v>
      </c>
      <c r="CY483">
        <f t="shared" si="42"/>
        <v>181.63</v>
      </c>
      <c r="CZ483">
        <f t="shared" si="43"/>
        <v>25.8</v>
      </c>
      <c r="DA483">
        <f t="shared" si="44"/>
        <v>7.04</v>
      </c>
      <c r="DB483">
        <v>0</v>
      </c>
    </row>
    <row r="484" spans="1:106" x14ac:dyDescent="0.2">
      <c r="A484">
        <f>ROW(Source!A205)</f>
        <v>205</v>
      </c>
      <c r="B484">
        <v>16612262</v>
      </c>
      <c r="C484">
        <v>16613719</v>
      </c>
      <c r="D484">
        <v>15217585</v>
      </c>
      <c r="E484">
        <v>1</v>
      </c>
      <c r="F484">
        <v>1</v>
      </c>
      <c r="G484">
        <v>1</v>
      </c>
      <c r="H484">
        <v>3</v>
      </c>
      <c r="I484" t="s">
        <v>1583</v>
      </c>
      <c r="J484" t="s">
        <v>1584</v>
      </c>
      <c r="K484" t="s">
        <v>1585</v>
      </c>
      <c r="L484">
        <v>1356</v>
      </c>
      <c r="N484">
        <v>1010</v>
      </c>
      <c r="O484" t="s">
        <v>355</v>
      </c>
      <c r="P484" t="s">
        <v>355</v>
      </c>
      <c r="Q484">
        <v>1000</v>
      </c>
      <c r="W484">
        <v>0</v>
      </c>
      <c r="X484">
        <v>40709342</v>
      </c>
      <c r="Y484">
        <v>3.2000000000000001E-2</v>
      </c>
      <c r="AA484">
        <v>1900.8</v>
      </c>
      <c r="AB484">
        <v>0</v>
      </c>
      <c r="AC484">
        <v>0</v>
      </c>
      <c r="AD484">
        <v>0</v>
      </c>
      <c r="AE484">
        <v>270</v>
      </c>
      <c r="AF484">
        <v>0</v>
      </c>
      <c r="AG484">
        <v>0</v>
      </c>
      <c r="AH484">
        <v>0</v>
      </c>
      <c r="AI484">
        <v>7.04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3.2000000000000001E-2</v>
      </c>
      <c r="AU484" t="s">
        <v>6</v>
      </c>
      <c r="AV484">
        <v>0</v>
      </c>
      <c r="AW484">
        <v>2</v>
      </c>
      <c r="AX484">
        <v>16613737</v>
      </c>
      <c r="AY484">
        <v>1</v>
      </c>
      <c r="AZ484">
        <v>0</v>
      </c>
      <c r="BA484">
        <v>483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Y484*Source!I205</f>
        <v>8.9599999999999999E-4</v>
      </c>
      <c r="CY484">
        <f t="shared" si="42"/>
        <v>1900.8</v>
      </c>
      <c r="CZ484">
        <f t="shared" si="43"/>
        <v>270</v>
      </c>
      <c r="DA484">
        <f t="shared" si="44"/>
        <v>7.04</v>
      </c>
      <c r="DB484">
        <v>0</v>
      </c>
    </row>
    <row r="485" spans="1:106" x14ac:dyDescent="0.2">
      <c r="A485">
        <f>ROW(Source!A205)</f>
        <v>205</v>
      </c>
      <c r="B485">
        <v>16612262</v>
      </c>
      <c r="C485">
        <v>16613719</v>
      </c>
      <c r="D485">
        <v>15217593</v>
      </c>
      <c r="E485">
        <v>1</v>
      </c>
      <c r="F485">
        <v>1</v>
      </c>
      <c r="G485">
        <v>1</v>
      </c>
      <c r="H485">
        <v>3</v>
      </c>
      <c r="I485" t="s">
        <v>1586</v>
      </c>
      <c r="J485" t="s">
        <v>1587</v>
      </c>
      <c r="K485" t="s">
        <v>1588</v>
      </c>
      <c r="L485">
        <v>1358</v>
      </c>
      <c r="N485">
        <v>1010</v>
      </c>
      <c r="O485" t="s">
        <v>697</v>
      </c>
      <c r="P485" t="s">
        <v>697</v>
      </c>
      <c r="Q485">
        <v>10</v>
      </c>
      <c r="W485">
        <v>0</v>
      </c>
      <c r="X485">
        <v>-1110089157</v>
      </c>
      <c r="Y485">
        <v>1</v>
      </c>
      <c r="AA485">
        <v>140.1</v>
      </c>
      <c r="AB485">
        <v>0</v>
      </c>
      <c r="AC485">
        <v>0</v>
      </c>
      <c r="AD485">
        <v>0</v>
      </c>
      <c r="AE485">
        <v>19.899999999999999</v>
      </c>
      <c r="AF485">
        <v>0</v>
      </c>
      <c r="AG485">
        <v>0</v>
      </c>
      <c r="AH485">
        <v>0</v>
      </c>
      <c r="AI485">
        <v>7.04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6</v>
      </c>
      <c r="AT485">
        <v>1</v>
      </c>
      <c r="AU485" t="s">
        <v>6</v>
      </c>
      <c r="AV485">
        <v>0</v>
      </c>
      <c r="AW485">
        <v>2</v>
      </c>
      <c r="AX485">
        <v>16613738</v>
      </c>
      <c r="AY485">
        <v>1</v>
      </c>
      <c r="AZ485">
        <v>0</v>
      </c>
      <c r="BA485">
        <v>484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Y485*Source!I205</f>
        <v>2.8000000000000001E-2</v>
      </c>
      <c r="CY485">
        <f t="shared" si="42"/>
        <v>140.1</v>
      </c>
      <c r="CZ485">
        <f t="shared" si="43"/>
        <v>19.899999999999999</v>
      </c>
      <c r="DA485">
        <f t="shared" si="44"/>
        <v>7.04</v>
      </c>
      <c r="DB485">
        <v>0</v>
      </c>
    </row>
    <row r="486" spans="1:106" x14ac:dyDescent="0.2">
      <c r="A486">
        <f>ROW(Source!A205)</f>
        <v>205</v>
      </c>
      <c r="B486">
        <v>16612262</v>
      </c>
      <c r="C486">
        <v>16613719</v>
      </c>
      <c r="D486">
        <v>15218939</v>
      </c>
      <c r="E486">
        <v>1</v>
      </c>
      <c r="F486">
        <v>1</v>
      </c>
      <c r="G486">
        <v>1</v>
      </c>
      <c r="H486">
        <v>3</v>
      </c>
      <c r="I486" t="s">
        <v>1589</v>
      </c>
      <c r="J486" t="s">
        <v>1590</v>
      </c>
      <c r="K486" t="s">
        <v>1591</v>
      </c>
      <c r="L486">
        <v>1354</v>
      </c>
      <c r="N486">
        <v>1010</v>
      </c>
      <c r="O486" t="s">
        <v>110</v>
      </c>
      <c r="P486" t="s">
        <v>110</v>
      </c>
      <c r="Q486">
        <v>1</v>
      </c>
      <c r="W486">
        <v>0</v>
      </c>
      <c r="X486">
        <v>-1308137011</v>
      </c>
      <c r="Y486">
        <v>0.5</v>
      </c>
      <c r="AA486">
        <v>470.41</v>
      </c>
      <c r="AB486">
        <v>0</v>
      </c>
      <c r="AC486">
        <v>0</v>
      </c>
      <c r="AD486">
        <v>0</v>
      </c>
      <c r="AE486">
        <v>66.819999999999993</v>
      </c>
      <c r="AF486">
        <v>0</v>
      </c>
      <c r="AG486">
        <v>0</v>
      </c>
      <c r="AH486">
        <v>0</v>
      </c>
      <c r="AI486">
        <v>7.04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0.5</v>
      </c>
      <c r="AU486" t="s">
        <v>6</v>
      </c>
      <c r="AV486">
        <v>0</v>
      </c>
      <c r="AW486">
        <v>2</v>
      </c>
      <c r="AX486">
        <v>16613739</v>
      </c>
      <c r="AY486">
        <v>1</v>
      </c>
      <c r="AZ486">
        <v>0</v>
      </c>
      <c r="BA486">
        <v>485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Y486*Source!I205</f>
        <v>1.4E-2</v>
      </c>
      <c r="CY486">
        <f t="shared" si="42"/>
        <v>470.41</v>
      </c>
      <c r="CZ486">
        <f t="shared" si="43"/>
        <v>66.819999999999993</v>
      </c>
      <c r="DA486">
        <f t="shared" si="44"/>
        <v>7.04</v>
      </c>
      <c r="DB486">
        <v>0</v>
      </c>
    </row>
    <row r="487" spans="1:106" x14ac:dyDescent="0.2">
      <c r="A487">
        <f>ROW(Source!A205)</f>
        <v>205</v>
      </c>
      <c r="B487">
        <v>16612262</v>
      </c>
      <c r="C487">
        <v>16613719</v>
      </c>
      <c r="D487">
        <v>15220925</v>
      </c>
      <c r="E487">
        <v>1</v>
      </c>
      <c r="F487">
        <v>1</v>
      </c>
      <c r="G487">
        <v>1</v>
      </c>
      <c r="H487">
        <v>3</v>
      </c>
      <c r="I487" t="s">
        <v>686</v>
      </c>
      <c r="J487" t="s">
        <v>688</v>
      </c>
      <c r="K487" t="s">
        <v>687</v>
      </c>
      <c r="L487">
        <v>1354</v>
      </c>
      <c r="N487">
        <v>1010</v>
      </c>
      <c r="O487" t="s">
        <v>110</v>
      </c>
      <c r="P487" t="s">
        <v>110</v>
      </c>
      <c r="Q487">
        <v>1</v>
      </c>
      <c r="W487">
        <v>0</v>
      </c>
      <c r="X487">
        <v>1967590266</v>
      </c>
      <c r="Y487">
        <v>178.57142899999999</v>
      </c>
      <c r="AA487">
        <v>527.37</v>
      </c>
      <c r="AB487">
        <v>0</v>
      </c>
      <c r="AC487">
        <v>0</v>
      </c>
      <c r="AD487">
        <v>0</v>
      </c>
      <c r="AE487">
        <v>74.91</v>
      </c>
      <c r="AF487">
        <v>0</v>
      </c>
      <c r="AG487">
        <v>0</v>
      </c>
      <c r="AH487">
        <v>0</v>
      </c>
      <c r="AI487">
        <v>7.04</v>
      </c>
      <c r="AJ487">
        <v>1</v>
      </c>
      <c r="AK487">
        <v>1</v>
      </c>
      <c r="AL487">
        <v>1</v>
      </c>
      <c r="AN487">
        <v>0</v>
      </c>
      <c r="AO487">
        <v>0</v>
      </c>
      <c r="AP487">
        <v>0</v>
      </c>
      <c r="AQ487">
        <v>0</v>
      </c>
      <c r="AR487">
        <v>0</v>
      </c>
      <c r="AS487" t="s">
        <v>6</v>
      </c>
      <c r="AT487">
        <v>178.57142899999999</v>
      </c>
      <c r="AU487" t="s">
        <v>6</v>
      </c>
      <c r="AV487">
        <v>0</v>
      </c>
      <c r="AW487">
        <v>1</v>
      </c>
      <c r="AX487">
        <v>-1</v>
      </c>
      <c r="AY487">
        <v>0</v>
      </c>
      <c r="AZ487">
        <v>0</v>
      </c>
      <c r="BA487" t="s">
        <v>6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Y487*Source!I205</f>
        <v>5.0000000120000001</v>
      </c>
      <c r="CY487">
        <f t="shared" si="42"/>
        <v>527.37</v>
      </c>
      <c r="CZ487">
        <f t="shared" si="43"/>
        <v>74.91</v>
      </c>
      <c r="DA487">
        <f t="shared" si="44"/>
        <v>7.04</v>
      </c>
      <c r="DB487">
        <v>0</v>
      </c>
    </row>
    <row r="488" spans="1:106" x14ac:dyDescent="0.2">
      <c r="A488">
        <f>ROW(Source!A205)</f>
        <v>205</v>
      </c>
      <c r="B488">
        <v>16612262</v>
      </c>
      <c r="C488">
        <v>16613719</v>
      </c>
      <c r="D488">
        <v>15164559</v>
      </c>
      <c r="E488">
        <v>17</v>
      </c>
      <c r="F488">
        <v>1</v>
      </c>
      <c r="G488">
        <v>1</v>
      </c>
      <c r="H488">
        <v>3</v>
      </c>
      <c r="I488" t="s">
        <v>1521</v>
      </c>
      <c r="J488" t="s">
        <v>6</v>
      </c>
      <c r="K488" t="s">
        <v>1522</v>
      </c>
      <c r="L488">
        <v>1374</v>
      </c>
      <c r="N488">
        <v>1013</v>
      </c>
      <c r="O488" t="s">
        <v>1523</v>
      </c>
      <c r="P488" t="s">
        <v>1523</v>
      </c>
      <c r="Q488">
        <v>1</v>
      </c>
      <c r="W488">
        <v>0</v>
      </c>
      <c r="X488">
        <v>-1731369543</v>
      </c>
      <c r="Y488">
        <v>2.87</v>
      </c>
      <c r="AA488">
        <v>1</v>
      </c>
      <c r="AB488">
        <v>0</v>
      </c>
      <c r="AC488">
        <v>0</v>
      </c>
      <c r="AD488">
        <v>0</v>
      </c>
      <c r="AE488">
        <v>1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2.87</v>
      </c>
      <c r="AU488" t="s">
        <v>6</v>
      </c>
      <c r="AV488">
        <v>0</v>
      </c>
      <c r="AW488">
        <v>2</v>
      </c>
      <c r="AX488">
        <v>16613740</v>
      </c>
      <c r="AY488">
        <v>1</v>
      </c>
      <c r="AZ488">
        <v>0</v>
      </c>
      <c r="BA488">
        <v>486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Y488*Source!I205</f>
        <v>8.0360000000000001E-2</v>
      </c>
      <c r="CY488">
        <f t="shared" si="42"/>
        <v>1</v>
      </c>
      <c r="CZ488">
        <f t="shared" si="43"/>
        <v>1</v>
      </c>
      <c r="DA488">
        <f t="shared" si="44"/>
        <v>1</v>
      </c>
      <c r="DB488">
        <v>0</v>
      </c>
    </row>
    <row r="489" spans="1:106" x14ac:dyDescent="0.2">
      <c r="A489">
        <f>ROW(Source!A207)</f>
        <v>207</v>
      </c>
      <c r="B489">
        <v>16612262</v>
      </c>
      <c r="C489">
        <v>16613742</v>
      </c>
      <c r="D489">
        <v>15447742</v>
      </c>
      <c r="E489">
        <v>1</v>
      </c>
      <c r="F489">
        <v>1</v>
      </c>
      <c r="G489">
        <v>1</v>
      </c>
      <c r="H489">
        <v>1</v>
      </c>
      <c r="I489" t="s">
        <v>1592</v>
      </c>
      <c r="J489" t="s">
        <v>6</v>
      </c>
      <c r="K489" t="s">
        <v>1593</v>
      </c>
      <c r="L489">
        <v>1191</v>
      </c>
      <c r="N489">
        <v>1013</v>
      </c>
      <c r="O489" t="s">
        <v>1223</v>
      </c>
      <c r="P489" t="s">
        <v>1223</v>
      </c>
      <c r="Q489">
        <v>1</v>
      </c>
      <c r="W489">
        <v>0</v>
      </c>
      <c r="X489">
        <v>-2143564933</v>
      </c>
      <c r="Y489">
        <v>0.5</v>
      </c>
      <c r="AA489">
        <v>0</v>
      </c>
      <c r="AB489">
        <v>0</v>
      </c>
      <c r="AC489">
        <v>0</v>
      </c>
      <c r="AD489">
        <v>68.709999999999994</v>
      </c>
      <c r="AE489">
        <v>0</v>
      </c>
      <c r="AF489">
        <v>0</v>
      </c>
      <c r="AG489">
        <v>0</v>
      </c>
      <c r="AH489">
        <v>9.76</v>
      </c>
      <c r="AI489">
        <v>1</v>
      </c>
      <c r="AJ489">
        <v>1</v>
      </c>
      <c r="AK489">
        <v>1</v>
      </c>
      <c r="AL489">
        <v>7.04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0.5</v>
      </c>
      <c r="AU489" t="s">
        <v>6</v>
      </c>
      <c r="AV489">
        <v>1</v>
      </c>
      <c r="AW489">
        <v>2</v>
      </c>
      <c r="AX489">
        <v>16613749</v>
      </c>
      <c r="AY489">
        <v>1</v>
      </c>
      <c r="AZ489">
        <v>0</v>
      </c>
      <c r="BA489">
        <v>487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Y489*Source!I207</f>
        <v>23.5</v>
      </c>
      <c r="CY489">
        <f>AD489</f>
        <v>68.709999999999994</v>
      </c>
      <c r="CZ489">
        <f>AH489</f>
        <v>9.76</v>
      </c>
      <c r="DA489">
        <f>AL489</f>
        <v>7.04</v>
      </c>
      <c r="DB489">
        <v>0</v>
      </c>
    </row>
    <row r="490" spans="1:106" x14ac:dyDescent="0.2">
      <c r="A490">
        <f>ROW(Source!A207)</f>
        <v>207</v>
      </c>
      <c r="B490">
        <v>16612262</v>
      </c>
      <c r="C490">
        <v>16613742</v>
      </c>
      <c r="D490">
        <v>15170438</v>
      </c>
      <c r="E490">
        <v>1</v>
      </c>
      <c r="F490">
        <v>1</v>
      </c>
      <c r="G490">
        <v>1</v>
      </c>
      <c r="H490">
        <v>3</v>
      </c>
      <c r="I490" t="s">
        <v>1571</v>
      </c>
      <c r="J490" t="s">
        <v>1572</v>
      </c>
      <c r="K490" t="s">
        <v>1573</v>
      </c>
      <c r="L490">
        <v>1348</v>
      </c>
      <c r="N490">
        <v>1009</v>
      </c>
      <c r="O490" t="s">
        <v>182</v>
      </c>
      <c r="P490" t="s">
        <v>182</v>
      </c>
      <c r="Q490">
        <v>1000</v>
      </c>
      <c r="W490">
        <v>0</v>
      </c>
      <c r="X490">
        <v>-1755229539</v>
      </c>
      <c r="Y490">
        <v>1.0000000000000001E-5</v>
      </c>
      <c r="AA490">
        <v>87507.199999999997</v>
      </c>
      <c r="AB490">
        <v>0</v>
      </c>
      <c r="AC490">
        <v>0</v>
      </c>
      <c r="AD490">
        <v>0</v>
      </c>
      <c r="AE490">
        <v>12430</v>
      </c>
      <c r="AF490">
        <v>0</v>
      </c>
      <c r="AG490">
        <v>0</v>
      </c>
      <c r="AH490">
        <v>0</v>
      </c>
      <c r="AI490">
        <v>7.04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1.0000000000000001E-5</v>
      </c>
      <c r="AU490" t="s">
        <v>6</v>
      </c>
      <c r="AV490">
        <v>0</v>
      </c>
      <c r="AW490">
        <v>2</v>
      </c>
      <c r="AX490">
        <v>16613750</v>
      </c>
      <c r="AY490">
        <v>1</v>
      </c>
      <c r="AZ490">
        <v>0</v>
      </c>
      <c r="BA490">
        <v>488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Y490*Source!I207</f>
        <v>4.7000000000000004E-4</v>
      </c>
      <c r="CY490">
        <f>AA490</f>
        <v>87507.199999999997</v>
      </c>
      <c r="CZ490">
        <f>AE490</f>
        <v>12430</v>
      </c>
      <c r="DA490">
        <f>AI490</f>
        <v>7.04</v>
      </c>
      <c r="DB490">
        <v>0</v>
      </c>
    </row>
    <row r="491" spans="1:106" x14ac:dyDescent="0.2">
      <c r="A491">
        <f>ROW(Source!A207)</f>
        <v>207</v>
      </c>
      <c r="B491">
        <v>16612262</v>
      </c>
      <c r="C491">
        <v>16613742</v>
      </c>
      <c r="D491">
        <v>15171982</v>
      </c>
      <c r="E491">
        <v>1</v>
      </c>
      <c r="F491">
        <v>1</v>
      </c>
      <c r="G491">
        <v>1</v>
      </c>
      <c r="H491">
        <v>3</v>
      </c>
      <c r="I491" t="s">
        <v>1451</v>
      </c>
      <c r="J491" t="s">
        <v>1452</v>
      </c>
      <c r="K491" t="s">
        <v>1453</v>
      </c>
      <c r="L491">
        <v>1348</v>
      </c>
      <c r="N491">
        <v>1009</v>
      </c>
      <c r="O491" t="s">
        <v>182</v>
      </c>
      <c r="P491" t="s">
        <v>182</v>
      </c>
      <c r="Q491">
        <v>1000</v>
      </c>
      <c r="W491">
        <v>0</v>
      </c>
      <c r="X491">
        <v>-1421715385</v>
      </c>
      <c r="Y491">
        <v>5.0000000000000002E-5</v>
      </c>
      <c r="AA491">
        <v>5139.0600000000004</v>
      </c>
      <c r="AB491">
        <v>0</v>
      </c>
      <c r="AC491">
        <v>0</v>
      </c>
      <c r="AD491">
        <v>0</v>
      </c>
      <c r="AE491">
        <v>729.98</v>
      </c>
      <c r="AF491">
        <v>0</v>
      </c>
      <c r="AG491">
        <v>0</v>
      </c>
      <c r="AH491">
        <v>0</v>
      </c>
      <c r="AI491">
        <v>7.04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5.0000000000000002E-5</v>
      </c>
      <c r="AU491" t="s">
        <v>6</v>
      </c>
      <c r="AV491">
        <v>0</v>
      </c>
      <c r="AW491">
        <v>2</v>
      </c>
      <c r="AX491">
        <v>16613751</v>
      </c>
      <c r="AY491">
        <v>1</v>
      </c>
      <c r="AZ491">
        <v>0</v>
      </c>
      <c r="BA491">
        <v>489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Y491*Source!I207</f>
        <v>2.3500000000000001E-3</v>
      </c>
      <c r="CY491">
        <f>AA491</f>
        <v>5139.0600000000004</v>
      </c>
      <c r="CZ491">
        <f>AE491</f>
        <v>729.98</v>
      </c>
      <c r="DA491">
        <f>AI491</f>
        <v>7.04</v>
      </c>
      <c r="DB491">
        <v>0</v>
      </c>
    </row>
    <row r="492" spans="1:106" x14ac:dyDescent="0.2">
      <c r="A492">
        <f>ROW(Source!A207)</f>
        <v>207</v>
      </c>
      <c r="B492">
        <v>16612262</v>
      </c>
      <c r="C492">
        <v>16613742</v>
      </c>
      <c r="D492">
        <v>15191144</v>
      </c>
      <c r="E492">
        <v>1</v>
      </c>
      <c r="F492">
        <v>1</v>
      </c>
      <c r="G492">
        <v>1</v>
      </c>
      <c r="H492">
        <v>3</v>
      </c>
      <c r="I492" t="s">
        <v>1594</v>
      </c>
      <c r="J492" t="s">
        <v>1595</v>
      </c>
      <c r="K492" t="s">
        <v>1596</v>
      </c>
      <c r="L492">
        <v>1348</v>
      </c>
      <c r="N492">
        <v>1009</v>
      </c>
      <c r="O492" t="s">
        <v>182</v>
      </c>
      <c r="P492" t="s">
        <v>182</v>
      </c>
      <c r="Q492">
        <v>1000</v>
      </c>
      <c r="W492">
        <v>0</v>
      </c>
      <c r="X492">
        <v>-1328921133</v>
      </c>
      <c r="Y492">
        <v>1.0000000000000001E-5</v>
      </c>
      <c r="AA492">
        <v>103417.60000000001</v>
      </c>
      <c r="AB492">
        <v>0</v>
      </c>
      <c r="AC492">
        <v>0</v>
      </c>
      <c r="AD492">
        <v>0</v>
      </c>
      <c r="AE492">
        <v>14690</v>
      </c>
      <c r="AF492">
        <v>0</v>
      </c>
      <c r="AG492">
        <v>0</v>
      </c>
      <c r="AH492">
        <v>0</v>
      </c>
      <c r="AI492">
        <v>7.04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1.0000000000000001E-5</v>
      </c>
      <c r="AU492" t="s">
        <v>6</v>
      </c>
      <c r="AV492">
        <v>0</v>
      </c>
      <c r="AW492">
        <v>2</v>
      </c>
      <c r="AX492">
        <v>16613752</v>
      </c>
      <c r="AY492">
        <v>1</v>
      </c>
      <c r="AZ492">
        <v>0</v>
      </c>
      <c r="BA492">
        <v>490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Y492*Source!I207</f>
        <v>4.7000000000000004E-4</v>
      </c>
      <c r="CY492">
        <f>AA492</f>
        <v>103417.60000000001</v>
      </c>
      <c r="CZ492">
        <f>AE492</f>
        <v>14690</v>
      </c>
      <c r="DA492">
        <f>AI492</f>
        <v>7.04</v>
      </c>
      <c r="DB492">
        <v>0</v>
      </c>
    </row>
    <row r="493" spans="1:106" x14ac:dyDescent="0.2">
      <c r="A493">
        <f>ROW(Source!A207)</f>
        <v>207</v>
      </c>
      <c r="B493">
        <v>16612262</v>
      </c>
      <c r="C493">
        <v>16613742</v>
      </c>
      <c r="D493">
        <v>15220969</v>
      </c>
      <c r="E493">
        <v>1</v>
      </c>
      <c r="F493">
        <v>1</v>
      </c>
      <c r="G493">
        <v>1</v>
      </c>
      <c r="H493">
        <v>3</v>
      </c>
      <c r="I493" t="s">
        <v>695</v>
      </c>
      <c r="J493" t="s">
        <v>698</v>
      </c>
      <c r="K493" t="s">
        <v>696</v>
      </c>
      <c r="L493">
        <v>1358</v>
      </c>
      <c r="N493">
        <v>1010</v>
      </c>
      <c r="O493" t="s">
        <v>697</v>
      </c>
      <c r="P493" t="s">
        <v>697</v>
      </c>
      <c r="Q493">
        <v>10</v>
      </c>
      <c r="W493">
        <v>0</v>
      </c>
      <c r="X493">
        <v>-97677705</v>
      </c>
      <c r="Y493">
        <v>0.1</v>
      </c>
      <c r="AA493">
        <v>930.97</v>
      </c>
      <c r="AB493">
        <v>0</v>
      </c>
      <c r="AC493">
        <v>0</v>
      </c>
      <c r="AD493">
        <v>0</v>
      </c>
      <c r="AE493">
        <v>132.24</v>
      </c>
      <c r="AF493">
        <v>0</v>
      </c>
      <c r="AG493">
        <v>0</v>
      </c>
      <c r="AH493">
        <v>0</v>
      </c>
      <c r="AI493">
        <v>7.04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6</v>
      </c>
      <c r="AT493">
        <v>0.1</v>
      </c>
      <c r="AU493" t="s">
        <v>6</v>
      </c>
      <c r="AV493">
        <v>0</v>
      </c>
      <c r="AW493">
        <v>1</v>
      </c>
      <c r="AX493">
        <v>-1</v>
      </c>
      <c r="AY493">
        <v>0</v>
      </c>
      <c r="AZ493">
        <v>0</v>
      </c>
      <c r="BA493" t="s">
        <v>6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Y493*Source!I207</f>
        <v>4.7</v>
      </c>
      <c r="CY493">
        <f>AA493</f>
        <v>930.97</v>
      </c>
      <c r="CZ493">
        <f>AE493</f>
        <v>132.24</v>
      </c>
      <c r="DA493">
        <f>AI493</f>
        <v>7.04</v>
      </c>
      <c r="DB493">
        <v>0</v>
      </c>
    </row>
    <row r="494" spans="1:106" x14ac:dyDescent="0.2">
      <c r="A494">
        <f>ROW(Source!A207)</f>
        <v>207</v>
      </c>
      <c r="B494">
        <v>16612262</v>
      </c>
      <c r="C494">
        <v>16613742</v>
      </c>
      <c r="D494">
        <v>15164559</v>
      </c>
      <c r="E494">
        <v>17</v>
      </c>
      <c r="F494">
        <v>1</v>
      </c>
      <c r="G494">
        <v>1</v>
      </c>
      <c r="H494">
        <v>3</v>
      </c>
      <c r="I494" t="s">
        <v>1521</v>
      </c>
      <c r="J494" t="s">
        <v>6</v>
      </c>
      <c r="K494" t="s">
        <v>1522</v>
      </c>
      <c r="L494">
        <v>1374</v>
      </c>
      <c r="N494">
        <v>1013</v>
      </c>
      <c r="O494" t="s">
        <v>1523</v>
      </c>
      <c r="P494" t="s">
        <v>1523</v>
      </c>
      <c r="Q494">
        <v>1</v>
      </c>
      <c r="W494">
        <v>0</v>
      </c>
      <c r="X494">
        <v>-1731369543</v>
      </c>
      <c r="Y494">
        <v>0.1</v>
      </c>
      <c r="AA494">
        <v>1</v>
      </c>
      <c r="AB494">
        <v>0</v>
      </c>
      <c r="AC494">
        <v>0</v>
      </c>
      <c r="AD494">
        <v>0</v>
      </c>
      <c r="AE494">
        <v>1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0.1</v>
      </c>
      <c r="AU494" t="s">
        <v>6</v>
      </c>
      <c r="AV494">
        <v>0</v>
      </c>
      <c r="AW494">
        <v>2</v>
      </c>
      <c r="AX494">
        <v>16613753</v>
      </c>
      <c r="AY494">
        <v>1</v>
      </c>
      <c r="AZ494">
        <v>0</v>
      </c>
      <c r="BA494">
        <v>491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Y494*Source!I207</f>
        <v>4.7</v>
      </c>
      <c r="CY494">
        <f>AA494</f>
        <v>1</v>
      </c>
      <c r="CZ494">
        <f>AE494</f>
        <v>1</v>
      </c>
      <c r="DA494">
        <f>AI494</f>
        <v>1</v>
      </c>
      <c r="DB494">
        <v>0</v>
      </c>
    </row>
    <row r="495" spans="1:106" x14ac:dyDescent="0.2">
      <c r="A495">
        <f>ROW(Source!A209)</f>
        <v>209</v>
      </c>
      <c r="B495">
        <v>16612262</v>
      </c>
      <c r="C495">
        <v>16613755</v>
      </c>
      <c r="D495">
        <v>15430397</v>
      </c>
      <c r="E495">
        <v>1</v>
      </c>
      <c r="F495">
        <v>1</v>
      </c>
      <c r="G495">
        <v>1</v>
      </c>
      <c r="H495">
        <v>1</v>
      </c>
      <c r="I495" t="s">
        <v>1443</v>
      </c>
      <c r="J495" t="s">
        <v>6</v>
      </c>
      <c r="K495" t="s">
        <v>1444</v>
      </c>
      <c r="L495">
        <v>1191</v>
      </c>
      <c r="N495">
        <v>1013</v>
      </c>
      <c r="O495" t="s">
        <v>1223</v>
      </c>
      <c r="P495" t="s">
        <v>1223</v>
      </c>
      <c r="Q495">
        <v>1</v>
      </c>
      <c r="W495">
        <v>0</v>
      </c>
      <c r="X495">
        <v>-1081351934</v>
      </c>
      <c r="Y495">
        <v>3.76</v>
      </c>
      <c r="AA495">
        <v>0</v>
      </c>
      <c r="AB495">
        <v>0</v>
      </c>
      <c r="AC495">
        <v>0</v>
      </c>
      <c r="AD495">
        <v>66.180000000000007</v>
      </c>
      <c r="AE495">
        <v>0</v>
      </c>
      <c r="AF495">
        <v>0</v>
      </c>
      <c r="AG495">
        <v>0</v>
      </c>
      <c r="AH495">
        <v>9.4</v>
      </c>
      <c r="AI495">
        <v>1</v>
      </c>
      <c r="AJ495">
        <v>1</v>
      </c>
      <c r="AK495">
        <v>1</v>
      </c>
      <c r="AL495">
        <v>7.04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6</v>
      </c>
      <c r="AT495">
        <v>3.76</v>
      </c>
      <c r="AU495" t="s">
        <v>6</v>
      </c>
      <c r="AV495">
        <v>1</v>
      </c>
      <c r="AW495">
        <v>2</v>
      </c>
      <c r="AX495">
        <v>16613767</v>
      </c>
      <c r="AY495">
        <v>1</v>
      </c>
      <c r="AZ495">
        <v>0</v>
      </c>
      <c r="BA495">
        <v>492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Y495*Source!I209</f>
        <v>17.86</v>
      </c>
      <c r="CY495">
        <f>AD495</f>
        <v>66.180000000000007</v>
      </c>
      <c r="CZ495">
        <f>AH495</f>
        <v>9.4</v>
      </c>
      <c r="DA495">
        <f>AL495</f>
        <v>7.04</v>
      </c>
      <c r="DB495">
        <v>0</v>
      </c>
    </row>
    <row r="496" spans="1:106" x14ac:dyDescent="0.2">
      <c r="A496">
        <f>ROW(Source!A209)</f>
        <v>209</v>
      </c>
      <c r="B496">
        <v>16612262</v>
      </c>
      <c r="C496">
        <v>16613755</v>
      </c>
      <c r="D496">
        <v>15430395</v>
      </c>
      <c r="E496">
        <v>1</v>
      </c>
      <c r="F496">
        <v>1</v>
      </c>
      <c r="G496">
        <v>1</v>
      </c>
      <c r="H496">
        <v>1</v>
      </c>
      <c r="I496" t="s">
        <v>1224</v>
      </c>
      <c r="J496" t="s">
        <v>6</v>
      </c>
      <c r="K496" t="s">
        <v>1225</v>
      </c>
      <c r="L496">
        <v>1191</v>
      </c>
      <c r="N496">
        <v>1013</v>
      </c>
      <c r="O496" t="s">
        <v>1223</v>
      </c>
      <c r="P496" t="s">
        <v>1223</v>
      </c>
      <c r="Q496">
        <v>1</v>
      </c>
      <c r="W496">
        <v>0</v>
      </c>
      <c r="X496">
        <v>-1417349443</v>
      </c>
      <c r="Y496">
        <v>0.02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7.04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0.02</v>
      </c>
      <c r="AU496" t="s">
        <v>6</v>
      </c>
      <c r="AV496">
        <v>2</v>
      </c>
      <c r="AW496">
        <v>2</v>
      </c>
      <c r="AX496">
        <v>16613768</v>
      </c>
      <c r="AY496">
        <v>1</v>
      </c>
      <c r="AZ496">
        <v>0</v>
      </c>
      <c r="BA496">
        <v>493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Y496*Source!I209</f>
        <v>9.5000000000000001E-2</v>
      </c>
      <c r="CY496">
        <f>AD496</f>
        <v>0</v>
      </c>
      <c r="CZ496">
        <f>AH496</f>
        <v>0</v>
      </c>
      <c r="DA496">
        <f>AL496</f>
        <v>1</v>
      </c>
      <c r="DB496">
        <v>0</v>
      </c>
    </row>
    <row r="497" spans="1:106" x14ac:dyDescent="0.2">
      <c r="A497">
        <f>ROW(Source!A209)</f>
        <v>209</v>
      </c>
      <c r="B497">
        <v>16612262</v>
      </c>
      <c r="C497">
        <v>16613755</v>
      </c>
      <c r="D497">
        <v>15247680</v>
      </c>
      <c r="E497">
        <v>1</v>
      </c>
      <c r="F497">
        <v>1</v>
      </c>
      <c r="G497">
        <v>1</v>
      </c>
      <c r="H497">
        <v>2</v>
      </c>
      <c r="I497" t="s">
        <v>1509</v>
      </c>
      <c r="J497" t="s">
        <v>1510</v>
      </c>
      <c r="K497" t="s">
        <v>1511</v>
      </c>
      <c r="L497">
        <v>1368</v>
      </c>
      <c r="N497">
        <v>1011</v>
      </c>
      <c r="O497" t="s">
        <v>1229</v>
      </c>
      <c r="P497" t="s">
        <v>1229</v>
      </c>
      <c r="Q497">
        <v>1</v>
      </c>
      <c r="W497">
        <v>0</v>
      </c>
      <c r="X497">
        <v>-1718674368</v>
      </c>
      <c r="Y497">
        <v>0.01</v>
      </c>
      <c r="AA497">
        <v>0</v>
      </c>
      <c r="AB497">
        <v>788.41</v>
      </c>
      <c r="AC497">
        <v>13.5</v>
      </c>
      <c r="AD497">
        <v>0</v>
      </c>
      <c r="AE497">
        <v>0</v>
      </c>
      <c r="AF497">
        <v>111.99</v>
      </c>
      <c r="AG497">
        <v>13.5</v>
      </c>
      <c r="AH497">
        <v>0</v>
      </c>
      <c r="AI497">
        <v>1</v>
      </c>
      <c r="AJ497">
        <v>7.04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0.01</v>
      </c>
      <c r="AU497" t="s">
        <v>6</v>
      </c>
      <c r="AV497">
        <v>0</v>
      </c>
      <c r="AW497">
        <v>2</v>
      </c>
      <c r="AX497">
        <v>16613769</v>
      </c>
      <c r="AY497">
        <v>1</v>
      </c>
      <c r="AZ497">
        <v>0</v>
      </c>
      <c r="BA497">
        <v>494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Y497*Source!I209</f>
        <v>4.7500000000000001E-2</v>
      </c>
      <c r="CY497">
        <f>AB497</f>
        <v>788.41</v>
      </c>
      <c r="CZ497">
        <f>AF497</f>
        <v>111.99</v>
      </c>
      <c r="DA497">
        <f>AJ497</f>
        <v>7.04</v>
      </c>
      <c r="DB497">
        <v>0</v>
      </c>
    </row>
    <row r="498" spans="1:106" x14ac:dyDescent="0.2">
      <c r="A498">
        <f>ROW(Source!A209)</f>
        <v>209</v>
      </c>
      <c r="B498">
        <v>16612262</v>
      </c>
      <c r="C498">
        <v>16613755</v>
      </c>
      <c r="D498">
        <v>15249073</v>
      </c>
      <c r="E498">
        <v>1</v>
      </c>
      <c r="F498">
        <v>1</v>
      </c>
      <c r="G498">
        <v>1</v>
      </c>
      <c r="H498">
        <v>2</v>
      </c>
      <c r="I498" t="s">
        <v>1237</v>
      </c>
      <c r="J498" t="s">
        <v>1238</v>
      </c>
      <c r="K498" t="s">
        <v>1239</v>
      </c>
      <c r="L498">
        <v>1368</v>
      </c>
      <c r="N498">
        <v>1011</v>
      </c>
      <c r="O498" t="s">
        <v>1229</v>
      </c>
      <c r="P498" t="s">
        <v>1229</v>
      </c>
      <c r="Q498">
        <v>1</v>
      </c>
      <c r="W498">
        <v>0</v>
      </c>
      <c r="X498">
        <v>1372534845</v>
      </c>
      <c r="Y498">
        <v>0.01</v>
      </c>
      <c r="AA498">
        <v>0</v>
      </c>
      <c r="AB498">
        <v>462.6</v>
      </c>
      <c r="AC498">
        <v>11.6</v>
      </c>
      <c r="AD498">
        <v>0</v>
      </c>
      <c r="AE498">
        <v>0</v>
      </c>
      <c r="AF498">
        <v>65.709999999999994</v>
      </c>
      <c r="AG498">
        <v>11.6</v>
      </c>
      <c r="AH498">
        <v>0</v>
      </c>
      <c r="AI498">
        <v>1</v>
      </c>
      <c r="AJ498">
        <v>7.04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0.01</v>
      </c>
      <c r="AU498" t="s">
        <v>6</v>
      </c>
      <c r="AV498">
        <v>0</v>
      </c>
      <c r="AW498">
        <v>2</v>
      </c>
      <c r="AX498">
        <v>16613770</v>
      </c>
      <c r="AY498">
        <v>1</v>
      </c>
      <c r="AZ498">
        <v>0</v>
      </c>
      <c r="BA498">
        <v>495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Y498*Source!I209</f>
        <v>4.7500000000000001E-2</v>
      </c>
      <c r="CY498">
        <f>AB498</f>
        <v>462.6</v>
      </c>
      <c r="CZ498">
        <f>AF498</f>
        <v>65.709999999999994</v>
      </c>
      <c r="DA498">
        <f>AJ498</f>
        <v>7.04</v>
      </c>
      <c r="DB498">
        <v>0</v>
      </c>
    </row>
    <row r="499" spans="1:106" x14ac:dyDescent="0.2">
      <c r="A499">
        <f>ROW(Source!A209)</f>
        <v>209</v>
      </c>
      <c r="B499">
        <v>16612262</v>
      </c>
      <c r="C499">
        <v>16613755</v>
      </c>
      <c r="D499">
        <v>15167588</v>
      </c>
      <c r="E499">
        <v>1</v>
      </c>
      <c r="F499">
        <v>1</v>
      </c>
      <c r="G499">
        <v>1</v>
      </c>
      <c r="H499">
        <v>3</v>
      </c>
      <c r="I499" t="s">
        <v>1512</v>
      </c>
      <c r="J499" t="s">
        <v>1513</v>
      </c>
      <c r="K499" t="s">
        <v>1514</v>
      </c>
      <c r="L499">
        <v>1346</v>
      </c>
      <c r="N499">
        <v>1009</v>
      </c>
      <c r="O499" t="s">
        <v>162</v>
      </c>
      <c r="P499" t="s">
        <v>162</v>
      </c>
      <c r="Q499">
        <v>1</v>
      </c>
      <c r="W499">
        <v>0</v>
      </c>
      <c r="X499">
        <v>-1088866022</v>
      </c>
      <c r="Y499">
        <v>0.16</v>
      </c>
      <c r="AA499">
        <v>214.02</v>
      </c>
      <c r="AB499">
        <v>0</v>
      </c>
      <c r="AC499">
        <v>0</v>
      </c>
      <c r="AD499">
        <v>0</v>
      </c>
      <c r="AE499">
        <v>30.4</v>
      </c>
      <c r="AF499">
        <v>0</v>
      </c>
      <c r="AG499">
        <v>0</v>
      </c>
      <c r="AH499">
        <v>0</v>
      </c>
      <c r="AI499">
        <v>7.04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6</v>
      </c>
      <c r="AT499">
        <v>0.16</v>
      </c>
      <c r="AU499" t="s">
        <v>6</v>
      </c>
      <c r="AV499">
        <v>0</v>
      </c>
      <c r="AW499">
        <v>2</v>
      </c>
      <c r="AX499">
        <v>16613771</v>
      </c>
      <c r="AY499">
        <v>1</v>
      </c>
      <c r="AZ499">
        <v>0</v>
      </c>
      <c r="BA499">
        <v>496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Y499*Source!I209</f>
        <v>0.76</v>
      </c>
      <c r="CY499">
        <f t="shared" ref="CY499:CY505" si="45">AA499</f>
        <v>214.02</v>
      </c>
      <c r="CZ499">
        <f t="shared" ref="CZ499:CZ505" si="46">AE499</f>
        <v>30.4</v>
      </c>
      <c r="DA499">
        <f t="shared" ref="DA499:DA505" si="47">AI499</f>
        <v>7.04</v>
      </c>
      <c r="DB499">
        <v>0</v>
      </c>
    </row>
    <row r="500" spans="1:106" x14ac:dyDescent="0.2">
      <c r="A500">
        <f>ROW(Source!A209)</f>
        <v>209</v>
      </c>
      <c r="B500">
        <v>16612262</v>
      </c>
      <c r="C500">
        <v>16613755</v>
      </c>
      <c r="D500">
        <v>15167600</v>
      </c>
      <c r="E500">
        <v>1</v>
      </c>
      <c r="F500">
        <v>1</v>
      </c>
      <c r="G500">
        <v>1</v>
      </c>
      <c r="H500">
        <v>3</v>
      </c>
      <c r="I500" t="s">
        <v>1597</v>
      </c>
      <c r="J500" t="s">
        <v>1598</v>
      </c>
      <c r="K500" t="s">
        <v>1599</v>
      </c>
      <c r="L500">
        <v>1308</v>
      </c>
      <c r="N500">
        <v>1003</v>
      </c>
      <c r="O500" t="s">
        <v>27</v>
      </c>
      <c r="P500" t="s">
        <v>27</v>
      </c>
      <c r="Q500">
        <v>100</v>
      </c>
      <c r="W500">
        <v>0</v>
      </c>
      <c r="X500">
        <v>568244124</v>
      </c>
      <c r="Y500">
        <v>5.5E-2</v>
      </c>
      <c r="AA500">
        <v>844.8</v>
      </c>
      <c r="AB500">
        <v>0</v>
      </c>
      <c r="AC500">
        <v>0</v>
      </c>
      <c r="AD500">
        <v>0</v>
      </c>
      <c r="AE500">
        <v>120</v>
      </c>
      <c r="AF500">
        <v>0</v>
      </c>
      <c r="AG500">
        <v>0</v>
      </c>
      <c r="AH500">
        <v>0</v>
      </c>
      <c r="AI500">
        <v>7.04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5.5E-2</v>
      </c>
      <c r="AU500" t="s">
        <v>6</v>
      </c>
      <c r="AV500">
        <v>0</v>
      </c>
      <c r="AW500">
        <v>2</v>
      </c>
      <c r="AX500">
        <v>16613772</v>
      </c>
      <c r="AY500">
        <v>1</v>
      </c>
      <c r="AZ500">
        <v>0</v>
      </c>
      <c r="BA500">
        <v>497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Y500*Source!I209</f>
        <v>0.26124999999999998</v>
      </c>
      <c r="CY500">
        <f t="shared" si="45"/>
        <v>844.8</v>
      </c>
      <c r="CZ500">
        <f t="shared" si="46"/>
        <v>120</v>
      </c>
      <c r="DA500">
        <f t="shared" si="47"/>
        <v>7.04</v>
      </c>
      <c r="DB500">
        <v>0</v>
      </c>
    </row>
    <row r="501" spans="1:106" x14ac:dyDescent="0.2">
      <c r="A501">
        <f>ROW(Source!A209)</f>
        <v>209</v>
      </c>
      <c r="B501">
        <v>16612262</v>
      </c>
      <c r="C501">
        <v>16613755</v>
      </c>
      <c r="D501">
        <v>15203834</v>
      </c>
      <c r="E501">
        <v>1</v>
      </c>
      <c r="F501">
        <v>1</v>
      </c>
      <c r="G501">
        <v>1</v>
      </c>
      <c r="H501">
        <v>3</v>
      </c>
      <c r="I501" t="s">
        <v>1542</v>
      </c>
      <c r="J501" t="s">
        <v>1543</v>
      </c>
      <c r="K501" t="s">
        <v>1544</v>
      </c>
      <c r="L501">
        <v>1346</v>
      </c>
      <c r="N501">
        <v>1009</v>
      </c>
      <c r="O501" t="s">
        <v>162</v>
      </c>
      <c r="P501" t="s">
        <v>162</v>
      </c>
      <c r="Q501">
        <v>1</v>
      </c>
      <c r="W501">
        <v>0</v>
      </c>
      <c r="X501">
        <v>210558753</v>
      </c>
      <c r="Y501">
        <v>0.05</v>
      </c>
      <c r="AA501">
        <v>201.34</v>
      </c>
      <c r="AB501">
        <v>0</v>
      </c>
      <c r="AC501">
        <v>0</v>
      </c>
      <c r="AD501">
        <v>0</v>
      </c>
      <c r="AE501">
        <v>28.6</v>
      </c>
      <c r="AF501">
        <v>0</v>
      </c>
      <c r="AG501">
        <v>0</v>
      </c>
      <c r="AH501">
        <v>0</v>
      </c>
      <c r="AI501">
        <v>7.04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0.05</v>
      </c>
      <c r="AU501" t="s">
        <v>6</v>
      </c>
      <c r="AV501">
        <v>0</v>
      </c>
      <c r="AW501">
        <v>2</v>
      </c>
      <c r="AX501">
        <v>16613773</v>
      </c>
      <c r="AY501">
        <v>1</v>
      </c>
      <c r="AZ501">
        <v>0</v>
      </c>
      <c r="BA501">
        <v>498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Y501*Source!I209</f>
        <v>0.23750000000000002</v>
      </c>
      <c r="CY501">
        <f t="shared" si="45"/>
        <v>201.34</v>
      </c>
      <c r="CZ501">
        <f t="shared" si="46"/>
        <v>28.6</v>
      </c>
      <c r="DA501">
        <f t="shared" si="47"/>
        <v>7.04</v>
      </c>
      <c r="DB501">
        <v>0</v>
      </c>
    </row>
    <row r="502" spans="1:106" x14ac:dyDescent="0.2">
      <c r="A502">
        <f>ROW(Source!A209)</f>
        <v>209</v>
      </c>
      <c r="B502">
        <v>16612262</v>
      </c>
      <c r="C502">
        <v>16613755</v>
      </c>
      <c r="D502">
        <v>15223029</v>
      </c>
      <c r="E502">
        <v>1</v>
      </c>
      <c r="F502">
        <v>1</v>
      </c>
      <c r="G502">
        <v>1</v>
      </c>
      <c r="H502">
        <v>3</v>
      </c>
      <c r="I502" t="s">
        <v>704</v>
      </c>
      <c r="J502" t="s">
        <v>707</v>
      </c>
      <c r="K502" t="s">
        <v>705</v>
      </c>
      <c r="L502">
        <v>1477</v>
      </c>
      <c r="N502">
        <v>1013</v>
      </c>
      <c r="O502" t="s">
        <v>706</v>
      </c>
      <c r="P502" t="s">
        <v>708</v>
      </c>
      <c r="Q502">
        <v>1</v>
      </c>
      <c r="W502">
        <v>0</v>
      </c>
      <c r="X502">
        <v>559331636</v>
      </c>
      <c r="Y502">
        <v>8.4420999999999996E-2</v>
      </c>
      <c r="AA502">
        <v>48719.69</v>
      </c>
      <c r="AB502">
        <v>0</v>
      </c>
      <c r="AC502">
        <v>0</v>
      </c>
      <c r="AD502">
        <v>0</v>
      </c>
      <c r="AE502">
        <v>6920.41</v>
      </c>
      <c r="AF502">
        <v>0</v>
      </c>
      <c r="AG502">
        <v>0</v>
      </c>
      <c r="AH502">
        <v>0</v>
      </c>
      <c r="AI502">
        <v>7.04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6</v>
      </c>
      <c r="AT502">
        <v>8.4420999999999996E-2</v>
      </c>
      <c r="AU502" t="s">
        <v>6</v>
      </c>
      <c r="AV502">
        <v>0</v>
      </c>
      <c r="AW502">
        <v>1</v>
      </c>
      <c r="AX502">
        <v>-1</v>
      </c>
      <c r="AY502">
        <v>0</v>
      </c>
      <c r="AZ502">
        <v>0</v>
      </c>
      <c r="BA502" t="s">
        <v>6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Y502*Source!I209</f>
        <v>0.40099974999999999</v>
      </c>
      <c r="CY502">
        <f t="shared" si="45"/>
        <v>48719.69</v>
      </c>
      <c r="CZ502">
        <f t="shared" si="46"/>
        <v>6920.41</v>
      </c>
      <c r="DA502">
        <f t="shared" si="47"/>
        <v>7.04</v>
      </c>
      <c r="DB502">
        <v>0</v>
      </c>
    </row>
    <row r="503" spans="1:106" x14ac:dyDescent="0.2">
      <c r="A503">
        <f>ROW(Source!A209)</f>
        <v>209</v>
      </c>
      <c r="B503">
        <v>16612262</v>
      </c>
      <c r="C503">
        <v>16613755</v>
      </c>
      <c r="D503">
        <v>15223031</v>
      </c>
      <c r="E503">
        <v>1</v>
      </c>
      <c r="F503">
        <v>1</v>
      </c>
      <c r="G503">
        <v>1</v>
      </c>
      <c r="H503">
        <v>3</v>
      </c>
      <c r="I503" t="s">
        <v>710</v>
      </c>
      <c r="J503" t="s">
        <v>712</v>
      </c>
      <c r="K503" t="s">
        <v>711</v>
      </c>
      <c r="L503">
        <v>1477</v>
      </c>
      <c r="N503">
        <v>1013</v>
      </c>
      <c r="O503" t="s">
        <v>706</v>
      </c>
      <c r="P503" t="s">
        <v>708</v>
      </c>
      <c r="Q503">
        <v>1</v>
      </c>
      <c r="W503">
        <v>0</v>
      </c>
      <c r="X503">
        <v>1133142782</v>
      </c>
      <c r="Y503">
        <v>8.4209999999999997E-3</v>
      </c>
      <c r="AA503">
        <v>110723.57</v>
      </c>
      <c r="AB503">
        <v>0</v>
      </c>
      <c r="AC503">
        <v>0</v>
      </c>
      <c r="AD503">
        <v>0</v>
      </c>
      <c r="AE503">
        <v>15727.78</v>
      </c>
      <c r="AF503">
        <v>0</v>
      </c>
      <c r="AG503">
        <v>0</v>
      </c>
      <c r="AH503">
        <v>0</v>
      </c>
      <c r="AI503">
        <v>7.04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6</v>
      </c>
      <c r="AT503">
        <v>8.4209999999999997E-3</v>
      </c>
      <c r="AU503" t="s">
        <v>6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Y503*Source!I209</f>
        <v>3.9999750000000001E-2</v>
      </c>
      <c r="CY503">
        <f t="shared" si="45"/>
        <v>110723.57</v>
      </c>
      <c r="CZ503">
        <f t="shared" si="46"/>
        <v>15727.78</v>
      </c>
      <c r="DA503">
        <f t="shared" si="47"/>
        <v>7.04</v>
      </c>
      <c r="DB503">
        <v>0</v>
      </c>
    </row>
    <row r="504" spans="1:106" x14ac:dyDescent="0.2">
      <c r="A504">
        <f>ROW(Source!A209)</f>
        <v>209</v>
      </c>
      <c r="B504">
        <v>16612262</v>
      </c>
      <c r="C504">
        <v>16613755</v>
      </c>
      <c r="D504">
        <v>15223032</v>
      </c>
      <c r="E504">
        <v>1</v>
      </c>
      <c r="F504">
        <v>1</v>
      </c>
      <c r="G504">
        <v>1</v>
      </c>
      <c r="H504">
        <v>3</v>
      </c>
      <c r="I504" t="s">
        <v>714</v>
      </c>
      <c r="J504" t="s">
        <v>716</v>
      </c>
      <c r="K504" t="s">
        <v>715</v>
      </c>
      <c r="L504">
        <v>1477</v>
      </c>
      <c r="N504">
        <v>1013</v>
      </c>
      <c r="O504" t="s">
        <v>706</v>
      </c>
      <c r="P504" t="s">
        <v>708</v>
      </c>
      <c r="Q504">
        <v>1</v>
      </c>
      <c r="W504">
        <v>0</v>
      </c>
      <c r="X504">
        <v>-2023930569</v>
      </c>
      <c r="Y504">
        <v>7.1580000000000003E-3</v>
      </c>
      <c r="AA504">
        <v>196015.92</v>
      </c>
      <c r="AB504">
        <v>0</v>
      </c>
      <c r="AC504">
        <v>0</v>
      </c>
      <c r="AD504">
        <v>0</v>
      </c>
      <c r="AE504">
        <v>27843.17</v>
      </c>
      <c r="AF504">
        <v>0</v>
      </c>
      <c r="AG504">
        <v>0</v>
      </c>
      <c r="AH504">
        <v>0</v>
      </c>
      <c r="AI504">
        <v>7.04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6</v>
      </c>
      <c r="AT504">
        <v>7.1580000000000003E-3</v>
      </c>
      <c r="AU504" t="s">
        <v>6</v>
      </c>
      <c r="AV504">
        <v>0</v>
      </c>
      <c r="AW504">
        <v>1</v>
      </c>
      <c r="AX504">
        <v>-1</v>
      </c>
      <c r="AY504">
        <v>0</v>
      </c>
      <c r="AZ504">
        <v>0</v>
      </c>
      <c r="BA504" t="s">
        <v>6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Y504*Source!I209</f>
        <v>3.4000500000000003E-2</v>
      </c>
      <c r="CY504">
        <f t="shared" si="45"/>
        <v>196015.92</v>
      </c>
      <c r="CZ504">
        <f t="shared" si="46"/>
        <v>27843.17</v>
      </c>
      <c r="DA504">
        <f t="shared" si="47"/>
        <v>7.04</v>
      </c>
      <c r="DB504">
        <v>0</v>
      </c>
    </row>
    <row r="505" spans="1:106" x14ac:dyDescent="0.2">
      <c r="A505">
        <f>ROW(Source!A209)</f>
        <v>209</v>
      </c>
      <c r="B505">
        <v>16612262</v>
      </c>
      <c r="C505">
        <v>16613755</v>
      </c>
      <c r="D505">
        <v>15164559</v>
      </c>
      <c r="E505">
        <v>17</v>
      </c>
      <c r="F505">
        <v>1</v>
      </c>
      <c r="G505">
        <v>1</v>
      </c>
      <c r="H505">
        <v>3</v>
      </c>
      <c r="I505" t="s">
        <v>1521</v>
      </c>
      <c r="J505" t="s">
        <v>6</v>
      </c>
      <c r="K505" t="s">
        <v>1522</v>
      </c>
      <c r="L505">
        <v>1374</v>
      </c>
      <c r="N505">
        <v>1013</v>
      </c>
      <c r="O505" t="s">
        <v>1523</v>
      </c>
      <c r="P505" t="s">
        <v>1523</v>
      </c>
      <c r="Q505">
        <v>1</v>
      </c>
      <c r="W505">
        <v>0</v>
      </c>
      <c r="X505">
        <v>-1731369543</v>
      </c>
      <c r="Y505">
        <v>0.71</v>
      </c>
      <c r="AA505">
        <v>1</v>
      </c>
      <c r="AB505">
        <v>0</v>
      </c>
      <c r="AC505">
        <v>0</v>
      </c>
      <c r="AD505">
        <v>0</v>
      </c>
      <c r="AE505">
        <v>1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0.71</v>
      </c>
      <c r="AU505" t="s">
        <v>6</v>
      </c>
      <c r="AV505">
        <v>0</v>
      </c>
      <c r="AW505">
        <v>2</v>
      </c>
      <c r="AX505">
        <v>16613774</v>
      </c>
      <c r="AY505">
        <v>1</v>
      </c>
      <c r="AZ505">
        <v>0</v>
      </c>
      <c r="BA505">
        <v>499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Y505*Source!I209</f>
        <v>3.3724999999999996</v>
      </c>
      <c r="CY505">
        <f t="shared" si="45"/>
        <v>1</v>
      </c>
      <c r="CZ505">
        <f t="shared" si="46"/>
        <v>1</v>
      </c>
      <c r="DA505">
        <f t="shared" si="47"/>
        <v>1</v>
      </c>
      <c r="DB505">
        <v>0</v>
      </c>
    </row>
    <row r="506" spans="1:106" x14ac:dyDescent="0.2">
      <c r="A506">
        <f>ROW(Source!A213)</f>
        <v>213</v>
      </c>
      <c r="B506">
        <v>16612262</v>
      </c>
      <c r="C506">
        <v>16613778</v>
      </c>
      <c r="D506">
        <v>15430397</v>
      </c>
      <c r="E506">
        <v>1</v>
      </c>
      <c r="F506">
        <v>1</v>
      </c>
      <c r="G506">
        <v>1</v>
      </c>
      <c r="H506">
        <v>1</v>
      </c>
      <c r="I506" t="s">
        <v>1443</v>
      </c>
      <c r="J506" t="s">
        <v>6</v>
      </c>
      <c r="K506" t="s">
        <v>1444</v>
      </c>
      <c r="L506">
        <v>1191</v>
      </c>
      <c r="N506">
        <v>1013</v>
      </c>
      <c r="O506" t="s">
        <v>1223</v>
      </c>
      <c r="P506" t="s">
        <v>1223</v>
      </c>
      <c r="Q506">
        <v>1</v>
      </c>
      <c r="W506">
        <v>0</v>
      </c>
      <c r="X506">
        <v>-1081351934</v>
      </c>
      <c r="Y506">
        <v>2.82</v>
      </c>
      <c r="AA506">
        <v>0</v>
      </c>
      <c r="AB506">
        <v>0</v>
      </c>
      <c r="AC506">
        <v>0</v>
      </c>
      <c r="AD506">
        <v>66.180000000000007</v>
      </c>
      <c r="AE506">
        <v>0</v>
      </c>
      <c r="AF506">
        <v>0</v>
      </c>
      <c r="AG506">
        <v>0</v>
      </c>
      <c r="AH506">
        <v>9.4</v>
      </c>
      <c r="AI506">
        <v>1</v>
      </c>
      <c r="AJ506">
        <v>1</v>
      </c>
      <c r="AK506">
        <v>1</v>
      </c>
      <c r="AL506">
        <v>7.04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2.82</v>
      </c>
      <c r="AU506" t="s">
        <v>6</v>
      </c>
      <c r="AV506">
        <v>1</v>
      </c>
      <c r="AW506">
        <v>2</v>
      </c>
      <c r="AX506">
        <v>16613788</v>
      </c>
      <c r="AY506">
        <v>1</v>
      </c>
      <c r="AZ506">
        <v>0</v>
      </c>
      <c r="BA506">
        <v>500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Y506*Source!I213</f>
        <v>8.0228999999999999</v>
      </c>
      <c r="CY506">
        <f>AD506</f>
        <v>66.180000000000007</v>
      </c>
      <c r="CZ506">
        <f>AH506</f>
        <v>9.4</v>
      </c>
      <c r="DA506">
        <f>AL506</f>
        <v>7.04</v>
      </c>
      <c r="DB506">
        <v>0</v>
      </c>
    </row>
    <row r="507" spans="1:106" x14ac:dyDescent="0.2">
      <c r="A507">
        <f>ROW(Source!A213)</f>
        <v>213</v>
      </c>
      <c r="B507">
        <v>16612262</v>
      </c>
      <c r="C507">
        <v>16613778</v>
      </c>
      <c r="D507">
        <v>15430395</v>
      </c>
      <c r="E507">
        <v>1</v>
      </c>
      <c r="F507">
        <v>1</v>
      </c>
      <c r="G507">
        <v>1</v>
      </c>
      <c r="H507">
        <v>1</v>
      </c>
      <c r="I507" t="s">
        <v>1224</v>
      </c>
      <c r="J507" t="s">
        <v>6</v>
      </c>
      <c r="K507" t="s">
        <v>1225</v>
      </c>
      <c r="L507">
        <v>1191</v>
      </c>
      <c r="N507">
        <v>1013</v>
      </c>
      <c r="O507" t="s">
        <v>1223</v>
      </c>
      <c r="P507" t="s">
        <v>1223</v>
      </c>
      <c r="Q507">
        <v>1</v>
      </c>
      <c r="W507">
        <v>0</v>
      </c>
      <c r="X507">
        <v>-1417349443</v>
      </c>
      <c r="Y507">
        <v>0.02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7.04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0.02</v>
      </c>
      <c r="AU507" t="s">
        <v>6</v>
      </c>
      <c r="AV507">
        <v>2</v>
      </c>
      <c r="AW507">
        <v>2</v>
      </c>
      <c r="AX507">
        <v>16613789</v>
      </c>
      <c r="AY507">
        <v>1</v>
      </c>
      <c r="AZ507">
        <v>0</v>
      </c>
      <c r="BA507">
        <v>501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Y507*Source!I213</f>
        <v>5.6900000000000006E-2</v>
      </c>
      <c r="CY507">
        <f>AD507</f>
        <v>0</v>
      </c>
      <c r="CZ507">
        <f>AH507</f>
        <v>0</v>
      </c>
      <c r="DA507">
        <f>AL507</f>
        <v>1</v>
      </c>
      <c r="DB507">
        <v>0</v>
      </c>
    </row>
    <row r="508" spans="1:106" x14ac:dyDescent="0.2">
      <c r="A508">
        <f>ROW(Source!A213)</f>
        <v>213</v>
      </c>
      <c r="B508">
        <v>16612262</v>
      </c>
      <c r="C508">
        <v>16613778</v>
      </c>
      <c r="D508">
        <v>15247680</v>
      </c>
      <c r="E508">
        <v>1</v>
      </c>
      <c r="F508">
        <v>1</v>
      </c>
      <c r="G508">
        <v>1</v>
      </c>
      <c r="H508">
        <v>2</v>
      </c>
      <c r="I508" t="s">
        <v>1509</v>
      </c>
      <c r="J508" t="s">
        <v>1510</v>
      </c>
      <c r="K508" t="s">
        <v>1511</v>
      </c>
      <c r="L508">
        <v>1368</v>
      </c>
      <c r="N508">
        <v>1011</v>
      </c>
      <c r="O508" t="s">
        <v>1229</v>
      </c>
      <c r="P508" t="s">
        <v>1229</v>
      </c>
      <c r="Q508">
        <v>1</v>
      </c>
      <c r="W508">
        <v>0</v>
      </c>
      <c r="X508">
        <v>-1718674368</v>
      </c>
      <c r="Y508">
        <v>0.01</v>
      </c>
      <c r="AA508">
        <v>0</v>
      </c>
      <c r="AB508">
        <v>788.41</v>
      </c>
      <c r="AC508">
        <v>13.5</v>
      </c>
      <c r="AD508">
        <v>0</v>
      </c>
      <c r="AE508">
        <v>0</v>
      </c>
      <c r="AF508">
        <v>111.99</v>
      </c>
      <c r="AG508">
        <v>13.5</v>
      </c>
      <c r="AH508">
        <v>0</v>
      </c>
      <c r="AI508">
        <v>1</v>
      </c>
      <c r="AJ508">
        <v>7.04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0.01</v>
      </c>
      <c r="AU508" t="s">
        <v>6</v>
      </c>
      <c r="AV508">
        <v>0</v>
      </c>
      <c r="AW508">
        <v>2</v>
      </c>
      <c r="AX508">
        <v>16613790</v>
      </c>
      <c r="AY508">
        <v>1</v>
      </c>
      <c r="AZ508">
        <v>0</v>
      </c>
      <c r="BA508">
        <v>502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Y508*Source!I213</f>
        <v>2.8450000000000003E-2</v>
      </c>
      <c r="CY508">
        <f>AB508</f>
        <v>788.41</v>
      </c>
      <c r="CZ508">
        <f>AF508</f>
        <v>111.99</v>
      </c>
      <c r="DA508">
        <f>AJ508</f>
        <v>7.04</v>
      </c>
      <c r="DB508">
        <v>0</v>
      </c>
    </row>
    <row r="509" spans="1:106" x14ac:dyDescent="0.2">
      <c r="A509">
        <f>ROW(Source!A213)</f>
        <v>213</v>
      </c>
      <c r="B509">
        <v>16612262</v>
      </c>
      <c r="C509">
        <v>16613778</v>
      </c>
      <c r="D509">
        <v>15249073</v>
      </c>
      <c r="E509">
        <v>1</v>
      </c>
      <c r="F509">
        <v>1</v>
      </c>
      <c r="G509">
        <v>1</v>
      </c>
      <c r="H509">
        <v>2</v>
      </c>
      <c r="I509" t="s">
        <v>1237</v>
      </c>
      <c r="J509" t="s">
        <v>1238</v>
      </c>
      <c r="K509" t="s">
        <v>1239</v>
      </c>
      <c r="L509">
        <v>1368</v>
      </c>
      <c r="N509">
        <v>1011</v>
      </c>
      <c r="O509" t="s">
        <v>1229</v>
      </c>
      <c r="P509" t="s">
        <v>1229</v>
      </c>
      <c r="Q509">
        <v>1</v>
      </c>
      <c r="W509">
        <v>0</v>
      </c>
      <c r="X509">
        <v>1372534845</v>
      </c>
      <c r="Y509">
        <v>0.01</v>
      </c>
      <c r="AA509">
        <v>0</v>
      </c>
      <c r="AB509">
        <v>462.6</v>
      </c>
      <c r="AC509">
        <v>11.6</v>
      </c>
      <c r="AD509">
        <v>0</v>
      </c>
      <c r="AE509">
        <v>0</v>
      </c>
      <c r="AF509">
        <v>65.709999999999994</v>
      </c>
      <c r="AG509">
        <v>11.6</v>
      </c>
      <c r="AH509">
        <v>0</v>
      </c>
      <c r="AI509">
        <v>1</v>
      </c>
      <c r="AJ509">
        <v>7.04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0.01</v>
      </c>
      <c r="AU509" t="s">
        <v>6</v>
      </c>
      <c r="AV509">
        <v>0</v>
      </c>
      <c r="AW509">
        <v>2</v>
      </c>
      <c r="AX509">
        <v>16613791</v>
      </c>
      <c r="AY509">
        <v>1</v>
      </c>
      <c r="AZ509">
        <v>0</v>
      </c>
      <c r="BA509">
        <v>503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Y509*Source!I213</f>
        <v>2.8450000000000003E-2</v>
      </c>
      <c r="CY509">
        <f>AB509</f>
        <v>462.6</v>
      </c>
      <c r="CZ509">
        <f>AF509</f>
        <v>65.709999999999994</v>
      </c>
      <c r="DA509">
        <f>AJ509</f>
        <v>7.04</v>
      </c>
      <c r="DB509">
        <v>0</v>
      </c>
    </row>
    <row r="510" spans="1:106" x14ac:dyDescent="0.2">
      <c r="A510">
        <f>ROW(Source!A213)</f>
        <v>213</v>
      </c>
      <c r="B510">
        <v>16612262</v>
      </c>
      <c r="C510">
        <v>16613778</v>
      </c>
      <c r="D510">
        <v>15167588</v>
      </c>
      <c r="E510">
        <v>1</v>
      </c>
      <c r="F510">
        <v>1</v>
      </c>
      <c r="G510">
        <v>1</v>
      </c>
      <c r="H510">
        <v>3</v>
      </c>
      <c r="I510" t="s">
        <v>1512</v>
      </c>
      <c r="J510" t="s">
        <v>1513</v>
      </c>
      <c r="K510" t="s">
        <v>1514</v>
      </c>
      <c r="L510">
        <v>1346</v>
      </c>
      <c r="N510">
        <v>1009</v>
      </c>
      <c r="O510" t="s">
        <v>162</v>
      </c>
      <c r="P510" t="s">
        <v>162</v>
      </c>
      <c r="Q510">
        <v>1</v>
      </c>
      <c r="W510">
        <v>0</v>
      </c>
      <c r="X510">
        <v>-1088866022</v>
      </c>
      <c r="Y510">
        <v>0.16</v>
      </c>
      <c r="AA510">
        <v>214.02</v>
      </c>
      <c r="AB510">
        <v>0</v>
      </c>
      <c r="AC510">
        <v>0</v>
      </c>
      <c r="AD510">
        <v>0</v>
      </c>
      <c r="AE510">
        <v>30.4</v>
      </c>
      <c r="AF510">
        <v>0</v>
      </c>
      <c r="AG510">
        <v>0</v>
      </c>
      <c r="AH510">
        <v>0</v>
      </c>
      <c r="AI510">
        <v>7.04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0.16</v>
      </c>
      <c r="AU510" t="s">
        <v>6</v>
      </c>
      <c r="AV510">
        <v>0</v>
      </c>
      <c r="AW510">
        <v>2</v>
      </c>
      <c r="AX510">
        <v>16613792</v>
      </c>
      <c r="AY510">
        <v>1</v>
      </c>
      <c r="AZ510">
        <v>0</v>
      </c>
      <c r="BA510">
        <v>504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Y510*Source!I213</f>
        <v>0.45520000000000005</v>
      </c>
      <c r="CY510">
        <f>AA510</f>
        <v>214.02</v>
      </c>
      <c r="CZ510">
        <f>AE510</f>
        <v>30.4</v>
      </c>
      <c r="DA510">
        <f>AI510</f>
        <v>7.04</v>
      </c>
      <c r="DB510">
        <v>0</v>
      </c>
    </row>
    <row r="511" spans="1:106" x14ac:dyDescent="0.2">
      <c r="A511">
        <f>ROW(Source!A213)</f>
        <v>213</v>
      </c>
      <c r="B511">
        <v>16612262</v>
      </c>
      <c r="C511">
        <v>16613778</v>
      </c>
      <c r="D511">
        <v>15167600</v>
      </c>
      <c r="E511">
        <v>1</v>
      </c>
      <c r="F511">
        <v>1</v>
      </c>
      <c r="G511">
        <v>1</v>
      </c>
      <c r="H511">
        <v>3</v>
      </c>
      <c r="I511" t="s">
        <v>1597</v>
      </c>
      <c r="J511" t="s">
        <v>1598</v>
      </c>
      <c r="K511" t="s">
        <v>1599</v>
      </c>
      <c r="L511">
        <v>1308</v>
      </c>
      <c r="N511">
        <v>1003</v>
      </c>
      <c r="O511" t="s">
        <v>27</v>
      </c>
      <c r="P511" t="s">
        <v>27</v>
      </c>
      <c r="Q511">
        <v>100</v>
      </c>
      <c r="W511">
        <v>0</v>
      </c>
      <c r="X511">
        <v>568244124</v>
      </c>
      <c r="Y511">
        <v>0.05</v>
      </c>
      <c r="AA511">
        <v>844.8</v>
      </c>
      <c r="AB511">
        <v>0</v>
      </c>
      <c r="AC511">
        <v>0</v>
      </c>
      <c r="AD511">
        <v>0</v>
      </c>
      <c r="AE511">
        <v>120</v>
      </c>
      <c r="AF511">
        <v>0</v>
      </c>
      <c r="AG511">
        <v>0</v>
      </c>
      <c r="AH511">
        <v>0</v>
      </c>
      <c r="AI511">
        <v>7.04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0.05</v>
      </c>
      <c r="AU511" t="s">
        <v>6</v>
      </c>
      <c r="AV511">
        <v>0</v>
      </c>
      <c r="AW511">
        <v>2</v>
      </c>
      <c r="AX511">
        <v>16613793</v>
      </c>
      <c r="AY511">
        <v>1</v>
      </c>
      <c r="AZ511">
        <v>0</v>
      </c>
      <c r="BA511">
        <v>505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Y511*Source!I213</f>
        <v>0.14225000000000002</v>
      </c>
      <c r="CY511">
        <f>AA511</f>
        <v>844.8</v>
      </c>
      <c r="CZ511">
        <f>AE511</f>
        <v>120</v>
      </c>
      <c r="DA511">
        <f>AI511</f>
        <v>7.04</v>
      </c>
      <c r="DB511">
        <v>0</v>
      </c>
    </row>
    <row r="512" spans="1:106" x14ac:dyDescent="0.2">
      <c r="A512">
        <f>ROW(Source!A213)</f>
        <v>213</v>
      </c>
      <c r="B512">
        <v>16612262</v>
      </c>
      <c r="C512">
        <v>16613778</v>
      </c>
      <c r="D512">
        <v>15203834</v>
      </c>
      <c r="E512">
        <v>1</v>
      </c>
      <c r="F512">
        <v>1</v>
      </c>
      <c r="G512">
        <v>1</v>
      </c>
      <c r="H512">
        <v>3</v>
      </c>
      <c r="I512" t="s">
        <v>1542</v>
      </c>
      <c r="J512" t="s">
        <v>1543</v>
      </c>
      <c r="K512" t="s">
        <v>1544</v>
      </c>
      <c r="L512">
        <v>1346</v>
      </c>
      <c r="N512">
        <v>1009</v>
      </c>
      <c r="O512" t="s">
        <v>162</v>
      </c>
      <c r="P512" t="s">
        <v>162</v>
      </c>
      <c r="Q512">
        <v>1</v>
      </c>
      <c r="W512">
        <v>0</v>
      </c>
      <c r="X512">
        <v>210558753</v>
      </c>
      <c r="Y512">
        <v>0.05</v>
      </c>
      <c r="AA512">
        <v>201.34</v>
      </c>
      <c r="AB512">
        <v>0</v>
      </c>
      <c r="AC512">
        <v>0</v>
      </c>
      <c r="AD512">
        <v>0</v>
      </c>
      <c r="AE512">
        <v>28.6</v>
      </c>
      <c r="AF512">
        <v>0</v>
      </c>
      <c r="AG512">
        <v>0</v>
      </c>
      <c r="AH512">
        <v>0</v>
      </c>
      <c r="AI512">
        <v>7.04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0.05</v>
      </c>
      <c r="AU512" t="s">
        <v>6</v>
      </c>
      <c r="AV512">
        <v>0</v>
      </c>
      <c r="AW512">
        <v>2</v>
      </c>
      <c r="AX512">
        <v>16613794</v>
      </c>
      <c r="AY512">
        <v>1</v>
      </c>
      <c r="AZ512">
        <v>0</v>
      </c>
      <c r="BA512">
        <v>506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Y512*Source!I213</f>
        <v>0.14225000000000002</v>
      </c>
      <c r="CY512">
        <f>AA512</f>
        <v>201.34</v>
      </c>
      <c r="CZ512">
        <f>AE512</f>
        <v>28.6</v>
      </c>
      <c r="DA512">
        <f>AI512</f>
        <v>7.04</v>
      </c>
      <c r="DB512">
        <v>0</v>
      </c>
    </row>
    <row r="513" spans="1:106" x14ac:dyDescent="0.2">
      <c r="A513">
        <f>ROW(Source!A213)</f>
        <v>213</v>
      </c>
      <c r="B513">
        <v>16612262</v>
      </c>
      <c r="C513">
        <v>16613778</v>
      </c>
      <c r="D513">
        <v>15223028</v>
      </c>
      <c r="E513">
        <v>1</v>
      </c>
      <c r="F513">
        <v>1</v>
      </c>
      <c r="G513">
        <v>1</v>
      </c>
      <c r="H513">
        <v>3</v>
      </c>
      <c r="I513" t="s">
        <v>722</v>
      </c>
      <c r="J513" t="s">
        <v>724</v>
      </c>
      <c r="K513" t="s">
        <v>723</v>
      </c>
      <c r="L513">
        <v>1477</v>
      </c>
      <c r="N513">
        <v>1013</v>
      </c>
      <c r="O513" t="s">
        <v>706</v>
      </c>
      <c r="P513" t="s">
        <v>708</v>
      </c>
      <c r="Q513">
        <v>1</v>
      </c>
      <c r="W513">
        <v>0</v>
      </c>
      <c r="X513">
        <v>-1479501953</v>
      </c>
      <c r="Y513">
        <v>0.1</v>
      </c>
      <c r="AA513">
        <v>34018.120000000003</v>
      </c>
      <c r="AB513">
        <v>0</v>
      </c>
      <c r="AC513">
        <v>0</v>
      </c>
      <c r="AD513">
        <v>0</v>
      </c>
      <c r="AE513">
        <v>4832.12</v>
      </c>
      <c r="AF513">
        <v>0</v>
      </c>
      <c r="AG513">
        <v>0</v>
      </c>
      <c r="AH513">
        <v>0</v>
      </c>
      <c r="AI513">
        <v>7.04</v>
      </c>
      <c r="AJ513">
        <v>1</v>
      </c>
      <c r="AK513">
        <v>1</v>
      </c>
      <c r="AL513">
        <v>1</v>
      </c>
      <c r="AN513">
        <v>0</v>
      </c>
      <c r="AO513">
        <v>0</v>
      </c>
      <c r="AP513">
        <v>0</v>
      </c>
      <c r="AQ513">
        <v>0</v>
      </c>
      <c r="AR513">
        <v>0</v>
      </c>
      <c r="AS513" t="s">
        <v>6</v>
      </c>
      <c r="AT513">
        <v>0.1</v>
      </c>
      <c r="AU513" t="s">
        <v>6</v>
      </c>
      <c r="AV513">
        <v>0</v>
      </c>
      <c r="AW513">
        <v>1</v>
      </c>
      <c r="AX513">
        <v>-1</v>
      </c>
      <c r="AY513">
        <v>0</v>
      </c>
      <c r="AZ513">
        <v>0</v>
      </c>
      <c r="BA513" t="s">
        <v>6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Y513*Source!I213</f>
        <v>0.28450000000000003</v>
      </c>
      <c r="CY513">
        <f>AA513</f>
        <v>34018.120000000003</v>
      </c>
      <c r="CZ513">
        <f>AE513</f>
        <v>4832.12</v>
      </c>
      <c r="DA513">
        <f>AI513</f>
        <v>7.04</v>
      </c>
      <c r="DB513">
        <v>0</v>
      </c>
    </row>
    <row r="514" spans="1:106" x14ac:dyDescent="0.2">
      <c r="A514">
        <f>ROW(Source!A213)</f>
        <v>213</v>
      </c>
      <c r="B514">
        <v>16612262</v>
      </c>
      <c r="C514">
        <v>16613778</v>
      </c>
      <c r="D514">
        <v>15164559</v>
      </c>
      <c r="E514">
        <v>17</v>
      </c>
      <c r="F514">
        <v>1</v>
      </c>
      <c r="G514">
        <v>1</v>
      </c>
      <c r="H514">
        <v>3</v>
      </c>
      <c r="I514" t="s">
        <v>1521</v>
      </c>
      <c r="J514" t="s">
        <v>6</v>
      </c>
      <c r="K514" t="s">
        <v>1522</v>
      </c>
      <c r="L514">
        <v>1374</v>
      </c>
      <c r="N514">
        <v>1013</v>
      </c>
      <c r="O514" t="s">
        <v>1523</v>
      </c>
      <c r="P514" t="s">
        <v>1523</v>
      </c>
      <c r="Q514">
        <v>1</v>
      </c>
      <c r="W514">
        <v>0</v>
      </c>
      <c r="X514">
        <v>-1731369543</v>
      </c>
      <c r="Y514">
        <v>0.53</v>
      </c>
      <c r="AA514">
        <v>1</v>
      </c>
      <c r="AB514">
        <v>0</v>
      </c>
      <c r="AC514">
        <v>0</v>
      </c>
      <c r="AD514">
        <v>0</v>
      </c>
      <c r="AE514">
        <v>1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0.53</v>
      </c>
      <c r="AU514" t="s">
        <v>6</v>
      </c>
      <c r="AV514">
        <v>0</v>
      </c>
      <c r="AW514">
        <v>2</v>
      </c>
      <c r="AX514">
        <v>16613795</v>
      </c>
      <c r="AY514">
        <v>1</v>
      </c>
      <c r="AZ514">
        <v>0</v>
      </c>
      <c r="BA514">
        <v>507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Y514*Source!I213</f>
        <v>1.5078500000000001</v>
      </c>
      <c r="CY514">
        <f>AA514</f>
        <v>1</v>
      </c>
      <c r="CZ514">
        <f>AE514</f>
        <v>1</v>
      </c>
      <c r="DA514">
        <f>AI514</f>
        <v>1</v>
      </c>
      <c r="DB514">
        <v>0</v>
      </c>
    </row>
    <row r="515" spans="1:106" x14ac:dyDescent="0.2">
      <c r="A515">
        <f>ROW(Source!A215)</f>
        <v>215</v>
      </c>
      <c r="B515">
        <v>16612262</v>
      </c>
      <c r="C515">
        <v>16613797</v>
      </c>
      <c r="D515">
        <v>15446300</v>
      </c>
      <c r="E515">
        <v>1</v>
      </c>
      <c r="F515">
        <v>1</v>
      </c>
      <c r="G515">
        <v>1</v>
      </c>
      <c r="H515">
        <v>1</v>
      </c>
      <c r="I515" t="s">
        <v>1317</v>
      </c>
      <c r="J515" t="s">
        <v>6</v>
      </c>
      <c r="K515" t="s">
        <v>1318</v>
      </c>
      <c r="L515">
        <v>1191</v>
      </c>
      <c r="N515">
        <v>1013</v>
      </c>
      <c r="O515" t="s">
        <v>1223</v>
      </c>
      <c r="P515" t="s">
        <v>1223</v>
      </c>
      <c r="Q515">
        <v>1</v>
      </c>
      <c r="W515">
        <v>0</v>
      </c>
      <c r="X515">
        <v>912892513</v>
      </c>
      <c r="Y515">
        <v>31.6</v>
      </c>
      <c r="AA515">
        <v>0</v>
      </c>
      <c r="AB515">
        <v>0</v>
      </c>
      <c r="AC515">
        <v>0</v>
      </c>
      <c r="AD515">
        <v>69.84</v>
      </c>
      <c r="AE515">
        <v>0</v>
      </c>
      <c r="AF515">
        <v>0</v>
      </c>
      <c r="AG515">
        <v>0</v>
      </c>
      <c r="AH515">
        <v>9.92</v>
      </c>
      <c r="AI515">
        <v>1</v>
      </c>
      <c r="AJ515">
        <v>1</v>
      </c>
      <c r="AK515">
        <v>1</v>
      </c>
      <c r="AL515">
        <v>7.04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31.6</v>
      </c>
      <c r="AU515" t="s">
        <v>6</v>
      </c>
      <c r="AV515">
        <v>1</v>
      </c>
      <c r="AW515">
        <v>2</v>
      </c>
      <c r="AX515">
        <v>16613808</v>
      </c>
      <c r="AY515">
        <v>1</v>
      </c>
      <c r="AZ515">
        <v>0</v>
      </c>
      <c r="BA515">
        <v>508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Y515*Source!I215</f>
        <v>14.22</v>
      </c>
      <c r="CY515">
        <f>AD515</f>
        <v>69.84</v>
      </c>
      <c r="CZ515">
        <f>AH515</f>
        <v>9.92</v>
      </c>
      <c r="DA515">
        <f>AL515</f>
        <v>7.04</v>
      </c>
      <c r="DB515">
        <v>0</v>
      </c>
    </row>
    <row r="516" spans="1:106" x14ac:dyDescent="0.2">
      <c r="A516">
        <f>ROW(Source!A215)</f>
        <v>215</v>
      </c>
      <c r="B516">
        <v>16612262</v>
      </c>
      <c r="C516">
        <v>16613797</v>
      </c>
      <c r="D516">
        <v>15430395</v>
      </c>
      <c r="E516">
        <v>1</v>
      </c>
      <c r="F516">
        <v>1</v>
      </c>
      <c r="G516">
        <v>1</v>
      </c>
      <c r="H516">
        <v>1</v>
      </c>
      <c r="I516" t="s">
        <v>1224</v>
      </c>
      <c r="J516" t="s">
        <v>6</v>
      </c>
      <c r="K516" t="s">
        <v>1225</v>
      </c>
      <c r="L516">
        <v>1191</v>
      </c>
      <c r="N516">
        <v>1013</v>
      </c>
      <c r="O516" t="s">
        <v>1223</v>
      </c>
      <c r="P516" t="s">
        <v>1223</v>
      </c>
      <c r="Q516">
        <v>1</v>
      </c>
      <c r="W516">
        <v>0</v>
      </c>
      <c r="X516">
        <v>-1417349443</v>
      </c>
      <c r="Y516">
        <v>0.05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7.04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0.05</v>
      </c>
      <c r="AU516" t="s">
        <v>6</v>
      </c>
      <c r="AV516">
        <v>2</v>
      </c>
      <c r="AW516">
        <v>2</v>
      </c>
      <c r="AX516">
        <v>16613809</v>
      </c>
      <c r="AY516">
        <v>1</v>
      </c>
      <c r="AZ516">
        <v>0</v>
      </c>
      <c r="BA516">
        <v>509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Y516*Source!I215</f>
        <v>2.2500000000000003E-2</v>
      </c>
      <c r="CY516">
        <f>AD516</f>
        <v>0</v>
      </c>
      <c r="CZ516">
        <f>AH516</f>
        <v>0</v>
      </c>
      <c r="DA516">
        <f>AL516</f>
        <v>1</v>
      </c>
      <c r="DB516">
        <v>0</v>
      </c>
    </row>
    <row r="517" spans="1:106" x14ac:dyDescent="0.2">
      <c r="A517">
        <f>ROW(Source!A215)</f>
        <v>215</v>
      </c>
      <c r="B517">
        <v>16612262</v>
      </c>
      <c r="C517">
        <v>16613797</v>
      </c>
      <c r="D517">
        <v>15247680</v>
      </c>
      <c r="E517">
        <v>1</v>
      </c>
      <c r="F517">
        <v>1</v>
      </c>
      <c r="G517">
        <v>1</v>
      </c>
      <c r="H517">
        <v>2</v>
      </c>
      <c r="I517" t="s">
        <v>1509</v>
      </c>
      <c r="J517" t="s">
        <v>1510</v>
      </c>
      <c r="K517" t="s">
        <v>1511</v>
      </c>
      <c r="L517">
        <v>1368</v>
      </c>
      <c r="N517">
        <v>1011</v>
      </c>
      <c r="O517" t="s">
        <v>1229</v>
      </c>
      <c r="P517" t="s">
        <v>1229</v>
      </c>
      <c r="Q517">
        <v>1</v>
      </c>
      <c r="W517">
        <v>0</v>
      </c>
      <c r="X517">
        <v>-1718674368</v>
      </c>
      <c r="Y517">
        <v>0.03</v>
      </c>
      <c r="AA517">
        <v>0</v>
      </c>
      <c r="AB517">
        <v>788.41</v>
      </c>
      <c r="AC517">
        <v>13.5</v>
      </c>
      <c r="AD517">
        <v>0</v>
      </c>
      <c r="AE517">
        <v>0</v>
      </c>
      <c r="AF517">
        <v>111.99</v>
      </c>
      <c r="AG517">
        <v>13.5</v>
      </c>
      <c r="AH517">
        <v>0</v>
      </c>
      <c r="AI517">
        <v>1</v>
      </c>
      <c r="AJ517">
        <v>7.04</v>
      </c>
      <c r="AK517">
        <v>1</v>
      </c>
      <c r="AL517">
        <v>1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6</v>
      </c>
      <c r="AT517">
        <v>0.03</v>
      </c>
      <c r="AU517" t="s">
        <v>6</v>
      </c>
      <c r="AV517">
        <v>0</v>
      </c>
      <c r="AW517">
        <v>2</v>
      </c>
      <c r="AX517">
        <v>16613810</v>
      </c>
      <c r="AY517">
        <v>1</v>
      </c>
      <c r="AZ517">
        <v>0</v>
      </c>
      <c r="BA517">
        <v>510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Y517*Source!I215</f>
        <v>1.35E-2</v>
      </c>
      <c r="CY517">
        <f>AB517</f>
        <v>788.41</v>
      </c>
      <c r="CZ517">
        <f>AF517</f>
        <v>111.99</v>
      </c>
      <c r="DA517">
        <f>AJ517</f>
        <v>7.04</v>
      </c>
      <c r="DB517">
        <v>0</v>
      </c>
    </row>
    <row r="518" spans="1:106" x14ac:dyDescent="0.2">
      <c r="A518">
        <f>ROW(Source!A215)</f>
        <v>215</v>
      </c>
      <c r="B518">
        <v>16612262</v>
      </c>
      <c r="C518">
        <v>16613797</v>
      </c>
      <c r="D518">
        <v>15249073</v>
      </c>
      <c r="E518">
        <v>1</v>
      </c>
      <c r="F518">
        <v>1</v>
      </c>
      <c r="G518">
        <v>1</v>
      </c>
      <c r="H518">
        <v>2</v>
      </c>
      <c r="I518" t="s">
        <v>1237</v>
      </c>
      <c r="J518" t="s">
        <v>1238</v>
      </c>
      <c r="K518" t="s">
        <v>1239</v>
      </c>
      <c r="L518">
        <v>1368</v>
      </c>
      <c r="N518">
        <v>1011</v>
      </c>
      <c r="O518" t="s">
        <v>1229</v>
      </c>
      <c r="P518" t="s">
        <v>1229</v>
      </c>
      <c r="Q518">
        <v>1</v>
      </c>
      <c r="W518">
        <v>0</v>
      </c>
      <c r="X518">
        <v>1372534845</v>
      </c>
      <c r="Y518">
        <v>0.02</v>
      </c>
      <c r="AA518">
        <v>0</v>
      </c>
      <c r="AB518">
        <v>462.6</v>
      </c>
      <c r="AC518">
        <v>11.6</v>
      </c>
      <c r="AD518">
        <v>0</v>
      </c>
      <c r="AE518">
        <v>0</v>
      </c>
      <c r="AF518">
        <v>65.709999999999994</v>
      </c>
      <c r="AG518">
        <v>11.6</v>
      </c>
      <c r="AH518">
        <v>0</v>
      </c>
      <c r="AI518">
        <v>1</v>
      </c>
      <c r="AJ518">
        <v>7.04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0.02</v>
      </c>
      <c r="AU518" t="s">
        <v>6</v>
      </c>
      <c r="AV518">
        <v>0</v>
      </c>
      <c r="AW518">
        <v>2</v>
      </c>
      <c r="AX518">
        <v>16613811</v>
      </c>
      <c r="AY518">
        <v>1</v>
      </c>
      <c r="AZ518">
        <v>0</v>
      </c>
      <c r="BA518">
        <v>511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Y518*Source!I215</f>
        <v>9.0000000000000011E-3</v>
      </c>
      <c r="CY518">
        <f>AB518</f>
        <v>462.6</v>
      </c>
      <c r="CZ518">
        <f>AF518</f>
        <v>65.709999999999994</v>
      </c>
      <c r="DA518">
        <f>AJ518</f>
        <v>7.04</v>
      </c>
      <c r="DB518">
        <v>0</v>
      </c>
    </row>
    <row r="519" spans="1:106" x14ac:dyDescent="0.2">
      <c r="A519">
        <f>ROW(Source!A215)</f>
        <v>215</v>
      </c>
      <c r="B519">
        <v>16612262</v>
      </c>
      <c r="C519">
        <v>16613797</v>
      </c>
      <c r="D519">
        <v>15167588</v>
      </c>
      <c r="E519">
        <v>1</v>
      </c>
      <c r="F519">
        <v>1</v>
      </c>
      <c r="G519">
        <v>1</v>
      </c>
      <c r="H519">
        <v>3</v>
      </c>
      <c r="I519" t="s">
        <v>1512</v>
      </c>
      <c r="J519" t="s">
        <v>1513</v>
      </c>
      <c r="K519" t="s">
        <v>1514</v>
      </c>
      <c r="L519">
        <v>1346</v>
      </c>
      <c r="N519">
        <v>1009</v>
      </c>
      <c r="O519" t="s">
        <v>162</v>
      </c>
      <c r="P519" t="s">
        <v>162</v>
      </c>
      <c r="Q519">
        <v>1</v>
      </c>
      <c r="W519">
        <v>0</v>
      </c>
      <c r="X519">
        <v>-1088866022</v>
      </c>
      <c r="Y519">
        <v>0.11</v>
      </c>
      <c r="AA519">
        <v>214.02</v>
      </c>
      <c r="AB519">
        <v>0</v>
      </c>
      <c r="AC519">
        <v>0</v>
      </c>
      <c r="AD519">
        <v>0</v>
      </c>
      <c r="AE519">
        <v>30.4</v>
      </c>
      <c r="AF519">
        <v>0</v>
      </c>
      <c r="AG519">
        <v>0</v>
      </c>
      <c r="AH519">
        <v>0</v>
      </c>
      <c r="AI519">
        <v>7.04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0.11</v>
      </c>
      <c r="AU519" t="s">
        <v>6</v>
      </c>
      <c r="AV519">
        <v>0</v>
      </c>
      <c r="AW519">
        <v>2</v>
      </c>
      <c r="AX519">
        <v>16613812</v>
      </c>
      <c r="AY519">
        <v>1</v>
      </c>
      <c r="AZ519">
        <v>0</v>
      </c>
      <c r="BA519">
        <v>512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Y519*Source!I215</f>
        <v>4.9500000000000002E-2</v>
      </c>
      <c r="CY519">
        <f t="shared" ref="CY519:CY524" si="48">AA519</f>
        <v>214.02</v>
      </c>
      <c r="CZ519">
        <f t="shared" ref="CZ519:CZ524" si="49">AE519</f>
        <v>30.4</v>
      </c>
      <c r="DA519">
        <f t="shared" ref="DA519:DA524" si="50">AI519</f>
        <v>7.04</v>
      </c>
      <c r="DB519">
        <v>0</v>
      </c>
    </row>
    <row r="520" spans="1:106" x14ac:dyDescent="0.2">
      <c r="A520">
        <f>ROW(Source!A215)</f>
        <v>215</v>
      </c>
      <c r="B520">
        <v>16612262</v>
      </c>
      <c r="C520">
        <v>16613797</v>
      </c>
      <c r="D520">
        <v>15170074</v>
      </c>
      <c r="E520">
        <v>1</v>
      </c>
      <c r="F520">
        <v>1</v>
      </c>
      <c r="G520">
        <v>1</v>
      </c>
      <c r="H520">
        <v>3</v>
      </c>
      <c r="I520" t="s">
        <v>1533</v>
      </c>
      <c r="J520" t="s">
        <v>1534</v>
      </c>
      <c r="K520" t="s">
        <v>1535</v>
      </c>
      <c r="L520">
        <v>1355</v>
      </c>
      <c r="N520">
        <v>1010</v>
      </c>
      <c r="O520" t="s">
        <v>322</v>
      </c>
      <c r="P520" t="s">
        <v>322</v>
      </c>
      <c r="Q520">
        <v>100</v>
      </c>
      <c r="W520">
        <v>0</v>
      </c>
      <c r="X520">
        <v>1794244060</v>
      </c>
      <c r="Y520">
        <v>1.02</v>
      </c>
      <c r="AA520">
        <v>605.44000000000005</v>
      </c>
      <c r="AB520">
        <v>0</v>
      </c>
      <c r="AC520">
        <v>0</v>
      </c>
      <c r="AD520">
        <v>0</v>
      </c>
      <c r="AE520">
        <v>86</v>
      </c>
      <c r="AF520">
        <v>0</v>
      </c>
      <c r="AG520">
        <v>0</v>
      </c>
      <c r="AH520">
        <v>0</v>
      </c>
      <c r="AI520">
        <v>7.04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1.02</v>
      </c>
      <c r="AU520" t="s">
        <v>6</v>
      </c>
      <c r="AV520">
        <v>0</v>
      </c>
      <c r="AW520">
        <v>2</v>
      </c>
      <c r="AX520">
        <v>16613813</v>
      </c>
      <c r="AY520">
        <v>1</v>
      </c>
      <c r="AZ520">
        <v>0</v>
      </c>
      <c r="BA520">
        <v>513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Y520*Source!I215</f>
        <v>0.45900000000000002</v>
      </c>
      <c r="CY520">
        <f t="shared" si="48"/>
        <v>605.44000000000005</v>
      </c>
      <c r="CZ520">
        <f t="shared" si="49"/>
        <v>86</v>
      </c>
      <c r="DA520">
        <f t="shared" si="50"/>
        <v>7.04</v>
      </c>
      <c r="DB520">
        <v>0</v>
      </c>
    </row>
    <row r="521" spans="1:106" x14ac:dyDescent="0.2">
      <c r="A521">
        <f>ROW(Source!A215)</f>
        <v>215</v>
      </c>
      <c r="B521">
        <v>16612262</v>
      </c>
      <c r="C521">
        <v>16613797</v>
      </c>
      <c r="D521">
        <v>15170434</v>
      </c>
      <c r="E521">
        <v>1</v>
      </c>
      <c r="F521">
        <v>1</v>
      </c>
      <c r="G521">
        <v>1</v>
      </c>
      <c r="H521">
        <v>3</v>
      </c>
      <c r="I521" t="s">
        <v>1568</v>
      </c>
      <c r="J521" t="s">
        <v>1569</v>
      </c>
      <c r="K521" t="s">
        <v>1570</v>
      </c>
      <c r="L521">
        <v>1348</v>
      </c>
      <c r="N521">
        <v>1009</v>
      </c>
      <c r="O521" t="s">
        <v>182</v>
      </c>
      <c r="P521" t="s">
        <v>182</v>
      </c>
      <c r="Q521">
        <v>1000</v>
      </c>
      <c r="W521">
        <v>0</v>
      </c>
      <c r="X521">
        <v>797358079</v>
      </c>
      <c r="Y521">
        <v>1.6000000000000001E-4</v>
      </c>
      <c r="AA521">
        <v>209792</v>
      </c>
      <c r="AB521">
        <v>0</v>
      </c>
      <c r="AC521">
        <v>0</v>
      </c>
      <c r="AD521">
        <v>0</v>
      </c>
      <c r="AE521">
        <v>29800</v>
      </c>
      <c r="AF521">
        <v>0</v>
      </c>
      <c r="AG521">
        <v>0</v>
      </c>
      <c r="AH521">
        <v>0</v>
      </c>
      <c r="AI521">
        <v>7.04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1.6000000000000001E-4</v>
      </c>
      <c r="AU521" t="s">
        <v>6</v>
      </c>
      <c r="AV521">
        <v>0</v>
      </c>
      <c r="AW521">
        <v>2</v>
      </c>
      <c r="AX521">
        <v>16613814</v>
      </c>
      <c r="AY521">
        <v>1</v>
      </c>
      <c r="AZ521">
        <v>0</v>
      </c>
      <c r="BA521">
        <v>514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Y521*Source!I215</f>
        <v>7.2000000000000002E-5</v>
      </c>
      <c r="CY521">
        <f t="shared" si="48"/>
        <v>209792</v>
      </c>
      <c r="CZ521">
        <f t="shared" si="49"/>
        <v>29800</v>
      </c>
      <c r="DA521">
        <f t="shared" si="50"/>
        <v>7.04</v>
      </c>
      <c r="DB521">
        <v>0</v>
      </c>
    </row>
    <row r="522" spans="1:106" x14ac:dyDescent="0.2">
      <c r="A522">
        <f>ROW(Source!A215)</f>
        <v>215</v>
      </c>
      <c r="B522">
        <v>16612262</v>
      </c>
      <c r="C522">
        <v>16613797</v>
      </c>
      <c r="D522">
        <v>15170438</v>
      </c>
      <c r="E522">
        <v>1</v>
      </c>
      <c r="F522">
        <v>1</v>
      </c>
      <c r="G522">
        <v>1</v>
      </c>
      <c r="H522">
        <v>3</v>
      </c>
      <c r="I522" t="s">
        <v>1571</v>
      </c>
      <c r="J522" t="s">
        <v>1572</v>
      </c>
      <c r="K522" t="s">
        <v>1573</v>
      </c>
      <c r="L522">
        <v>1348</v>
      </c>
      <c r="N522">
        <v>1009</v>
      </c>
      <c r="O522" t="s">
        <v>182</v>
      </c>
      <c r="P522" t="s">
        <v>182</v>
      </c>
      <c r="Q522">
        <v>1000</v>
      </c>
      <c r="W522">
        <v>0</v>
      </c>
      <c r="X522">
        <v>-1755229539</v>
      </c>
      <c r="Y522">
        <v>2.9999999999999997E-4</v>
      </c>
      <c r="AA522">
        <v>87507.199999999997</v>
      </c>
      <c r="AB522">
        <v>0</v>
      </c>
      <c r="AC522">
        <v>0</v>
      </c>
      <c r="AD522">
        <v>0</v>
      </c>
      <c r="AE522">
        <v>12430</v>
      </c>
      <c r="AF522">
        <v>0</v>
      </c>
      <c r="AG522">
        <v>0</v>
      </c>
      <c r="AH522">
        <v>0</v>
      </c>
      <c r="AI522">
        <v>7.04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2.9999999999999997E-4</v>
      </c>
      <c r="AU522" t="s">
        <v>6</v>
      </c>
      <c r="AV522">
        <v>0</v>
      </c>
      <c r="AW522">
        <v>2</v>
      </c>
      <c r="AX522">
        <v>16613815</v>
      </c>
      <c r="AY522">
        <v>1</v>
      </c>
      <c r="AZ522">
        <v>0</v>
      </c>
      <c r="BA522">
        <v>515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Y522*Source!I215</f>
        <v>1.35E-4</v>
      </c>
      <c r="CY522">
        <f t="shared" si="48"/>
        <v>87507.199999999997</v>
      </c>
      <c r="CZ522">
        <f t="shared" si="49"/>
        <v>12430</v>
      </c>
      <c r="DA522">
        <f t="shared" si="50"/>
        <v>7.04</v>
      </c>
      <c r="DB522">
        <v>0</v>
      </c>
    </row>
    <row r="523" spans="1:106" x14ac:dyDescent="0.2">
      <c r="A523">
        <f>ROW(Source!A215)</f>
        <v>215</v>
      </c>
      <c r="B523">
        <v>16612262</v>
      </c>
      <c r="C523">
        <v>16613797</v>
      </c>
      <c r="D523">
        <v>15220578</v>
      </c>
      <c r="E523">
        <v>1</v>
      </c>
      <c r="F523">
        <v>1</v>
      </c>
      <c r="G523">
        <v>1</v>
      </c>
      <c r="H523">
        <v>3</v>
      </c>
      <c r="I523" t="s">
        <v>730</v>
      </c>
      <c r="J523" t="s">
        <v>732</v>
      </c>
      <c r="K523" t="s">
        <v>731</v>
      </c>
      <c r="L523">
        <v>1358</v>
      </c>
      <c r="N523">
        <v>1010</v>
      </c>
      <c r="O523" t="s">
        <v>697</v>
      </c>
      <c r="P523" t="s">
        <v>697</v>
      </c>
      <c r="Q523">
        <v>10</v>
      </c>
      <c r="W523">
        <v>0</v>
      </c>
      <c r="X523">
        <v>815488521</v>
      </c>
      <c r="Y523">
        <v>10</v>
      </c>
      <c r="AA523">
        <v>677.25</v>
      </c>
      <c r="AB523">
        <v>0</v>
      </c>
      <c r="AC523">
        <v>0</v>
      </c>
      <c r="AD523">
        <v>0</v>
      </c>
      <c r="AE523">
        <v>96.2</v>
      </c>
      <c r="AF523">
        <v>0</v>
      </c>
      <c r="AG523">
        <v>0</v>
      </c>
      <c r="AH523">
        <v>0</v>
      </c>
      <c r="AI523">
        <v>7.04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6</v>
      </c>
      <c r="AT523">
        <v>10</v>
      </c>
      <c r="AU523" t="s">
        <v>6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6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Y523*Source!I215</f>
        <v>4.5</v>
      </c>
      <c r="CY523">
        <f t="shared" si="48"/>
        <v>677.25</v>
      </c>
      <c r="CZ523">
        <f t="shared" si="49"/>
        <v>96.2</v>
      </c>
      <c r="DA523">
        <f t="shared" si="50"/>
        <v>7.04</v>
      </c>
      <c r="DB523">
        <v>0</v>
      </c>
    </row>
    <row r="524" spans="1:106" x14ac:dyDescent="0.2">
      <c r="A524">
        <f>ROW(Source!A215)</f>
        <v>215</v>
      </c>
      <c r="B524">
        <v>16612262</v>
      </c>
      <c r="C524">
        <v>16613797</v>
      </c>
      <c r="D524">
        <v>15164559</v>
      </c>
      <c r="E524">
        <v>17</v>
      </c>
      <c r="F524">
        <v>1</v>
      </c>
      <c r="G524">
        <v>1</v>
      </c>
      <c r="H524">
        <v>3</v>
      </c>
      <c r="I524" t="s">
        <v>1521</v>
      </c>
      <c r="J524" t="s">
        <v>6</v>
      </c>
      <c r="K524" t="s">
        <v>1522</v>
      </c>
      <c r="L524">
        <v>1374</v>
      </c>
      <c r="N524">
        <v>1013</v>
      </c>
      <c r="O524" t="s">
        <v>1523</v>
      </c>
      <c r="P524" t="s">
        <v>1523</v>
      </c>
      <c r="Q524">
        <v>1</v>
      </c>
      <c r="W524">
        <v>0</v>
      </c>
      <c r="X524">
        <v>-1731369543</v>
      </c>
      <c r="Y524">
        <v>6.27</v>
      </c>
      <c r="AA524">
        <v>1</v>
      </c>
      <c r="AB524">
        <v>0</v>
      </c>
      <c r="AC524">
        <v>0</v>
      </c>
      <c r="AD524">
        <v>0</v>
      </c>
      <c r="AE524">
        <v>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6.27</v>
      </c>
      <c r="AU524" t="s">
        <v>6</v>
      </c>
      <c r="AV524">
        <v>0</v>
      </c>
      <c r="AW524">
        <v>2</v>
      </c>
      <c r="AX524">
        <v>16613816</v>
      </c>
      <c r="AY524">
        <v>1</v>
      </c>
      <c r="AZ524">
        <v>0</v>
      </c>
      <c r="BA524">
        <v>516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Y524*Source!I215</f>
        <v>2.8214999999999999</v>
      </c>
      <c r="CY524">
        <f t="shared" si="48"/>
        <v>1</v>
      </c>
      <c r="CZ524">
        <f t="shared" si="49"/>
        <v>1</v>
      </c>
      <c r="DA524">
        <f t="shared" si="50"/>
        <v>1</v>
      </c>
      <c r="DB524">
        <v>0</v>
      </c>
    </row>
    <row r="525" spans="1:106" x14ac:dyDescent="0.2">
      <c r="A525">
        <f>ROW(Source!A217)</f>
        <v>217</v>
      </c>
      <c r="B525">
        <v>16612262</v>
      </c>
      <c r="C525">
        <v>16613818</v>
      </c>
      <c r="D525">
        <v>15442878</v>
      </c>
      <c r="E525">
        <v>1</v>
      </c>
      <c r="F525">
        <v>1</v>
      </c>
      <c r="G525">
        <v>1</v>
      </c>
      <c r="H525">
        <v>1</v>
      </c>
      <c r="I525" t="s">
        <v>1507</v>
      </c>
      <c r="J525" t="s">
        <v>6</v>
      </c>
      <c r="K525" t="s">
        <v>1508</v>
      </c>
      <c r="L525">
        <v>1191</v>
      </c>
      <c r="N525">
        <v>1013</v>
      </c>
      <c r="O525" t="s">
        <v>1223</v>
      </c>
      <c r="P525" t="s">
        <v>1223</v>
      </c>
      <c r="Q525">
        <v>1</v>
      </c>
      <c r="W525">
        <v>0</v>
      </c>
      <c r="X525">
        <v>-362667798</v>
      </c>
      <c r="Y525">
        <v>0.9</v>
      </c>
      <c r="AA525">
        <v>0</v>
      </c>
      <c r="AB525">
        <v>0</v>
      </c>
      <c r="AC525">
        <v>0</v>
      </c>
      <c r="AD525">
        <v>73.92</v>
      </c>
      <c r="AE525">
        <v>0</v>
      </c>
      <c r="AF525">
        <v>0</v>
      </c>
      <c r="AG525">
        <v>0</v>
      </c>
      <c r="AH525">
        <v>10.5</v>
      </c>
      <c r="AI525">
        <v>1</v>
      </c>
      <c r="AJ525">
        <v>1</v>
      </c>
      <c r="AK525">
        <v>1</v>
      </c>
      <c r="AL525">
        <v>7.04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0.9</v>
      </c>
      <c r="AU525" t="s">
        <v>6</v>
      </c>
      <c r="AV525">
        <v>1</v>
      </c>
      <c r="AW525">
        <v>2</v>
      </c>
      <c r="AX525">
        <v>16613828</v>
      </c>
      <c r="AY525">
        <v>1</v>
      </c>
      <c r="AZ525">
        <v>0</v>
      </c>
      <c r="BA525">
        <v>517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Y525*Source!I217</f>
        <v>3.6</v>
      </c>
      <c r="CY525">
        <f>AD525</f>
        <v>73.92</v>
      </c>
      <c r="CZ525">
        <f>AH525</f>
        <v>10.5</v>
      </c>
      <c r="DA525">
        <f>AL525</f>
        <v>7.04</v>
      </c>
      <c r="DB525">
        <v>0</v>
      </c>
    </row>
    <row r="526" spans="1:106" x14ac:dyDescent="0.2">
      <c r="A526">
        <f>ROW(Source!A217)</f>
        <v>217</v>
      </c>
      <c r="B526">
        <v>16612262</v>
      </c>
      <c r="C526">
        <v>16613818</v>
      </c>
      <c r="D526">
        <v>15430395</v>
      </c>
      <c r="E526">
        <v>1</v>
      </c>
      <c r="F526">
        <v>1</v>
      </c>
      <c r="G526">
        <v>1</v>
      </c>
      <c r="H526">
        <v>1</v>
      </c>
      <c r="I526" t="s">
        <v>1224</v>
      </c>
      <c r="J526" t="s">
        <v>6</v>
      </c>
      <c r="K526" t="s">
        <v>1225</v>
      </c>
      <c r="L526">
        <v>1191</v>
      </c>
      <c r="N526">
        <v>1013</v>
      </c>
      <c r="O526" t="s">
        <v>1223</v>
      </c>
      <c r="P526" t="s">
        <v>1223</v>
      </c>
      <c r="Q526">
        <v>1</v>
      </c>
      <c r="W526">
        <v>0</v>
      </c>
      <c r="X526">
        <v>-1417349443</v>
      </c>
      <c r="Y526">
        <v>0.2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7.04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0.2</v>
      </c>
      <c r="AU526" t="s">
        <v>6</v>
      </c>
      <c r="AV526">
        <v>2</v>
      </c>
      <c r="AW526">
        <v>2</v>
      </c>
      <c r="AX526">
        <v>16613829</v>
      </c>
      <c r="AY526">
        <v>1</v>
      </c>
      <c r="AZ526">
        <v>0</v>
      </c>
      <c r="BA526">
        <v>518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Y526*Source!I217</f>
        <v>0.8</v>
      </c>
      <c r="CY526">
        <f>AD526</f>
        <v>0</v>
      </c>
      <c r="CZ526">
        <f>AH526</f>
        <v>0</v>
      </c>
      <c r="DA526">
        <f>AL526</f>
        <v>1</v>
      </c>
      <c r="DB526">
        <v>0</v>
      </c>
    </row>
    <row r="527" spans="1:106" x14ac:dyDescent="0.2">
      <c r="A527">
        <f>ROW(Source!A217)</f>
        <v>217</v>
      </c>
      <c r="B527">
        <v>16612262</v>
      </c>
      <c r="C527">
        <v>16613818</v>
      </c>
      <c r="D527">
        <v>15247680</v>
      </c>
      <c r="E527">
        <v>1</v>
      </c>
      <c r="F527">
        <v>1</v>
      </c>
      <c r="G527">
        <v>1</v>
      </c>
      <c r="H527">
        <v>2</v>
      </c>
      <c r="I527" t="s">
        <v>1509</v>
      </c>
      <c r="J527" t="s">
        <v>1510</v>
      </c>
      <c r="K527" t="s">
        <v>1511</v>
      </c>
      <c r="L527">
        <v>1368</v>
      </c>
      <c r="N527">
        <v>1011</v>
      </c>
      <c r="O527" t="s">
        <v>1229</v>
      </c>
      <c r="P527" t="s">
        <v>1229</v>
      </c>
      <c r="Q527">
        <v>1</v>
      </c>
      <c r="W527">
        <v>0</v>
      </c>
      <c r="X527">
        <v>-1718674368</v>
      </c>
      <c r="Y527">
        <v>0.1</v>
      </c>
      <c r="AA527">
        <v>0</v>
      </c>
      <c r="AB527">
        <v>788.41</v>
      </c>
      <c r="AC527">
        <v>13.5</v>
      </c>
      <c r="AD527">
        <v>0</v>
      </c>
      <c r="AE527">
        <v>0</v>
      </c>
      <c r="AF527">
        <v>111.99</v>
      </c>
      <c r="AG527">
        <v>13.5</v>
      </c>
      <c r="AH527">
        <v>0</v>
      </c>
      <c r="AI527">
        <v>1</v>
      </c>
      <c r="AJ527">
        <v>7.04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0.1</v>
      </c>
      <c r="AU527" t="s">
        <v>6</v>
      </c>
      <c r="AV527">
        <v>0</v>
      </c>
      <c r="AW527">
        <v>2</v>
      </c>
      <c r="AX527">
        <v>16613830</v>
      </c>
      <c r="AY527">
        <v>1</v>
      </c>
      <c r="AZ527">
        <v>0</v>
      </c>
      <c r="BA527">
        <v>519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Y527*Source!I217</f>
        <v>0.4</v>
      </c>
      <c r="CY527">
        <f>AB527</f>
        <v>788.41</v>
      </c>
      <c r="CZ527">
        <f>AF527</f>
        <v>111.99</v>
      </c>
      <c r="DA527">
        <f>AJ527</f>
        <v>7.04</v>
      </c>
      <c r="DB527">
        <v>0</v>
      </c>
    </row>
    <row r="528" spans="1:106" x14ac:dyDescent="0.2">
      <c r="A528">
        <f>ROW(Source!A217)</f>
        <v>217</v>
      </c>
      <c r="B528">
        <v>16612262</v>
      </c>
      <c r="C528">
        <v>16613818</v>
      </c>
      <c r="D528">
        <v>15249073</v>
      </c>
      <c r="E528">
        <v>1</v>
      </c>
      <c r="F528">
        <v>1</v>
      </c>
      <c r="G528">
        <v>1</v>
      </c>
      <c r="H528">
        <v>2</v>
      </c>
      <c r="I528" t="s">
        <v>1237</v>
      </c>
      <c r="J528" t="s">
        <v>1238</v>
      </c>
      <c r="K528" t="s">
        <v>1239</v>
      </c>
      <c r="L528">
        <v>1368</v>
      </c>
      <c r="N528">
        <v>1011</v>
      </c>
      <c r="O528" t="s">
        <v>1229</v>
      </c>
      <c r="P528" t="s">
        <v>1229</v>
      </c>
      <c r="Q528">
        <v>1</v>
      </c>
      <c r="W528">
        <v>0</v>
      </c>
      <c r="X528">
        <v>1372534845</v>
      </c>
      <c r="Y528">
        <v>0.1</v>
      </c>
      <c r="AA528">
        <v>0</v>
      </c>
      <c r="AB528">
        <v>462.6</v>
      </c>
      <c r="AC528">
        <v>11.6</v>
      </c>
      <c r="AD528">
        <v>0</v>
      </c>
      <c r="AE528">
        <v>0</v>
      </c>
      <c r="AF528">
        <v>65.709999999999994</v>
      </c>
      <c r="AG528">
        <v>11.6</v>
      </c>
      <c r="AH528">
        <v>0</v>
      </c>
      <c r="AI528">
        <v>1</v>
      </c>
      <c r="AJ528">
        <v>7.04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0.1</v>
      </c>
      <c r="AU528" t="s">
        <v>6</v>
      </c>
      <c r="AV528">
        <v>0</v>
      </c>
      <c r="AW528">
        <v>2</v>
      </c>
      <c r="AX528">
        <v>16613831</v>
      </c>
      <c r="AY528">
        <v>1</v>
      </c>
      <c r="AZ528">
        <v>0</v>
      </c>
      <c r="BA528">
        <v>520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Y528*Source!I217</f>
        <v>0.4</v>
      </c>
      <c r="CY528">
        <f>AB528</f>
        <v>462.6</v>
      </c>
      <c r="CZ528">
        <f>AF528</f>
        <v>65.709999999999994</v>
      </c>
      <c r="DA528">
        <f>AJ528</f>
        <v>7.04</v>
      </c>
      <c r="DB528">
        <v>0</v>
      </c>
    </row>
    <row r="529" spans="1:106" x14ac:dyDescent="0.2">
      <c r="A529">
        <f>ROW(Source!A217)</f>
        <v>217</v>
      </c>
      <c r="B529">
        <v>16612262</v>
      </c>
      <c r="C529">
        <v>16613818</v>
      </c>
      <c r="D529">
        <v>15167588</v>
      </c>
      <c r="E529">
        <v>1</v>
      </c>
      <c r="F529">
        <v>1</v>
      </c>
      <c r="G529">
        <v>1</v>
      </c>
      <c r="H529">
        <v>3</v>
      </c>
      <c r="I529" t="s">
        <v>1512</v>
      </c>
      <c r="J529" t="s">
        <v>1513</v>
      </c>
      <c r="K529" t="s">
        <v>1514</v>
      </c>
      <c r="L529">
        <v>1346</v>
      </c>
      <c r="N529">
        <v>1009</v>
      </c>
      <c r="O529" t="s">
        <v>162</v>
      </c>
      <c r="P529" t="s">
        <v>162</v>
      </c>
      <c r="Q529">
        <v>1</v>
      </c>
      <c r="W529">
        <v>0</v>
      </c>
      <c r="X529">
        <v>-1088866022</v>
      </c>
      <c r="Y529">
        <v>0.01</v>
      </c>
      <c r="AA529">
        <v>214.02</v>
      </c>
      <c r="AB529">
        <v>0</v>
      </c>
      <c r="AC529">
        <v>0</v>
      </c>
      <c r="AD529">
        <v>0</v>
      </c>
      <c r="AE529">
        <v>30.4</v>
      </c>
      <c r="AF529">
        <v>0</v>
      </c>
      <c r="AG529">
        <v>0</v>
      </c>
      <c r="AH529">
        <v>0</v>
      </c>
      <c r="AI529">
        <v>7.04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0.01</v>
      </c>
      <c r="AU529" t="s">
        <v>6</v>
      </c>
      <c r="AV529">
        <v>0</v>
      </c>
      <c r="AW529">
        <v>2</v>
      </c>
      <c r="AX529">
        <v>16613832</v>
      </c>
      <c r="AY529">
        <v>1</v>
      </c>
      <c r="AZ529">
        <v>0</v>
      </c>
      <c r="BA529">
        <v>521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Y529*Source!I217</f>
        <v>0.04</v>
      </c>
      <c r="CY529">
        <f>AA529</f>
        <v>214.02</v>
      </c>
      <c r="CZ529">
        <f>AE529</f>
        <v>30.4</v>
      </c>
      <c r="DA529">
        <f>AI529</f>
        <v>7.04</v>
      </c>
      <c r="DB529">
        <v>0</v>
      </c>
    </row>
    <row r="530" spans="1:106" x14ac:dyDescent="0.2">
      <c r="A530">
        <f>ROW(Source!A217)</f>
        <v>217</v>
      </c>
      <c r="B530">
        <v>16612262</v>
      </c>
      <c r="C530">
        <v>16613818</v>
      </c>
      <c r="D530">
        <v>15169942</v>
      </c>
      <c r="E530">
        <v>1</v>
      </c>
      <c r="F530">
        <v>1</v>
      </c>
      <c r="G530">
        <v>1</v>
      </c>
      <c r="H530">
        <v>3</v>
      </c>
      <c r="I530" t="s">
        <v>1515</v>
      </c>
      <c r="J530" t="s">
        <v>1516</v>
      </c>
      <c r="K530" t="s">
        <v>1517</v>
      </c>
      <c r="L530">
        <v>1346</v>
      </c>
      <c r="N530">
        <v>1009</v>
      </c>
      <c r="O530" t="s">
        <v>162</v>
      </c>
      <c r="P530" t="s">
        <v>162</v>
      </c>
      <c r="Q530">
        <v>1</v>
      </c>
      <c r="W530">
        <v>0</v>
      </c>
      <c r="X530">
        <v>103900845</v>
      </c>
      <c r="Y530">
        <v>0.3</v>
      </c>
      <c r="AA530">
        <v>63.64</v>
      </c>
      <c r="AB530">
        <v>0</v>
      </c>
      <c r="AC530">
        <v>0</v>
      </c>
      <c r="AD530">
        <v>0</v>
      </c>
      <c r="AE530">
        <v>9.0399999999999991</v>
      </c>
      <c r="AF530">
        <v>0</v>
      </c>
      <c r="AG530">
        <v>0</v>
      </c>
      <c r="AH530">
        <v>0</v>
      </c>
      <c r="AI530">
        <v>7.04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0.3</v>
      </c>
      <c r="AU530" t="s">
        <v>6</v>
      </c>
      <c r="AV530">
        <v>0</v>
      </c>
      <c r="AW530">
        <v>2</v>
      </c>
      <c r="AX530">
        <v>16613833</v>
      </c>
      <c r="AY530">
        <v>1</v>
      </c>
      <c r="AZ530">
        <v>0</v>
      </c>
      <c r="BA530">
        <v>522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Y530*Source!I217</f>
        <v>1.2</v>
      </c>
      <c r="CY530">
        <f>AA530</f>
        <v>63.64</v>
      </c>
      <c r="CZ530">
        <f>AE530</f>
        <v>9.0399999999999991</v>
      </c>
      <c r="DA530">
        <f>AI530</f>
        <v>7.04</v>
      </c>
      <c r="DB530">
        <v>0</v>
      </c>
    </row>
    <row r="531" spans="1:106" x14ac:dyDescent="0.2">
      <c r="A531">
        <f>ROW(Source!A217)</f>
        <v>217</v>
      </c>
      <c r="B531">
        <v>16612262</v>
      </c>
      <c r="C531">
        <v>16613818</v>
      </c>
      <c r="D531">
        <v>15191488</v>
      </c>
      <c r="E531">
        <v>1</v>
      </c>
      <c r="F531">
        <v>1</v>
      </c>
      <c r="G531">
        <v>1</v>
      </c>
      <c r="H531">
        <v>3</v>
      </c>
      <c r="I531" t="s">
        <v>1518</v>
      </c>
      <c r="J531" t="s">
        <v>1519</v>
      </c>
      <c r="K531" t="s">
        <v>1520</v>
      </c>
      <c r="L531">
        <v>1348</v>
      </c>
      <c r="N531">
        <v>1009</v>
      </c>
      <c r="O531" t="s">
        <v>182</v>
      </c>
      <c r="P531" t="s">
        <v>182</v>
      </c>
      <c r="Q531">
        <v>1000</v>
      </c>
      <c r="W531">
        <v>0</v>
      </c>
      <c r="X531">
        <v>-1598896989</v>
      </c>
      <c r="Y531">
        <v>5.9999999999999995E-4</v>
      </c>
      <c r="AA531">
        <v>35200</v>
      </c>
      <c r="AB531">
        <v>0</v>
      </c>
      <c r="AC531">
        <v>0</v>
      </c>
      <c r="AD531">
        <v>0</v>
      </c>
      <c r="AE531">
        <v>5000</v>
      </c>
      <c r="AF531">
        <v>0</v>
      </c>
      <c r="AG531">
        <v>0</v>
      </c>
      <c r="AH531">
        <v>0</v>
      </c>
      <c r="AI531">
        <v>7.04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5.9999999999999995E-4</v>
      </c>
      <c r="AU531" t="s">
        <v>6</v>
      </c>
      <c r="AV531">
        <v>0</v>
      </c>
      <c r="AW531">
        <v>2</v>
      </c>
      <c r="AX531">
        <v>16613834</v>
      </c>
      <c r="AY531">
        <v>1</v>
      </c>
      <c r="AZ531">
        <v>0</v>
      </c>
      <c r="BA531">
        <v>523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Y531*Source!I217</f>
        <v>2.3999999999999998E-3</v>
      </c>
      <c r="CY531">
        <f>AA531</f>
        <v>35200</v>
      </c>
      <c r="CZ531">
        <f>AE531</f>
        <v>5000</v>
      </c>
      <c r="DA531">
        <f>AI531</f>
        <v>7.04</v>
      </c>
      <c r="DB531">
        <v>0</v>
      </c>
    </row>
    <row r="532" spans="1:106" x14ac:dyDescent="0.2">
      <c r="A532">
        <f>ROW(Source!A217)</f>
        <v>217</v>
      </c>
      <c r="B532">
        <v>16612262</v>
      </c>
      <c r="C532">
        <v>16613818</v>
      </c>
      <c r="D532">
        <v>15225614</v>
      </c>
      <c r="E532">
        <v>1</v>
      </c>
      <c r="F532">
        <v>1</v>
      </c>
      <c r="G532">
        <v>1</v>
      </c>
      <c r="H532">
        <v>3</v>
      </c>
      <c r="I532" t="s">
        <v>736</v>
      </c>
      <c r="J532" t="s">
        <v>738</v>
      </c>
      <c r="K532" t="s">
        <v>737</v>
      </c>
      <c r="L532">
        <v>1354</v>
      </c>
      <c r="N532">
        <v>1010</v>
      </c>
      <c r="O532" t="s">
        <v>110</v>
      </c>
      <c r="P532" t="s">
        <v>110</v>
      </c>
      <c r="Q532">
        <v>1</v>
      </c>
      <c r="W532">
        <v>0</v>
      </c>
      <c r="X532">
        <v>19955358</v>
      </c>
      <c r="Y532">
        <v>1</v>
      </c>
      <c r="AA532">
        <v>1152.45</v>
      </c>
      <c r="AB532">
        <v>0</v>
      </c>
      <c r="AC532">
        <v>0</v>
      </c>
      <c r="AD532">
        <v>0</v>
      </c>
      <c r="AE532">
        <v>163.69999999999999</v>
      </c>
      <c r="AF532">
        <v>0</v>
      </c>
      <c r="AG532">
        <v>0</v>
      </c>
      <c r="AH532">
        <v>0</v>
      </c>
      <c r="AI532">
        <v>7.04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6</v>
      </c>
      <c r="AT532">
        <v>1</v>
      </c>
      <c r="AU532" t="s">
        <v>6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Y532*Source!I217</f>
        <v>4</v>
      </c>
      <c r="CY532">
        <f>AA532</f>
        <v>1152.45</v>
      </c>
      <c r="CZ532">
        <f>AE532</f>
        <v>163.69999999999999</v>
      </c>
      <c r="DA532">
        <f>AI532</f>
        <v>7.04</v>
      </c>
      <c r="DB532">
        <v>0</v>
      </c>
    </row>
    <row r="533" spans="1:106" x14ac:dyDescent="0.2">
      <c r="A533">
        <f>ROW(Source!A217)</f>
        <v>217</v>
      </c>
      <c r="B533">
        <v>16612262</v>
      </c>
      <c r="C533">
        <v>16613818</v>
      </c>
      <c r="D533">
        <v>15164559</v>
      </c>
      <c r="E533">
        <v>17</v>
      </c>
      <c r="F533">
        <v>1</v>
      </c>
      <c r="G533">
        <v>1</v>
      </c>
      <c r="H533">
        <v>3</v>
      </c>
      <c r="I533" t="s">
        <v>1521</v>
      </c>
      <c r="J533" t="s">
        <v>6</v>
      </c>
      <c r="K533" t="s">
        <v>1522</v>
      </c>
      <c r="L533">
        <v>1374</v>
      </c>
      <c r="N533">
        <v>1013</v>
      </c>
      <c r="O533" t="s">
        <v>1523</v>
      </c>
      <c r="P533" t="s">
        <v>1523</v>
      </c>
      <c r="Q533">
        <v>1</v>
      </c>
      <c r="W533">
        <v>0</v>
      </c>
      <c r="X533">
        <v>-1731369543</v>
      </c>
      <c r="Y533">
        <v>0.19</v>
      </c>
      <c r="AA533">
        <v>1</v>
      </c>
      <c r="AB533">
        <v>0</v>
      </c>
      <c r="AC533">
        <v>0</v>
      </c>
      <c r="AD533">
        <v>0</v>
      </c>
      <c r="AE533">
        <v>1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0.19</v>
      </c>
      <c r="AU533" t="s">
        <v>6</v>
      </c>
      <c r="AV533">
        <v>0</v>
      </c>
      <c r="AW533">
        <v>2</v>
      </c>
      <c r="AX533">
        <v>16613835</v>
      </c>
      <c r="AY533">
        <v>1</v>
      </c>
      <c r="AZ533">
        <v>0</v>
      </c>
      <c r="BA533">
        <v>524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Y533*Source!I217</f>
        <v>0.76</v>
      </c>
      <c r="CY533">
        <f>AA533</f>
        <v>1</v>
      </c>
      <c r="CZ533">
        <f>AE533</f>
        <v>1</v>
      </c>
      <c r="DA533">
        <f>AI533</f>
        <v>1</v>
      </c>
      <c r="DB533">
        <v>0</v>
      </c>
    </row>
    <row r="534" spans="1:106" x14ac:dyDescent="0.2">
      <c r="A534">
        <f>ROW(Source!A219)</f>
        <v>219</v>
      </c>
      <c r="B534">
        <v>16612262</v>
      </c>
      <c r="C534">
        <v>16613837</v>
      </c>
      <c r="D534">
        <v>15435721</v>
      </c>
      <c r="E534">
        <v>1</v>
      </c>
      <c r="F534">
        <v>1</v>
      </c>
      <c r="G534">
        <v>1</v>
      </c>
      <c r="H534">
        <v>1</v>
      </c>
      <c r="I534" t="s">
        <v>1398</v>
      </c>
      <c r="J534" t="s">
        <v>6</v>
      </c>
      <c r="K534" t="s">
        <v>1399</v>
      </c>
      <c r="L534">
        <v>1191</v>
      </c>
      <c r="N534">
        <v>1013</v>
      </c>
      <c r="O534" t="s">
        <v>1223</v>
      </c>
      <c r="P534" t="s">
        <v>1223</v>
      </c>
      <c r="Q534">
        <v>1</v>
      </c>
      <c r="W534">
        <v>0</v>
      </c>
      <c r="X534">
        <v>1983201532</v>
      </c>
      <c r="Y534">
        <v>1.56</v>
      </c>
      <c r="AA534">
        <v>0</v>
      </c>
      <c r="AB534">
        <v>0</v>
      </c>
      <c r="AC534">
        <v>0</v>
      </c>
      <c r="AD534">
        <v>66.95</v>
      </c>
      <c r="AE534">
        <v>0</v>
      </c>
      <c r="AF534">
        <v>0</v>
      </c>
      <c r="AG534">
        <v>0</v>
      </c>
      <c r="AH534">
        <v>9.51</v>
      </c>
      <c r="AI534">
        <v>1</v>
      </c>
      <c r="AJ534">
        <v>1</v>
      </c>
      <c r="AK534">
        <v>1</v>
      </c>
      <c r="AL534">
        <v>7.04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1.56</v>
      </c>
      <c r="AU534" t="s">
        <v>6</v>
      </c>
      <c r="AV534">
        <v>1</v>
      </c>
      <c r="AW534">
        <v>2</v>
      </c>
      <c r="AX534">
        <v>16613855</v>
      </c>
      <c r="AY534">
        <v>1</v>
      </c>
      <c r="AZ534">
        <v>0</v>
      </c>
      <c r="BA534">
        <v>525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Y534*Source!I219</f>
        <v>56.160000000000004</v>
      </c>
      <c r="CY534">
        <f>AD534</f>
        <v>66.95</v>
      </c>
      <c r="CZ534">
        <f>AH534</f>
        <v>9.51</v>
      </c>
      <c r="DA534">
        <f>AL534</f>
        <v>7.04</v>
      </c>
      <c r="DB534">
        <v>0</v>
      </c>
    </row>
    <row r="535" spans="1:106" x14ac:dyDescent="0.2">
      <c r="A535">
        <f>ROW(Source!A219)</f>
        <v>219</v>
      </c>
      <c r="B535">
        <v>16612262</v>
      </c>
      <c r="C535">
        <v>16613837</v>
      </c>
      <c r="D535">
        <v>15249377</v>
      </c>
      <c r="E535">
        <v>1</v>
      </c>
      <c r="F535">
        <v>1</v>
      </c>
      <c r="G535">
        <v>1</v>
      </c>
      <c r="H535">
        <v>2</v>
      </c>
      <c r="I535" t="s">
        <v>1319</v>
      </c>
      <c r="J535" t="s">
        <v>1320</v>
      </c>
      <c r="K535" t="s">
        <v>1321</v>
      </c>
      <c r="L535">
        <v>1368</v>
      </c>
      <c r="N535">
        <v>1011</v>
      </c>
      <c r="O535" t="s">
        <v>1229</v>
      </c>
      <c r="P535" t="s">
        <v>1229</v>
      </c>
      <c r="Q535">
        <v>1</v>
      </c>
      <c r="W535">
        <v>0</v>
      </c>
      <c r="X535">
        <v>-353815937</v>
      </c>
      <c r="Y535">
        <v>0.13</v>
      </c>
      <c r="AA535">
        <v>0</v>
      </c>
      <c r="AB535">
        <v>57.02</v>
      </c>
      <c r="AC535">
        <v>0</v>
      </c>
      <c r="AD535">
        <v>0</v>
      </c>
      <c r="AE535">
        <v>0</v>
      </c>
      <c r="AF535">
        <v>8.1</v>
      </c>
      <c r="AG535">
        <v>0</v>
      </c>
      <c r="AH535">
        <v>0</v>
      </c>
      <c r="AI535">
        <v>1</v>
      </c>
      <c r="AJ535">
        <v>7.04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0.13</v>
      </c>
      <c r="AU535" t="s">
        <v>6</v>
      </c>
      <c r="AV535">
        <v>0</v>
      </c>
      <c r="AW535">
        <v>2</v>
      </c>
      <c r="AX535">
        <v>16613856</v>
      </c>
      <c r="AY535">
        <v>1</v>
      </c>
      <c r="AZ535">
        <v>0</v>
      </c>
      <c r="BA535">
        <v>526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Y535*Source!I219</f>
        <v>4.68</v>
      </c>
      <c r="CY535">
        <f>AB535</f>
        <v>57.02</v>
      </c>
      <c r="CZ535">
        <f>AF535</f>
        <v>8.1</v>
      </c>
      <c r="DA535">
        <f>AJ535</f>
        <v>7.04</v>
      </c>
      <c r="DB535">
        <v>0</v>
      </c>
    </row>
    <row r="536" spans="1:106" x14ac:dyDescent="0.2">
      <c r="A536">
        <f>ROW(Source!A219)</f>
        <v>219</v>
      </c>
      <c r="B536">
        <v>16612262</v>
      </c>
      <c r="C536">
        <v>16613837</v>
      </c>
      <c r="D536">
        <v>15165537</v>
      </c>
      <c r="E536">
        <v>1</v>
      </c>
      <c r="F536">
        <v>1</v>
      </c>
      <c r="G536">
        <v>1</v>
      </c>
      <c r="H536">
        <v>3</v>
      </c>
      <c r="I536" t="s">
        <v>1524</v>
      </c>
      <c r="J536" t="s">
        <v>1525</v>
      </c>
      <c r="K536" t="s">
        <v>1526</v>
      </c>
      <c r="L536">
        <v>1346</v>
      </c>
      <c r="N536">
        <v>1009</v>
      </c>
      <c r="O536" t="s">
        <v>162</v>
      </c>
      <c r="P536" t="s">
        <v>162</v>
      </c>
      <c r="Q536">
        <v>1</v>
      </c>
      <c r="W536">
        <v>0</v>
      </c>
      <c r="X536">
        <v>618806536</v>
      </c>
      <c r="Y536">
        <v>6.0000000000000001E-3</v>
      </c>
      <c r="AA536">
        <v>316.58999999999997</v>
      </c>
      <c r="AB536">
        <v>0</v>
      </c>
      <c r="AC536">
        <v>0</v>
      </c>
      <c r="AD536">
        <v>0</v>
      </c>
      <c r="AE536">
        <v>44.97</v>
      </c>
      <c r="AF536">
        <v>0</v>
      </c>
      <c r="AG536">
        <v>0</v>
      </c>
      <c r="AH536">
        <v>0</v>
      </c>
      <c r="AI536">
        <v>7.04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6.0000000000000001E-3</v>
      </c>
      <c r="AU536" t="s">
        <v>6</v>
      </c>
      <c r="AV536">
        <v>0</v>
      </c>
      <c r="AW536">
        <v>2</v>
      </c>
      <c r="AX536">
        <v>16613857</v>
      </c>
      <c r="AY536">
        <v>1</v>
      </c>
      <c r="AZ536">
        <v>0</v>
      </c>
      <c r="BA536">
        <v>527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Y536*Source!I219</f>
        <v>0.216</v>
      </c>
      <c r="CY536">
        <f t="shared" ref="CY536:CY550" si="51">AA536</f>
        <v>316.58999999999997</v>
      </c>
      <c r="CZ536">
        <f t="shared" ref="CZ536:CZ550" si="52">AE536</f>
        <v>44.97</v>
      </c>
      <c r="DA536">
        <f t="shared" ref="DA536:DA550" si="53">AI536</f>
        <v>7.04</v>
      </c>
      <c r="DB536">
        <v>0</v>
      </c>
    </row>
    <row r="537" spans="1:106" x14ac:dyDescent="0.2">
      <c r="A537">
        <f>ROW(Source!A219)</f>
        <v>219</v>
      </c>
      <c r="B537">
        <v>16612262</v>
      </c>
      <c r="C537">
        <v>16613837</v>
      </c>
      <c r="D537">
        <v>15167269</v>
      </c>
      <c r="E537">
        <v>1</v>
      </c>
      <c r="F537">
        <v>1</v>
      </c>
      <c r="G537">
        <v>1</v>
      </c>
      <c r="H537">
        <v>3</v>
      </c>
      <c r="I537" t="s">
        <v>1527</v>
      </c>
      <c r="J537" t="s">
        <v>1528</v>
      </c>
      <c r="K537" t="s">
        <v>1529</v>
      </c>
      <c r="L537">
        <v>1346</v>
      </c>
      <c r="N537">
        <v>1009</v>
      </c>
      <c r="O537" t="s">
        <v>162</v>
      </c>
      <c r="P537" t="s">
        <v>162</v>
      </c>
      <c r="Q537">
        <v>1</v>
      </c>
      <c r="W537">
        <v>0</v>
      </c>
      <c r="X537">
        <v>56922527</v>
      </c>
      <c r="Y537">
        <v>1E-3</v>
      </c>
      <c r="AA537">
        <v>80.959999999999994</v>
      </c>
      <c r="AB537">
        <v>0</v>
      </c>
      <c r="AC537">
        <v>0</v>
      </c>
      <c r="AD537">
        <v>0</v>
      </c>
      <c r="AE537">
        <v>11.5</v>
      </c>
      <c r="AF537">
        <v>0</v>
      </c>
      <c r="AG537">
        <v>0</v>
      </c>
      <c r="AH537">
        <v>0</v>
      </c>
      <c r="AI537">
        <v>7.04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1E-3</v>
      </c>
      <c r="AU537" t="s">
        <v>6</v>
      </c>
      <c r="AV537">
        <v>0</v>
      </c>
      <c r="AW537">
        <v>2</v>
      </c>
      <c r="AX537">
        <v>16613858</v>
      </c>
      <c r="AY537">
        <v>1</v>
      </c>
      <c r="AZ537">
        <v>0</v>
      </c>
      <c r="BA537">
        <v>528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Y537*Source!I219</f>
        <v>3.6000000000000004E-2</v>
      </c>
      <c r="CY537">
        <f t="shared" si="51"/>
        <v>80.959999999999994</v>
      </c>
      <c r="CZ537">
        <f t="shared" si="52"/>
        <v>11.5</v>
      </c>
      <c r="DA537">
        <f t="shared" si="53"/>
        <v>7.04</v>
      </c>
      <c r="DB537">
        <v>0</v>
      </c>
    </row>
    <row r="538" spans="1:106" x14ac:dyDescent="0.2">
      <c r="A538">
        <f>ROW(Source!A219)</f>
        <v>219</v>
      </c>
      <c r="B538">
        <v>16612262</v>
      </c>
      <c r="C538">
        <v>16613837</v>
      </c>
      <c r="D538">
        <v>15167588</v>
      </c>
      <c r="E538">
        <v>1</v>
      </c>
      <c r="F538">
        <v>1</v>
      </c>
      <c r="G538">
        <v>1</v>
      </c>
      <c r="H538">
        <v>3</v>
      </c>
      <c r="I538" t="s">
        <v>1512</v>
      </c>
      <c r="J538" t="s">
        <v>1513</v>
      </c>
      <c r="K538" t="s">
        <v>1514</v>
      </c>
      <c r="L538">
        <v>1346</v>
      </c>
      <c r="N538">
        <v>1009</v>
      </c>
      <c r="O538" t="s">
        <v>162</v>
      </c>
      <c r="P538" t="s">
        <v>162</v>
      </c>
      <c r="Q538">
        <v>1</v>
      </c>
      <c r="W538">
        <v>0</v>
      </c>
      <c r="X538">
        <v>-1088866022</v>
      </c>
      <c r="Y538">
        <v>1.2E-2</v>
      </c>
      <c r="AA538">
        <v>214.02</v>
      </c>
      <c r="AB538">
        <v>0</v>
      </c>
      <c r="AC538">
        <v>0</v>
      </c>
      <c r="AD538">
        <v>0</v>
      </c>
      <c r="AE538">
        <v>30.4</v>
      </c>
      <c r="AF538">
        <v>0</v>
      </c>
      <c r="AG538">
        <v>0</v>
      </c>
      <c r="AH538">
        <v>0</v>
      </c>
      <c r="AI538">
        <v>7.04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1.2E-2</v>
      </c>
      <c r="AU538" t="s">
        <v>6</v>
      </c>
      <c r="AV538">
        <v>0</v>
      </c>
      <c r="AW538">
        <v>2</v>
      </c>
      <c r="AX538">
        <v>16613859</v>
      </c>
      <c r="AY538">
        <v>1</v>
      </c>
      <c r="AZ538">
        <v>0</v>
      </c>
      <c r="BA538">
        <v>529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Y538*Source!I219</f>
        <v>0.432</v>
      </c>
      <c r="CY538">
        <f t="shared" si="51"/>
        <v>214.02</v>
      </c>
      <c r="CZ538">
        <f t="shared" si="52"/>
        <v>30.4</v>
      </c>
      <c r="DA538">
        <f t="shared" si="53"/>
        <v>7.04</v>
      </c>
      <c r="DB538">
        <v>0</v>
      </c>
    </row>
    <row r="539" spans="1:106" x14ac:dyDescent="0.2">
      <c r="A539">
        <f>ROW(Source!A219)</f>
        <v>219</v>
      </c>
      <c r="B539">
        <v>16612262</v>
      </c>
      <c r="C539">
        <v>16613837</v>
      </c>
      <c r="D539">
        <v>15168752</v>
      </c>
      <c r="E539">
        <v>1</v>
      </c>
      <c r="F539">
        <v>1</v>
      </c>
      <c r="G539">
        <v>1</v>
      </c>
      <c r="H539">
        <v>3</v>
      </c>
      <c r="I539" t="s">
        <v>1530</v>
      </c>
      <c r="J539" t="s">
        <v>1531</v>
      </c>
      <c r="K539" t="s">
        <v>1532</v>
      </c>
      <c r="L539">
        <v>1346</v>
      </c>
      <c r="N539">
        <v>1009</v>
      </c>
      <c r="O539" t="s">
        <v>162</v>
      </c>
      <c r="P539" t="s">
        <v>162</v>
      </c>
      <c r="Q539">
        <v>1</v>
      </c>
      <c r="W539">
        <v>0</v>
      </c>
      <c r="X539">
        <v>586013393</v>
      </c>
      <c r="Y539">
        <v>7.0000000000000007E-2</v>
      </c>
      <c r="AA539">
        <v>74.41</v>
      </c>
      <c r="AB539">
        <v>0</v>
      </c>
      <c r="AC539">
        <v>0</v>
      </c>
      <c r="AD539">
        <v>0</v>
      </c>
      <c r="AE539">
        <v>10.57</v>
      </c>
      <c r="AF539">
        <v>0</v>
      </c>
      <c r="AG539">
        <v>0</v>
      </c>
      <c r="AH539">
        <v>0</v>
      </c>
      <c r="AI539">
        <v>7.04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7.0000000000000007E-2</v>
      </c>
      <c r="AU539" t="s">
        <v>6</v>
      </c>
      <c r="AV539">
        <v>0</v>
      </c>
      <c r="AW539">
        <v>2</v>
      </c>
      <c r="AX539">
        <v>16613860</v>
      </c>
      <c r="AY539">
        <v>1</v>
      </c>
      <c r="AZ539">
        <v>0</v>
      </c>
      <c r="BA539">
        <v>530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Y539*Source!I219</f>
        <v>2.5200000000000005</v>
      </c>
      <c r="CY539">
        <f t="shared" si="51"/>
        <v>74.41</v>
      </c>
      <c r="CZ539">
        <f t="shared" si="52"/>
        <v>10.57</v>
      </c>
      <c r="DA539">
        <f t="shared" si="53"/>
        <v>7.04</v>
      </c>
      <c r="DB539">
        <v>0</v>
      </c>
    </row>
    <row r="540" spans="1:106" x14ac:dyDescent="0.2">
      <c r="A540">
        <f>ROW(Source!A219)</f>
        <v>219</v>
      </c>
      <c r="B540">
        <v>16612262</v>
      </c>
      <c r="C540">
        <v>16613837</v>
      </c>
      <c r="D540">
        <v>15169942</v>
      </c>
      <c r="E540">
        <v>1</v>
      </c>
      <c r="F540">
        <v>1</v>
      </c>
      <c r="G540">
        <v>1</v>
      </c>
      <c r="H540">
        <v>3</v>
      </c>
      <c r="I540" t="s">
        <v>1515</v>
      </c>
      <c r="J540" t="s">
        <v>1516</v>
      </c>
      <c r="K540" t="s">
        <v>1517</v>
      </c>
      <c r="L540">
        <v>1346</v>
      </c>
      <c r="N540">
        <v>1009</v>
      </c>
      <c r="O540" t="s">
        <v>162</v>
      </c>
      <c r="P540" t="s">
        <v>162</v>
      </c>
      <c r="Q540">
        <v>1</v>
      </c>
      <c r="W540">
        <v>0</v>
      </c>
      <c r="X540">
        <v>103900845</v>
      </c>
      <c r="Y540">
        <v>4.9000000000000002E-2</v>
      </c>
      <c r="AA540">
        <v>63.64</v>
      </c>
      <c r="AB540">
        <v>0</v>
      </c>
      <c r="AC540">
        <v>0</v>
      </c>
      <c r="AD540">
        <v>0</v>
      </c>
      <c r="AE540">
        <v>9.0399999999999991</v>
      </c>
      <c r="AF540">
        <v>0</v>
      </c>
      <c r="AG540">
        <v>0</v>
      </c>
      <c r="AH540">
        <v>0</v>
      </c>
      <c r="AI540">
        <v>7.04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4.9000000000000002E-2</v>
      </c>
      <c r="AU540" t="s">
        <v>6</v>
      </c>
      <c r="AV540">
        <v>0</v>
      </c>
      <c r="AW540">
        <v>2</v>
      </c>
      <c r="AX540">
        <v>16613861</v>
      </c>
      <c r="AY540">
        <v>1</v>
      </c>
      <c r="AZ540">
        <v>0</v>
      </c>
      <c r="BA540">
        <v>531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Y540*Source!I219</f>
        <v>1.764</v>
      </c>
      <c r="CY540">
        <f t="shared" si="51"/>
        <v>63.64</v>
      </c>
      <c r="CZ540">
        <f t="shared" si="52"/>
        <v>9.0399999999999991</v>
      </c>
      <c r="DA540">
        <f t="shared" si="53"/>
        <v>7.04</v>
      </c>
      <c r="DB540">
        <v>0</v>
      </c>
    </row>
    <row r="541" spans="1:106" x14ac:dyDescent="0.2">
      <c r="A541">
        <f>ROW(Source!A219)</f>
        <v>219</v>
      </c>
      <c r="B541">
        <v>16612262</v>
      </c>
      <c r="C541">
        <v>16613837</v>
      </c>
      <c r="D541">
        <v>15170074</v>
      </c>
      <c r="E541">
        <v>1</v>
      </c>
      <c r="F541">
        <v>1</v>
      </c>
      <c r="G541">
        <v>1</v>
      </c>
      <c r="H541">
        <v>3</v>
      </c>
      <c r="I541" t="s">
        <v>1533</v>
      </c>
      <c r="J541" t="s">
        <v>1534</v>
      </c>
      <c r="K541" t="s">
        <v>1535</v>
      </c>
      <c r="L541">
        <v>1355</v>
      </c>
      <c r="N541">
        <v>1010</v>
      </c>
      <c r="O541" t="s">
        <v>322</v>
      </c>
      <c r="P541" t="s">
        <v>322</v>
      </c>
      <c r="Q541">
        <v>100</v>
      </c>
      <c r="W541">
        <v>0</v>
      </c>
      <c r="X541">
        <v>1794244060</v>
      </c>
      <c r="Y541">
        <v>1.4E-2</v>
      </c>
      <c r="AA541">
        <v>605.44000000000005</v>
      </c>
      <c r="AB541">
        <v>0</v>
      </c>
      <c r="AC541">
        <v>0</v>
      </c>
      <c r="AD541">
        <v>0</v>
      </c>
      <c r="AE541">
        <v>86</v>
      </c>
      <c r="AF541">
        <v>0</v>
      </c>
      <c r="AG541">
        <v>0</v>
      </c>
      <c r="AH541">
        <v>0</v>
      </c>
      <c r="AI541">
        <v>7.04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1.4E-2</v>
      </c>
      <c r="AU541" t="s">
        <v>6</v>
      </c>
      <c r="AV541">
        <v>0</v>
      </c>
      <c r="AW541">
        <v>2</v>
      </c>
      <c r="AX541">
        <v>16613862</v>
      </c>
      <c r="AY541">
        <v>1</v>
      </c>
      <c r="AZ541">
        <v>0</v>
      </c>
      <c r="BA541">
        <v>532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Y541*Source!I219</f>
        <v>0.504</v>
      </c>
      <c r="CY541">
        <f t="shared" si="51"/>
        <v>605.44000000000005</v>
      </c>
      <c r="CZ541">
        <f t="shared" si="52"/>
        <v>86</v>
      </c>
      <c r="DA541">
        <f t="shared" si="53"/>
        <v>7.04</v>
      </c>
      <c r="DB541">
        <v>0</v>
      </c>
    </row>
    <row r="542" spans="1:106" x14ac:dyDescent="0.2">
      <c r="A542">
        <f>ROW(Source!A219)</f>
        <v>219</v>
      </c>
      <c r="B542">
        <v>16612262</v>
      </c>
      <c r="C542">
        <v>16613837</v>
      </c>
      <c r="D542">
        <v>15170994</v>
      </c>
      <c r="E542">
        <v>1</v>
      </c>
      <c r="F542">
        <v>1</v>
      </c>
      <c r="G542">
        <v>1</v>
      </c>
      <c r="H542">
        <v>3</v>
      </c>
      <c r="I542" t="s">
        <v>1536</v>
      </c>
      <c r="J542" t="s">
        <v>1537</v>
      </c>
      <c r="K542" t="s">
        <v>1538</v>
      </c>
      <c r="L542">
        <v>1346</v>
      </c>
      <c r="N542">
        <v>1009</v>
      </c>
      <c r="O542" t="s">
        <v>162</v>
      </c>
      <c r="P542" t="s">
        <v>162</v>
      </c>
      <c r="Q542">
        <v>1</v>
      </c>
      <c r="W542">
        <v>0</v>
      </c>
      <c r="X542">
        <v>-856710481</v>
      </c>
      <c r="Y542">
        <v>1E-3</v>
      </c>
      <c r="AA542">
        <v>936.67</v>
      </c>
      <c r="AB542">
        <v>0</v>
      </c>
      <c r="AC542">
        <v>0</v>
      </c>
      <c r="AD542">
        <v>0</v>
      </c>
      <c r="AE542">
        <v>133.05000000000001</v>
      </c>
      <c r="AF542">
        <v>0</v>
      </c>
      <c r="AG542">
        <v>0</v>
      </c>
      <c r="AH542">
        <v>0</v>
      </c>
      <c r="AI542">
        <v>7.04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1E-3</v>
      </c>
      <c r="AU542" t="s">
        <v>6</v>
      </c>
      <c r="AV542">
        <v>0</v>
      </c>
      <c r="AW542">
        <v>2</v>
      </c>
      <c r="AX542">
        <v>16613863</v>
      </c>
      <c r="AY542">
        <v>1</v>
      </c>
      <c r="AZ542">
        <v>0</v>
      </c>
      <c r="BA542">
        <v>533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Y542*Source!I219</f>
        <v>3.6000000000000004E-2</v>
      </c>
      <c r="CY542">
        <f t="shared" si="51"/>
        <v>936.67</v>
      </c>
      <c r="CZ542">
        <f t="shared" si="52"/>
        <v>133.05000000000001</v>
      </c>
      <c r="DA542">
        <f t="shared" si="53"/>
        <v>7.04</v>
      </c>
      <c r="DB542">
        <v>0</v>
      </c>
    </row>
    <row r="543" spans="1:106" x14ac:dyDescent="0.2">
      <c r="A543">
        <f>ROW(Source!A219)</f>
        <v>219</v>
      </c>
      <c r="B543">
        <v>16612262</v>
      </c>
      <c r="C543">
        <v>16613837</v>
      </c>
      <c r="D543">
        <v>15188647</v>
      </c>
      <c r="E543">
        <v>1</v>
      </c>
      <c r="F543">
        <v>1</v>
      </c>
      <c r="G543">
        <v>1</v>
      </c>
      <c r="H543">
        <v>3</v>
      </c>
      <c r="I543" t="s">
        <v>1539</v>
      </c>
      <c r="J543" t="s">
        <v>1540</v>
      </c>
      <c r="K543" t="s">
        <v>1541</v>
      </c>
      <c r="L543">
        <v>1348</v>
      </c>
      <c r="N543">
        <v>1009</v>
      </c>
      <c r="O543" t="s">
        <v>182</v>
      </c>
      <c r="P543" t="s">
        <v>182</v>
      </c>
      <c r="Q543">
        <v>1000</v>
      </c>
      <c r="W543">
        <v>0</v>
      </c>
      <c r="X543">
        <v>426000481</v>
      </c>
      <c r="Y543">
        <v>1E-3</v>
      </c>
      <c r="AA543">
        <v>80960</v>
      </c>
      <c r="AB543">
        <v>0</v>
      </c>
      <c r="AC543">
        <v>0</v>
      </c>
      <c r="AD543">
        <v>0</v>
      </c>
      <c r="AE543">
        <v>11500</v>
      </c>
      <c r="AF543">
        <v>0</v>
      </c>
      <c r="AG543">
        <v>0</v>
      </c>
      <c r="AH543">
        <v>0</v>
      </c>
      <c r="AI543">
        <v>7.04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1E-3</v>
      </c>
      <c r="AU543" t="s">
        <v>6</v>
      </c>
      <c r="AV543">
        <v>0</v>
      </c>
      <c r="AW543">
        <v>2</v>
      </c>
      <c r="AX543">
        <v>16613864</v>
      </c>
      <c r="AY543">
        <v>1</v>
      </c>
      <c r="AZ543">
        <v>0</v>
      </c>
      <c r="BA543">
        <v>534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Y543*Source!I219</f>
        <v>3.6000000000000004E-2</v>
      </c>
      <c r="CY543">
        <f t="shared" si="51"/>
        <v>80960</v>
      </c>
      <c r="CZ543">
        <f t="shared" si="52"/>
        <v>11500</v>
      </c>
      <c r="DA543">
        <f t="shared" si="53"/>
        <v>7.04</v>
      </c>
      <c r="DB543">
        <v>0</v>
      </c>
    </row>
    <row r="544" spans="1:106" x14ac:dyDescent="0.2">
      <c r="A544">
        <f>ROW(Source!A219)</f>
        <v>219</v>
      </c>
      <c r="B544">
        <v>16612262</v>
      </c>
      <c r="C544">
        <v>16613837</v>
      </c>
      <c r="D544">
        <v>15203834</v>
      </c>
      <c r="E544">
        <v>1</v>
      </c>
      <c r="F544">
        <v>1</v>
      </c>
      <c r="G544">
        <v>1</v>
      </c>
      <c r="H544">
        <v>3</v>
      </c>
      <c r="I544" t="s">
        <v>1542</v>
      </c>
      <c r="J544" t="s">
        <v>1543</v>
      </c>
      <c r="K544" t="s">
        <v>1544</v>
      </c>
      <c r="L544">
        <v>1346</v>
      </c>
      <c r="N544">
        <v>1009</v>
      </c>
      <c r="O544" t="s">
        <v>162</v>
      </c>
      <c r="P544" t="s">
        <v>162</v>
      </c>
      <c r="Q544">
        <v>1</v>
      </c>
      <c r="W544">
        <v>0</v>
      </c>
      <c r="X544">
        <v>210558753</v>
      </c>
      <c r="Y544">
        <v>3.5999999999999997E-2</v>
      </c>
      <c r="AA544">
        <v>201.34</v>
      </c>
      <c r="AB544">
        <v>0</v>
      </c>
      <c r="AC544">
        <v>0</v>
      </c>
      <c r="AD544">
        <v>0</v>
      </c>
      <c r="AE544">
        <v>28.6</v>
      </c>
      <c r="AF544">
        <v>0</v>
      </c>
      <c r="AG544">
        <v>0</v>
      </c>
      <c r="AH544">
        <v>0</v>
      </c>
      <c r="AI544">
        <v>7.04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3.5999999999999997E-2</v>
      </c>
      <c r="AU544" t="s">
        <v>6</v>
      </c>
      <c r="AV544">
        <v>0</v>
      </c>
      <c r="AW544">
        <v>2</v>
      </c>
      <c r="AX544">
        <v>16613865</v>
      </c>
      <c r="AY544">
        <v>1</v>
      </c>
      <c r="AZ544">
        <v>0</v>
      </c>
      <c r="BA544">
        <v>535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Y544*Source!I219</f>
        <v>1.2959999999999998</v>
      </c>
      <c r="CY544">
        <f t="shared" si="51"/>
        <v>201.34</v>
      </c>
      <c r="CZ544">
        <f t="shared" si="52"/>
        <v>28.6</v>
      </c>
      <c r="DA544">
        <f t="shared" si="53"/>
        <v>7.04</v>
      </c>
      <c r="DB544">
        <v>0</v>
      </c>
    </row>
    <row r="545" spans="1:106" x14ac:dyDescent="0.2">
      <c r="A545">
        <f>ROW(Source!A219)</f>
        <v>219</v>
      </c>
      <c r="B545">
        <v>16612262</v>
      </c>
      <c r="C545">
        <v>16613837</v>
      </c>
      <c r="D545">
        <v>15203987</v>
      </c>
      <c r="E545">
        <v>1</v>
      </c>
      <c r="F545">
        <v>1</v>
      </c>
      <c r="G545">
        <v>1</v>
      </c>
      <c r="H545">
        <v>3</v>
      </c>
      <c r="I545" t="s">
        <v>1545</v>
      </c>
      <c r="J545" t="s">
        <v>1546</v>
      </c>
      <c r="K545" t="s">
        <v>1547</v>
      </c>
      <c r="L545">
        <v>1346</v>
      </c>
      <c r="N545">
        <v>1009</v>
      </c>
      <c r="O545" t="s">
        <v>162</v>
      </c>
      <c r="P545" t="s">
        <v>162</v>
      </c>
      <c r="Q545">
        <v>1</v>
      </c>
      <c r="W545">
        <v>0</v>
      </c>
      <c r="X545">
        <v>-1274984028</v>
      </c>
      <c r="Y545">
        <v>6.0000000000000001E-3</v>
      </c>
      <c r="AA545">
        <v>250.84</v>
      </c>
      <c r="AB545">
        <v>0</v>
      </c>
      <c r="AC545">
        <v>0</v>
      </c>
      <c r="AD545">
        <v>0</v>
      </c>
      <c r="AE545">
        <v>35.630000000000003</v>
      </c>
      <c r="AF545">
        <v>0</v>
      </c>
      <c r="AG545">
        <v>0</v>
      </c>
      <c r="AH545">
        <v>0</v>
      </c>
      <c r="AI545">
        <v>7.04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6.0000000000000001E-3</v>
      </c>
      <c r="AU545" t="s">
        <v>6</v>
      </c>
      <c r="AV545">
        <v>0</v>
      </c>
      <c r="AW545">
        <v>2</v>
      </c>
      <c r="AX545">
        <v>16613866</v>
      </c>
      <c r="AY545">
        <v>1</v>
      </c>
      <c r="AZ545">
        <v>0</v>
      </c>
      <c r="BA545">
        <v>536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Y545*Source!I219</f>
        <v>0.216</v>
      </c>
      <c r="CY545">
        <f t="shared" si="51"/>
        <v>250.84</v>
      </c>
      <c r="CZ545">
        <f t="shared" si="52"/>
        <v>35.630000000000003</v>
      </c>
      <c r="DA545">
        <f t="shared" si="53"/>
        <v>7.04</v>
      </c>
      <c r="DB545">
        <v>0</v>
      </c>
    </row>
    <row r="546" spans="1:106" x14ac:dyDescent="0.2">
      <c r="A546">
        <f>ROW(Source!A219)</f>
        <v>219</v>
      </c>
      <c r="B546">
        <v>16612262</v>
      </c>
      <c r="C546">
        <v>16613837</v>
      </c>
      <c r="D546">
        <v>15217463</v>
      </c>
      <c r="E546">
        <v>1</v>
      </c>
      <c r="F546">
        <v>1</v>
      </c>
      <c r="G546">
        <v>1</v>
      </c>
      <c r="H546">
        <v>3</v>
      </c>
      <c r="I546" t="s">
        <v>1548</v>
      </c>
      <c r="J546" t="s">
        <v>1549</v>
      </c>
      <c r="K546" t="s">
        <v>1550</v>
      </c>
      <c r="L546">
        <v>1358</v>
      </c>
      <c r="N546">
        <v>1010</v>
      </c>
      <c r="O546" t="s">
        <v>697</v>
      </c>
      <c r="P546" t="s">
        <v>697</v>
      </c>
      <c r="Q546">
        <v>10</v>
      </c>
      <c r="W546">
        <v>0</v>
      </c>
      <c r="X546">
        <v>1386890308</v>
      </c>
      <c r="Y546">
        <v>0.1</v>
      </c>
      <c r="AA546">
        <v>274.56</v>
      </c>
      <c r="AB546">
        <v>0</v>
      </c>
      <c r="AC546">
        <v>0</v>
      </c>
      <c r="AD546">
        <v>0</v>
      </c>
      <c r="AE546">
        <v>39</v>
      </c>
      <c r="AF546">
        <v>0</v>
      </c>
      <c r="AG546">
        <v>0</v>
      </c>
      <c r="AH546">
        <v>0</v>
      </c>
      <c r="AI546">
        <v>7.04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0.1</v>
      </c>
      <c r="AU546" t="s">
        <v>6</v>
      </c>
      <c r="AV546">
        <v>0</v>
      </c>
      <c r="AW546">
        <v>2</v>
      </c>
      <c r="AX546">
        <v>16613867</v>
      </c>
      <c r="AY546">
        <v>1</v>
      </c>
      <c r="AZ546">
        <v>0</v>
      </c>
      <c r="BA546">
        <v>537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Y546*Source!I219</f>
        <v>3.6</v>
      </c>
      <c r="CY546">
        <f t="shared" si="51"/>
        <v>274.56</v>
      </c>
      <c r="CZ546">
        <f t="shared" si="52"/>
        <v>39</v>
      </c>
      <c r="DA546">
        <f t="shared" si="53"/>
        <v>7.04</v>
      </c>
      <c r="DB546">
        <v>0</v>
      </c>
    </row>
    <row r="547" spans="1:106" x14ac:dyDescent="0.2">
      <c r="A547">
        <f>ROW(Source!A219)</f>
        <v>219</v>
      </c>
      <c r="B547">
        <v>16612262</v>
      </c>
      <c r="C547">
        <v>16613837</v>
      </c>
      <c r="D547">
        <v>15238775</v>
      </c>
      <c r="E547">
        <v>1</v>
      </c>
      <c r="F547">
        <v>1</v>
      </c>
      <c r="G547">
        <v>1</v>
      </c>
      <c r="H547">
        <v>3</v>
      </c>
      <c r="I547" t="s">
        <v>750</v>
      </c>
      <c r="J547" t="s">
        <v>752</v>
      </c>
      <c r="K547" t="s">
        <v>751</v>
      </c>
      <c r="L547">
        <v>1354</v>
      </c>
      <c r="N547">
        <v>1010</v>
      </c>
      <c r="O547" t="s">
        <v>110</v>
      </c>
      <c r="P547" t="s">
        <v>110</v>
      </c>
      <c r="Q547">
        <v>1</v>
      </c>
      <c r="W547">
        <v>0</v>
      </c>
      <c r="X547">
        <v>-1557122540</v>
      </c>
      <c r="Y547">
        <v>0.111111</v>
      </c>
      <c r="AA547">
        <v>1004.19</v>
      </c>
      <c r="AB547">
        <v>0</v>
      </c>
      <c r="AC547">
        <v>0</v>
      </c>
      <c r="AD547">
        <v>0</v>
      </c>
      <c r="AE547">
        <v>142.63999999999999</v>
      </c>
      <c r="AF547">
        <v>0</v>
      </c>
      <c r="AG547">
        <v>0</v>
      </c>
      <c r="AH547">
        <v>0</v>
      </c>
      <c r="AI547">
        <v>7.04</v>
      </c>
      <c r="AJ547">
        <v>1</v>
      </c>
      <c r="AK547">
        <v>1</v>
      </c>
      <c r="AL547">
        <v>1</v>
      </c>
      <c r="AN547">
        <v>0</v>
      </c>
      <c r="AO547">
        <v>0</v>
      </c>
      <c r="AP547">
        <v>0</v>
      </c>
      <c r="AQ547">
        <v>0</v>
      </c>
      <c r="AR547">
        <v>0</v>
      </c>
      <c r="AS547" t="s">
        <v>6</v>
      </c>
      <c r="AT547">
        <v>0.111111</v>
      </c>
      <c r="AU547" t="s">
        <v>6</v>
      </c>
      <c r="AV547">
        <v>0</v>
      </c>
      <c r="AW547">
        <v>1</v>
      </c>
      <c r="AX547">
        <v>-1</v>
      </c>
      <c r="AY547">
        <v>0</v>
      </c>
      <c r="AZ547">
        <v>0</v>
      </c>
      <c r="BA547" t="s">
        <v>6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Y547*Source!I219</f>
        <v>3.9999959999999999</v>
      </c>
      <c r="CY547">
        <f t="shared" si="51"/>
        <v>1004.19</v>
      </c>
      <c r="CZ547">
        <f t="shared" si="52"/>
        <v>142.63999999999999</v>
      </c>
      <c r="DA547">
        <f t="shared" si="53"/>
        <v>7.04</v>
      </c>
      <c r="DB547">
        <v>0</v>
      </c>
    </row>
    <row r="548" spans="1:106" x14ac:dyDescent="0.2">
      <c r="A548">
        <f>ROW(Source!A219)</f>
        <v>219</v>
      </c>
      <c r="B548">
        <v>16612262</v>
      </c>
      <c r="C548">
        <v>16613837</v>
      </c>
      <c r="D548">
        <v>15238946</v>
      </c>
      <c r="E548">
        <v>1</v>
      </c>
      <c r="F548">
        <v>1</v>
      </c>
      <c r="G548">
        <v>1</v>
      </c>
      <c r="H548">
        <v>3</v>
      </c>
      <c r="I548" t="s">
        <v>746</v>
      </c>
      <c r="J548" t="s">
        <v>748</v>
      </c>
      <c r="K548" t="s">
        <v>747</v>
      </c>
      <c r="L548">
        <v>1354</v>
      </c>
      <c r="N548">
        <v>1010</v>
      </c>
      <c r="O548" t="s">
        <v>110</v>
      </c>
      <c r="P548" t="s">
        <v>110</v>
      </c>
      <c r="Q548">
        <v>1</v>
      </c>
      <c r="W548">
        <v>0</v>
      </c>
      <c r="X548">
        <v>-400125341</v>
      </c>
      <c r="Y548">
        <v>0.111111</v>
      </c>
      <c r="AA548">
        <v>518.36</v>
      </c>
      <c r="AB548">
        <v>0</v>
      </c>
      <c r="AC548">
        <v>0</v>
      </c>
      <c r="AD548">
        <v>0</v>
      </c>
      <c r="AE548">
        <v>73.63</v>
      </c>
      <c r="AF548">
        <v>0</v>
      </c>
      <c r="AG548">
        <v>0</v>
      </c>
      <c r="AH548">
        <v>0</v>
      </c>
      <c r="AI548">
        <v>7.04</v>
      </c>
      <c r="AJ548">
        <v>1</v>
      </c>
      <c r="AK548">
        <v>1</v>
      </c>
      <c r="AL548">
        <v>1</v>
      </c>
      <c r="AN548">
        <v>0</v>
      </c>
      <c r="AO548">
        <v>0</v>
      </c>
      <c r="AP548">
        <v>0</v>
      </c>
      <c r="AQ548">
        <v>0</v>
      </c>
      <c r="AR548">
        <v>0</v>
      </c>
      <c r="AS548" t="s">
        <v>6</v>
      </c>
      <c r="AT548">
        <v>0.111111</v>
      </c>
      <c r="AU548" t="s">
        <v>6</v>
      </c>
      <c r="AV548">
        <v>0</v>
      </c>
      <c r="AW548">
        <v>1</v>
      </c>
      <c r="AX548">
        <v>-1</v>
      </c>
      <c r="AY548">
        <v>0</v>
      </c>
      <c r="AZ548">
        <v>0</v>
      </c>
      <c r="BA548" t="s">
        <v>6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Y548*Source!I219</f>
        <v>3.9999959999999999</v>
      </c>
      <c r="CY548">
        <f t="shared" si="51"/>
        <v>518.36</v>
      </c>
      <c r="CZ548">
        <f t="shared" si="52"/>
        <v>73.63</v>
      </c>
      <c r="DA548">
        <f t="shared" si="53"/>
        <v>7.04</v>
      </c>
      <c r="DB548">
        <v>0</v>
      </c>
    </row>
    <row r="549" spans="1:106" x14ac:dyDescent="0.2">
      <c r="A549">
        <f>ROW(Source!A219)</f>
        <v>219</v>
      </c>
      <c r="B549">
        <v>16612262</v>
      </c>
      <c r="C549">
        <v>16613837</v>
      </c>
      <c r="D549">
        <v>15238947</v>
      </c>
      <c r="E549">
        <v>1</v>
      </c>
      <c r="F549">
        <v>1</v>
      </c>
      <c r="G549">
        <v>1</v>
      </c>
      <c r="H549">
        <v>3</v>
      </c>
      <c r="I549" t="s">
        <v>742</v>
      </c>
      <c r="J549" t="s">
        <v>744</v>
      </c>
      <c r="K549" t="s">
        <v>743</v>
      </c>
      <c r="L549">
        <v>1354</v>
      </c>
      <c r="N549">
        <v>1010</v>
      </c>
      <c r="O549" t="s">
        <v>110</v>
      </c>
      <c r="P549" t="s">
        <v>110</v>
      </c>
      <c r="Q549">
        <v>1</v>
      </c>
      <c r="W549">
        <v>0</v>
      </c>
      <c r="X549">
        <v>1922285457</v>
      </c>
      <c r="Y549">
        <v>0.77777799999999997</v>
      </c>
      <c r="AA549">
        <v>468.02</v>
      </c>
      <c r="AB549">
        <v>0</v>
      </c>
      <c r="AC549">
        <v>0</v>
      </c>
      <c r="AD549">
        <v>0</v>
      </c>
      <c r="AE549">
        <v>66.48</v>
      </c>
      <c r="AF549">
        <v>0</v>
      </c>
      <c r="AG549">
        <v>0</v>
      </c>
      <c r="AH549">
        <v>0</v>
      </c>
      <c r="AI549">
        <v>7.04</v>
      </c>
      <c r="AJ549">
        <v>1</v>
      </c>
      <c r="AK549">
        <v>1</v>
      </c>
      <c r="AL549">
        <v>1</v>
      </c>
      <c r="AN549">
        <v>0</v>
      </c>
      <c r="AO549">
        <v>0</v>
      </c>
      <c r="AP549">
        <v>0</v>
      </c>
      <c r="AQ549">
        <v>0</v>
      </c>
      <c r="AR549">
        <v>0</v>
      </c>
      <c r="AS549" t="s">
        <v>6</v>
      </c>
      <c r="AT549">
        <v>0.77777799999999997</v>
      </c>
      <c r="AU549" t="s">
        <v>6</v>
      </c>
      <c r="AV549">
        <v>0</v>
      </c>
      <c r="AW549">
        <v>1</v>
      </c>
      <c r="AX549">
        <v>-1</v>
      </c>
      <c r="AY549">
        <v>0</v>
      </c>
      <c r="AZ549">
        <v>0</v>
      </c>
      <c r="BA549" t="s">
        <v>6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Y549*Source!I219</f>
        <v>28.000007999999998</v>
      </c>
      <c r="CY549">
        <f t="shared" si="51"/>
        <v>468.02</v>
      </c>
      <c r="CZ549">
        <f t="shared" si="52"/>
        <v>66.48</v>
      </c>
      <c r="DA549">
        <f t="shared" si="53"/>
        <v>7.04</v>
      </c>
      <c r="DB549">
        <v>0</v>
      </c>
    </row>
    <row r="550" spans="1:106" x14ac:dyDescent="0.2">
      <c r="A550">
        <f>ROW(Source!A219)</f>
        <v>219</v>
      </c>
      <c r="B550">
        <v>16612262</v>
      </c>
      <c r="C550">
        <v>16613837</v>
      </c>
      <c r="D550">
        <v>15164559</v>
      </c>
      <c r="E550">
        <v>17</v>
      </c>
      <c r="F550">
        <v>1</v>
      </c>
      <c r="G550">
        <v>1</v>
      </c>
      <c r="H550">
        <v>3</v>
      </c>
      <c r="I550" t="s">
        <v>1521</v>
      </c>
      <c r="J550" t="s">
        <v>6</v>
      </c>
      <c r="K550" t="s">
        <v>1522</v>
      </c>
      <c r="L550">
        <v>1374</v>
      </c>
      <c r="N550">
        <v>1013</v>
      </c>
      <c r="O550" t="s">
        <v>1523</v>
      </c>
      <c r="P550" t="s">
        <v>1523</v>
      </c>
      <c r="Q550">
        <v>1</v>
      </c>
      <c r="W550">
        <v>0</v>
      </c>
      <c r="X550">
        <v>-1731369543</v>
      </c>
      <c r="Y550">
        <v>0.3</v>
      </c>
      <c r="AA550">
        <v>1</v>
      </c>
      <c r="AB550">
        <v>0</v>
      </c>
      <c r="AC550">
        <v>0</v>
      </c>
      <c r="AD550">
        <v>0</v>
      </c>
      <c r="AE550">
        <v>1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0.3</v>
      </c>
      <c r="AU550" t="s">
        <v>6</v>
      </c>
      <c r="AV550">
        <v>0</v>
      </c>
      <c r="AW550">
        <v>2</v>
      </c>
      <c r="AX550">
        <v>16613868</v>
      </c>
      <c r="AY550">
        <v>1</v>
      </c>
      <c r="AZ550">
        <v>0</v>
      </c>
      <c r="BA550">
        <v>538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Y550*Source!I219</f>
        <v>10.799999999999999</v>
      </c>
      <c r="CY550">
        <f t="shared" si="51"/>
        <v>1</v>
      </c>
      <c r="CZ550">
        <f t="shared" si="52"/>
        <v>1</v>
      </c>
      <c r="DA550">
        <f t="shared" si="53"/>
        <v>1</v>
      </c>
      <c r="DB550">
        <v>0</v>
      </c>
    </row>
    <row r="551" spans="1:106" x14ac:dyDescent="0.2">
      <c r="A551">
        <f>ROW(Source!A223)</f>
        <v>223</v>
      </c>
      <c r="B551">
        <v>16612262</v>
      </c>
      <c r="C551">
        <v>16613872</v>
      </c>
      <c r="D551">
        <v>15435721</v>
      </c>
      <c r="E551">
        <v>1</v>
      </c>
      <c r="F551">
        <v>1</v>
      </c>
      <c r="G551">
        <v>1</v>
      </c>
      <c r="H551">
        <v>1</v>
      </c>
      <c r="I551" t="s">
        <v>1398</v>
      </c>
      <c r="J551" t="s">
        <v>6</v>
      </c>
      <c r="K551" t="s">
        <v>1399</v>
      </c>
      <c r="L551">
        <v>1191</v>
      </c>
      <c r="N551">
        <v>1013</v>
      </c>
      <c r="O551" t="s">
        <v>1223</v>
      </c>
      <c r="P551" t="s">
        <v>1223</v>
      </c>
      <c r="Q551">
        <v>1</v>
      </c>
      <c r="W551">
        <v>0</v>
      </c>
      <c r="X551">
        <v>1983201532</v>
      </c>
      <c r="Y551">
        <v>2.3199999999999998</v>
      </c>
      <c r="AA551">
        <v>0</v>
      </c>
      <c r="AB551">
        <v>0</v>
      </c>
      <c r="AC551">
        <v>0</v>
      </c>
      <c r="AD551">
        <v>66.95</v>
      </c>
      <c r="AE551">
        <v>0</v>
      </c>
      <c r="AF551">
        <v>0</v>
      </c>
      <c r="AG551">
        <v>0</v>
      </c>
      <c r="AH551">
        <v>9.51</v>
      </c>
      <c r="AI551">
        <v>1</v>
      </c>
      <c r="AJ551">
        <v>1</v>
      </c>
      <c r="AK551">
        <v>1</v>
      </c>
      <c r="AL551">
        <v>7.04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2.3199999999999998</v>
      </c>
      <c r="AU551" t="s">
        <v>6</v>
      </c>
      <c r="AV551">
        <v>1</v>
      </c>
      <c r="AW551">
        <v>2</v>
      </c>
      <c r="AX551">
        <v>16613892</v>
      </c>
      <c r="AY551">
        <v>1</v>
      </c>
      <c r="AZ551">
        <v>0</v>
      </c>
      <c r="BA551">
        <v>539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Y551*Source!I223</f>
        <v>18.559999999999999</v>
      </c>
      <c r="CY551">
        <f>AD551</f>
        <v>66.95</v>
      </c>
      <c r="CZ551">
        <f>AH551</f>
        <v>9.51</v>
      </c>
      <c r="DA551">
        <f>AL551</f>
        <v>7.04</v>
      </c>
      <c r="DB551">
        <v>0</v>
      </c>
    </row>
    <row r="552" spans="1:106" x14ac:dyDescent="0.2">
      <c r="A552">
        <f>ROW(Source!A223)</f>
        <v>223</v>
      </c>
      <c r="B552">
        <v>16612262</v>
      </c>
      <c r="C552">
        <v>16613872</v>
      </c>
      <c r="D552">
        <v>15430395</v>
      </c>
      <c r="E552">
        <v>1</v>
      </c>
      <c r="F552">
        <v>1</v>
      </c>
      <c r="G552">
        <v>1</v>
      </c>
      <c r="H552">
        <v>1</v>
      </c>
      <c r="I552" t="s">
        <v>1224</v>
      </c>
      <c r="J552" t="s">
        <v>6</v>
      </c>
      <c r="K552" t="s">
        <v>1225</v>
      </c>
      <c r="L552">
        <v>1191</v>
      </c>
      <c r="N552">
        <v>1013</v>
      </c>
      <c r="O552" t="s">
        <v>1223</v>
      </c>
      <c r="P552" t="s">
        <v>1223</v>
      </c>
      <c r="Q552">
        <v>1</v>
      </c>
      <c r="W552">
        <v>0</v>
      </c>
      <c r="X552">
        <v>-1417349443</v>
      </c>
      <c r="Y552">
        <v>0.02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7.04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0.02</v>
      </c>
      <c r="AU552" t="s">
        <v>6</v>
      </c>
      <c r="AV552">
        <v>2</v>
      </c>
      <c r="AW552">
        <v>2</v>
      </c>
      <c r="AX552">
        <v>16613893</v>
      </c>
      <c r="AY552">
        <v>1</v>
      </c>
      <c r="AZ552">
        <v>0</v>
      </c>
      <c r="BA552">
        <v>540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Y552*Source!I223</f>
        <v>0.16</v>
      </c>
      <c r="CY552">
        <f>AD552</f>
        <v>0</v>
      </c>
      <c r="CZ552">
        <f>AH552</f>
        <v>0</v>
      </c>
      <c r="DA552">
        <f>AL552</f>
        <v>1</v>
      </c>
      <c r="DB552">
        <v>0</v>
      </c>
    </row>
    <row r="553" spans="1:106" x14ac:dyDescent="0.2">
      <c r="A553">
        <f>ROW(Source!A223)</f>
        <v>223</v>
      </c>
      <c r="B553">
        <v>16612262</v>
      </c>
      <c r="C553">
        <v>16613872</v>
      </c>
      <c r="D553">
        <v>15247680</v>
      </c>
      <c r="E553">
        <v>1</v>
      </c>
      <c r="F553">
        <v>1</v>
      </c>
      <c r="G553">
        <v>1</v>
      </c>
      <c r="H553">
        <v>2</v>
      </c>
      <c r="I553" t="s">
        <v>1509</v>
      </c>
      <c r="J553" t="s">
        <v>1510</v>
      </c>
      <c r="K553" t="s">
        <v>1511</v>
      </c>
      <c r="L553">
        <v>1368</v>
      </c>
      <c r="N553">
        <v>1011</v>
      </c>
      <c r="O553" t="s">
        <v>1229</v>
      </c>
      <c r="P553" t="s">
        <v>1229</v>
      </c>
      <c r="Q553">
        <v>1</v>
      </c>
      <c r="W553">
        <v>0</v>
      </c>
      <c r="X553">
        <v>-1718674368</v>
      </c>
      <c r="Y553">
        <v>0.01</v>
      </c>
      <c r="AA553">
        <v>0</v>
      </c>
      <c r="AB553">
        <v>788.41</v>
      </c>
      <c r="AC553">
        <v>13.5</v>
      </c>
      <c r="AD553">
        <v>0</v>
      </c>
      <c r="AE553">
        <v>0</v>
      </c>
      <c r="AF553">
        <v>111.99</v>
      </c>
      <c r="AG553">
        <v>13.5</v>
      </c>
      <c r="AH553">
        <v>0</v>
      </c>
      <c r="AI553">
        <v>1</v>
      </c>
      <c r="AJ553">
        <v>7.04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0.01</v>
      </c>
      <c r="AU553" t="s">
        <v>6</v>
      </c>
      <c r="AV553">
        <v>0</v>
      </c>
      <c r="AW553">
        <v>2</v>
      </c>
      <c r="AX553">
        <v>16613894</v>
      </c>
      <c r="AY553">
        <v>1</v>
      </c>
      <c r="AZ553">
        <v>0</v>
      </c>
      <c r="BA553">
        <v>541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Y553*Source!I223</f>
        <v>0.08</v>
      </c>
      <c r="CY553">
        <f>AB553</f>
        <v>788.41</v>
      </c>
      <c r="CZ553">
        <f>AF553</f>
        <v>111.99</v>
      </c>
      <c r="DA553">
        <f>AJ553</f>
        <v>7.04</v>
      </c>
      <c r="DB553">
        <v>0</v>
      </c>
    </row>
    <row r="554" spans="1:106" x14ac:dyDescent="0.2">
      <c r="A554">
        <f>ROW(Source!A223)</f>
        <v>223</v>
      </c>
      <c r="B554">
        <v>16612262</v>
      </c>
      <c r="C554">
        <v>16613872</v>
      </c>
      <c r="D554">
        <v>15249073</v>
      </c>
      <c r="E554">
        <v>1</v>
      </c>
      <c r="F554">
        <v>1</v>
      </c>
      <c r="G554">
        <v>1</v>
      </c>
      <c r="H554">
        <v>2</v>
      </c>
      <c r="I554" t="s">
        <v>1237</v>
      </c>
      <c r="J554" t="s">
        <v>1238</v>
      </c>
      <c r="K554" t="s">
        <v>1239</v>
      </c>
      <c r="L554">
        <v>1368</v>
      </c>
      <c r="N554">
        <v>1011</v>
      </c>
      <c r="O554" t="s">
        <v>1229</v>
      </c>
      <c r="P554" t="s">
        <v>1229</v>
      </c>
      <c r="Q554">
        <v>1</v>
      </c>
      <c r="W554">
        <v>0</v>
      </c>
      <c r="X554">
        <v>1372534845</v>
      </c>
      <c r="Y554">
        <v>0.01</v>
      </c>
      <c r="AA554">
        <v>0</v>
      </c>
      <c r="AB554">
        <v>462.6</v>
      </c>
      <c r="AC554">
        <v>11.6</v>
      </c>
      <c r="AD554">
        <v>0</v>
      </c>
      <c r="AE554">
        <v>0</v>
      </c>
      <c r="AF554">
        <v>65.709999999999994</v>
      </c>
      <c r="AG554">
        <v>11.6</v>
      </c>
      <c r="AH554">
        <v>0</v>
      </c>
      <c r="AI554">
        <v>1</v>
      </c>
      <c r="AJ554">
        <v>7.04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0.01</v>
      </c>
      <c r="AU554" t="s">
        <v>6</v>
      </c>
      <c r="AV554">
        <v>0</v>
      </c>
      <c r="AW554">
        <v>2</v>
      </c>
      <c r="AX554">
        <v>16613895</v>
      </c>
      <c r="AY554">
        <v>1</v>
      </c>
      <c r="AZ554">
        <v>0</v>
      </c>
      <c r="BA554">
        <v>542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Y554*Source!I223</f>
        <v>0.08</v>
      </c>
      <c r="CY554">
        <f>AB554</f>
        <v>462.6</v>
      </c>
      <c r="CZ554">
        <f>AF554</f>
        <v>65.709999999999994</v>
      </c>
      <c r="DA554">
        <f>AJ554</f>
        <v>7.04</v>
      </c>
      <c r="DB554">
        <v>0</v>
      </c>
    </row>
    <row r="555" spans="1:106" x14ac:dyDescent="0.2">
      <c r="A555">
        <f>ROW(Source!A223)</f>
        <v>223</v>
      </c>
      <c r="B555">
        <v>16612262</v>
      </c>
      <c r="C555">
        <v>16613872</v>
      </c>
      <c r="D555">
        <v>15249377</v>
      </c>
      <c r="E555">
        <v>1</v>
      </c>
      <c r="F555">
        <v>1</v>
      </c>
      <c r="G555">
        <v>1</v>
      </c>
      <c r="H555">
        <v>2</v>
      </c>
      <c r="I555" t="s">
        <v>1319</v>
      </c>
      <c r="J555" t="s">
        <v>1320</v>
      </c>
      <c r="K555" t="s">
        <v>1321</v>
      </c>
      <c r="L555">
        <v>1368</v>
      </c>
      <c r="N555">
        <v>1011</v>
      </c>
      <c r="O555" t="s">
        <v>1229</v>
      </c>
      <c r="P555" t="s">
        <v>1229</v>
      </c>
      <c r="Q555">
        <v>1</v>
      </c>
      <c r="W555">
        <v>0</v>
      </c>
      <c r="X555">
        <v>-353815937</v>
      </c>
      <c r="Y555">
        <v>0.13</v>
      </c>
      <c r="AA555">
        <v>0</v>
      </c>
      <c r="AB555">
        <v>57.02</v>
      </c>
      <c r="AC555">
        <v>0</v>
      </c>
      <c r="AD555">
        <v>0</v>
      </c>
      <c r="AE555">
        <v>0</v>
      </c>
      <c r="AF555">
        <v>8.1</v>
      </c>
      <c r="AG555">
        <v>0</v>
      </c>
      <c r="AH555">
        <v>0</v>
      </c>
      <c r="AI555">
        <v>1</v>
      </c>
      <c r="AJ555">
        <v>7.04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0.13</v>
      </c>
      <c r="AU555" t="s">
        <v>6</v>
      </c>
      <c r="AV555">
        <v>0</v>
      </c>
      <c r="AW555">
        <v>2</v>
      </c>
      <c r="AX555">
        <v>16613896</v>
      </c>
      <c r="AY555">
        <v>1</v>
      </c>
      <c r="AZ555">
        <v>0</v>
      </c>
      <c r="BA555">
        <v>543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Y555*Source!I223</f>
        <v>1.04</v>
      </c>
      <c r="CY555">
        <f>AB555</f>
        <v>57.02</v>
      </c>
      <c r="CZ555">
        <f>AF555</f>
        <v>8.1</v>
      </c>
      <c r="DA555">
        <f>AJ555</f>
        <v>7.04</v>
      </c>
      <c r="DB555">
        <v>0</v>
      </c>
    </row>
    <row r="556" spans="1:106" x14ac:dyDescent="0.2">
      <c r="A556">
        <f>ROW(Source!A223)</f>
        <v>223</v>
      </c>
      <c r="B556">
        <v>16612262</v>
      </c>
      <c r="C556">
        <v>16613872</v>
      </c>
      <c r="D556">
        <v>15250043</v>
      </c>
      <c r="E556">
        <v>1</v>
      </c>
      <c r="F556">
        <v>1</v>
      </c>
      <c r="G556">
        <v>1</v>
      </c>
      <c r="H556">
        <v>2</v>
      </c>
      <c r="I556" t="s">
        <v>1600</v>
      </c>
      <c r="J556" t="s">
        <v>1601</v>
      </c>
      <c r="K556" t="s">
        <v>1602</v>
      </c>
      <c r="L556">
        <v>1368</v>
      </c>
      <c r="N556">
        <v>1011</v>
      </c>
      <c r="O556" t="s">
        <v>1229</v>
      </c>
      <c r="P556" t="s">
        <v>1229</v>
      </c>
      <c r="Q556">
        <v>1</v>
      </c>
      <c r="W556">
        <v>0</v>
      </c>
      <c r="X556">
        <v>-995250510</v>
      </c>
      <c r="Y556">
        <v>0.2</v>
      </c>
      <c r="AA556">
        <v>0</v>
      </c>
      <c r="AB556">
        <v>7.81</v>
      </c>
      <c r="AC556">
        <v>0</v>
      </c>
      <c r="AD556">
        <v>0</v>
      </c>
      <c r="AE556">
        <v>0</v>
      </c>
      <c r="AF556">
        <v>1.1100000000000001</v>
      </c>
      <c r="AG556">
        <v>0</v>
      </c>
      <c r="AH556">
        <v>0</v>
      </c>
      <c r="AI556">
        <v>1</v>
      </c>
      <c r="AJ556">
        <v>7.04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0.2</v>
      </c>
      <c r="AU556" t="s">
        <v>6</v>
      </c>
      <c r="AV556">
        <v>0</v>
      </c>
      <c r="AW556">
        <v>2</v>
      </c>
      <c r="AX556">
        <v>16613897</v>
      </c>
      <c r="AY556">
        <v>1</v>
      </c>
      <c r="AZ556">
        <v>0</v>
      </c>
      <c r="BA556">
        <v>544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Y556*Source!I223</f>
        <v>1.6</v>
      </c>
      <c r="CY556">
        <f>AB556</f>
        <v>7.81</v>
      </c>
      <c r="CZ556">
        <f>AF556</f>
        <v>1.1100000000000001</v>
      </c>
      <c r="DA556">
        <f>AJ556</f>
        <v>7.04</v>
      </c>
      <c r="DB556">
        <v>0</v>
      </c>
    </row>
    <row r="557" spans="1:106" x14ac:dyDescent="0.2">
      <c r="A557">
        <f>ROW(Source!A223)</f>
        <v>223</v>
      </c>
      <c r="B557">
        <v>16612262</v>
      </c>
      <c r="C557">
        <v>16613872</v>
      </c>
      <c r="D557">
        <v>15165537</v>
      </c>
      <c r="E557">
        <v>1</v>
      </c>
      <c r="F557">
        <v>1</v>
      </c>
      <c r="G557">
        <v>1</v>
      </c>
      <c r="H557">
        <v>3</v>
      </c>
      <c r="I557" t="s">
        <v>1524</v>
      </c>
      <c r="J557" t="s">
        <v>1525</v>
      </c>
      <c r="K557" t="s">
        <v>1526</v>
      </c>
      <c r="L557">
        <v>1346</v>
      </c>
      <c r="N557">
        <v>1009</v>
      </c>
      <c r="O557" t="s">
        <v>162</v>
      </c>
      <c r="P557" t="s">
        <v>162</v>
      </c>
      <c r="Q557">
        <v>1</v>
      </c>
      <c r="W557">
        <v>0</v>
      </c>
      <c r="X557">
        <v>618806536</v>
      </c>
      <c r="Y557">
        <v>8.9999999999999993E-3</v>
      </c>
      <c r="AA557">
        <v>316.58999999999997</v>
      </c>
      <c r="AB557">
        <v>0</v>
      </c>
      <c r="AC557">
        <v>0</v>
      </c>
      <c r="AD557">
        <v>0</v>
      </c>
      <c r="AE557">
        <v>44.97</v>
      </c>
      <c r="AF557">
        <v>0</v>
      </c>
      <c r="AG557">
        <v>0</v>
      </c>
      <c r="AH557">
        <v>0</v>
      </c>
      <c r="AI557">
        <v>7.04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8.9999999999999993E-3</v>
      </c>
      <c r="AU557" t="s">
        <v>6</v>
      </c>
      <c r="AV557">
        <v>0</v>
      </c>
      <c r="AW557">
        <v>2</v>
      </c>
      <c r="AX557">
        <v>16613898</v>
      </c>
      <c r="AY557">
        <v>1</v>
      </c>
      <c r="AZ557">
        <v>0</v>
      </c>
      <c r="BA557">
        <v>545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Y557*Source!I223</f>
        <v>7.1999999999999995E-2</v>
      </c>
      <c r="CY557">
        <f t="shared" ref="CY557:CY569" si="54">AA557</f>
        <v>316.58999999999997</v>
      </c>
      <c r="CZ557">
        <f t="shared" ref="CZ557:CZ569" si="55">AE557</f>
        <v>44.97</v>
      </c>
      <c r="DA557">
        <f t="shared" ref="DA557:DA569" si="56">AI557</f>
        <v>7.04</v>
      </c>
      <c r="DB557">
        <v>0</v>
      </c>
    </row>
    <row r="558" spans="1:106" x14ac:dyDescent="0.2">
      <c r="A558">
        <f>ROW(Source!A223)</f>
        <v>223</v>
      </c>
      <c r="B558">
        <v>16612262</v>
      </c>
      <c r="C558">
        <v>16613872</v>
      </c>
      <c r="D558">
        <v>15167269</v>
      </c>
      <c r="E558">
        <v>1</v>
      </c>
      <c r="F558">
        <v>1</v>
      </c>
      <c r="G558">
        <v>1</v>
      </c>
      <c r="H558">
        <v>3</v>
      </c>
      <c r="I558" t="s">
        <v>1527</v>
      </c>
      <c r="J558" t="s">
        <v>1528</v>
      </c>
      <c r="K558" t="s">
        <v>1529</v>
      </c>
      <c r="L558">
        <v>1346</v>
      </c>
      <c r="N558">
        <v>1009</v>
      </c>
      <c r="O558" t="s">
        <v>162</v>
      </c>
      <c r="P558" t="s">
        <v>162</v>
      </c>
      <c r="Q558">
        <v>1</v>
      </c>
      <c r="W558">
        <v>0</v>
      </c>
      <c r="X558">
        <v>56922527</v>
      </c>
      <c r="Y558">
        <v>4.0000000000000001E-3</v>
      </c>
      <c r="AA558">
        <v>80.959999999999994</v>
      </c>
      <c r="AB558">
        <v>0</v>
      </c>
      <c r="AC558">
        <v>0</v>
      </c>
      <c r="AD558">
        <v>0</v>
      </c>
      <c r="AE558">
        <v>11.5</v>
      </c>
      <c r="AF558">
        <v>0</v>
      </c>
      <c r="AG558">
        <v>0</v>
      </c>
      <c r="AH558">
        <v>0</v>
      </c>
      <c r="AI558">
        <v>7.04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4.0000000000000001E-3</v>
      </c>
      <c r="AU558" t="s">
        <v>6</v>
      </c>
      <c r="AV558">
        <v>0</v>
      </c>
      <c r="AW558">
        <v>2</v>
      </c>
      <c r="AX558">
        <v>16613899</v>
      </c>
      <c r="AY558">
        <v>1</v>
      </c>
      <c r="AZ558">
        <v>0</v>
      </c>
      <c r="BA558">
        <v>546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Y558*Source!I223</f>
        <v>3.2000000000000001E-2</v>
      </c>
      <c r="CY558">
        <f t="shared" si="54"/>
        <v>80.959999999999994</v>
      </c>
      <c r="CZ558">
        <f t="shared" si="55"/>
        <v>11.5</v>
      </c>
      <c r="DA558">
        <f t="shared" si="56"/>
        <v>7.04</v>
      </c>
      <c r="DB558">
        <v>0</v>
      </c>
    </row>
    <row r="559" spans="1:106" x14ac:dyDescent="0.2">
      <c r="A559">
        <f>ROW(Source!A223)</f>
        <v>223</v>
      </c>
      <c r="B559">
        <v>16612262</v>
      </c>
      <c r="C559">
        <v>16613872</v>
      </c>
      <c r="D559">
        <v>15167588</v>
      </c>
      <c r="E559">
        <v>1</v>
      </c>
      <c r="F559">
        <v>1</v>
      </c>
      <c r="G559">
        <v>1</v>
      </c>
      <c r="H559">
        <v>3</v>
      </c>
      <c r="I559" t="s">
        <v>1512</v>
      </c>
      <c r="J559" t="s">
        <v>1513</v>
      </c>
      <c r="K559" t="s">
        <v>1514</v>
      </c>
      <c r="L559">
        <v>1346</v>
      </c>
      <c r="N559">
        <v>1009</v>
      </c>
      <c r="O559" t="s">
        <v>162</v>
      </c>
      <c r="P559" t="s">
        <v>162</v>
      </c>
      <c r="Q559">
        <v>1</v>
      </c>
      <c r="W559">
        <v>0</v>
      </c>
      <c r="X559">
        <v>-1088866022</v>
      </c>
      <c r="Y559">
        <v>3.5999999999999997E-2</v>
      </c>
      <c r="AA559">
        <v>214.02</v>
      </c>
      <c r="AB559">
        <v>0</v>
      </c>
      <c r="AC559">
        <v>0</v>
      </c>
      <c r="AD559">
        <v>0</v>
      </c>
      <c r="AE559">
        <v>30.4</v>
      </c>
      <c r="AF559">
        <v>0</v>
      </c>
      <c r="AG559">
        <v>0</v>
      </c>
      <c r="AH559">
        <v>0</v>
      </c>
      <c r="AI559">
        <v>7.04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3.5999999999999997E-2</v>
      </c>
      <c r="AU559" t="s">
        <v>6</v>
      </c>
      <c r="AV559">
        <v>0</v>
      </c>
      <c r="AW559">
        <v>2</v>
      </c>
      <c r="AX559">
        <v>16613900</v>
      </c>
      <c r="AY559">
        <v>1</v>
      </c>
      <c r="AZ559">
        <v>0</v>
      </c>
      <c r="BA559">
        <v>547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Y559*Source!I223</f>
        <v>0.28799999999999998</v>
      </c>
      <c r="CY559">
        <f t="shared" si="54"/>
        <v>214.02</v>
      </c>
      <c r="CZ559">
        <f t="shared" si="55"/>
        <v>30.4</v>
      </c>
      <c r="DA559">
        <f t="shared" si="56"/>
        <v>7.04</v>
      </c>
      <c r="DB559">
        <v>0</v>
      </c>
    </row>
    <row r="560" spans="1:106" x14ac:dyDescent="0.2">
      <c r="A560">
        <f>ROW(Source!A223)</f>
        <v>223</v>
      </c>
      <c r="B560">
        <v>16612262</v>
      </c>
      <c r="C560">
        <v>16613872</v>
      </c>
      <c r="D560">
        <v>15168752</v>
      </c>
      <c r="E560">
        <v>1</v>
      </c>
      <c r="F560">
        <v>1</v>
      </c>
      <c r="G560">
        <v>1</v>
      </c>
      <c r="H560">
        <v>3</v>
      </c>
      <c r="I560" t="s">
        <v>1530</v>
      </c>
      <c r="J560" t="s">
        <v>1531</v>
      </c>
      <c r="K560" t="s">
        <v>1532</v>
      </c>
      <c r="L560">
        <v>1346</v>
      </c>
      <c r="N560">
        <v>1009</v>
      </c>
      <c r="O560" t="s">
        <v>162</v>
      </c>
      <c r="P560" t="s">
        <v>162</v>
      </c>
      <c r="Q560">
        <v>1</v>
      </c>
      <c r="W560">
        <v>0</v>
      </c>
      <c r="X560">
        <v>586013393</v>
      </c>
      <c r="Y560">
        <v>7.0000000000000007E-2</v>
      </c>
      <c r="AA560">
        <v>74.41</v>
      </c>
      <c r="AB560">
        <v>0</v>
      </c>
      <c r="AC560">
        <v>0</v>
      </c>
      <c r="AD560">
        <v>0</v>
      </c>
      <c r="AE560">
        <v>10.57</v>
      </c>
      <c r="AF560">
        <v>0</v>
      </c>
      <c r="AG560">
        <v>0</v>
      </c>
      <c r="AH560">
        <v>0</v>
      </c>
      <c r="AI560">
        <v>7.04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7.0000000000000007E-2</v>
      </c>
      <c r="AU560" t="s">
        <v>6</v>
      </c>
      <c r="AV560">
        <v>0</v>
      </c>
      <c r="AW560">
        <v>2</v>
      </c>
      <c r="AX560">
        <v>16613901</v>
      </c>
      <c r="AY560">
        <v>1</v>
      </c>
      <c r="AZ560">
        <v>0</v>
      </c>
      <c r="BA560">
        <v>548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Y560*Source!I223</f>
        <v>0.56000000000000005</v>
      </c>
      <c r="CY560">
        <f t="shared" si="54"/>
        <v>74.41</v>
      </c>
      <c r="CZ560">
        <f t="shared" si="55"/>
        <v>10.57</v>
      </c>
      <c r="DA560">
        <f t="shared" si="56"/>
        <v>7.04</v>
      </c>
      <c r="DB560">
        <v>0</v>
      </c>
    </row>
    <row r="561" spans="1:106" x14ac:dyDescent="0.2">
      <c r="A561">
        <f>ROW(Source!A223)</f>
        <v>223</v>
      </c>
      <c r="B561">
        <v>16612262</v>
      </c>
      <c r="C561">
        <v>16613872</v>
      </c>
      <c r="D561">
        <v>15169942</v>
      </c>
      <c r="E561">
        <v>1</v>
      </c>
      <c r="F561">
        <v>1</v>
      </c>
      <c r="G561">
        <v>1</v>
      </c>
      <c r="H561">
        <v>3</v>
      </c>
      <c r="I561" t="s">
        <v>1515</v>
      </c>
      <c r="J561" t="s">
        <v>1516</v>
      </c>
      <c r="K561" t="s">
        <v>1517</v>
      </c>
      <c r="L561">
        <v>1346</v>
      </c>
      <c r="N561">
        <v>1009</v>
      </c>
      <c r="O561" t="s">
        <v>162</v>
      </c>
      <c r="P561" t="s">
        <v>162</v>
      </c>
      <c r="Q561">
        <v>1</v>
      </c>
      <c r="W561">
        <v>0</v>
      </c>
      <c r="X561">
        <v>103900845</v>
      </c>
      <c r="Y561">
        <v>0.38</v>
      </c>
      <c r="AA561">
        <v>63.64</v>
      </c>
      <c r="AB561">
        <v>0</v>
      </c>
      <c r="AC561">
        <v>0</v>
      </c>
      <c r="AD561">
        <v>0</v>
      </c>
      <c r="AE561">
        <v>9.0399999999999991</v>
      </c>
      <c r="AF561">
        <v>0</v>
      </c>
      <c r="AG561">
        <v>0</v>
      </c>
      <c r="AH561">
        <v>0</v>
      </c>
      <c r="AI561">
        <v>7.04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6</v>
      </c>
      <c r="AT561">
        <v>0.38</v>
      </c>
      <c r="AU561" t="s">
        <v>6</v>
      </c>
      <c r="AV561">
        <v>0</v>
      </c>
      <c r="AW561">
        <v>2</v>
      </c>
      <c r="AX561">
        <v>16613902</v>
      </c>
      <c r="AY561">
        <v>1</v>
      </c>
      <c r="AZ561">
        <v>0</v>
      </c>
      <c r="BA561">
        <v>549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Y561*Source!I223</f>
        <v>3.04</v>
      </c>
      <c r="CY561">
        <f t="shared" si="54"/>
        <v>63.64</v>
      </c>
      <c r="CZ561">
        <f t="shared" si="55"/>
        <v>9.0399999999999991</v>
      </c>
      <c r="DA561">
        <f t="shared" si="56"/>
        <v>7.04</v>
      </c>
      <c r="DB561">
        <v>0</v>
      </c>
    </row>
    <row r="562" spans="1:106" x14ac:dyDescent="0.2">
      <c r="A562">
        <f>ROW(Source!A223)</f>
        <v>223</v>
      </c>
      <c r="B562">
        <v>16612262</v>
      </c>
      <c r="C562">
        <v>16613872</v>
      </c>
      <c r="D562">
        <v>15170074</v>
      </c>
      <c r="E562">
        <v>1</v>
      </c>
      <c r="F562">
        <v>1</v>
      </c>
      <c r="G562">
        <v>1</v>
      </c>
      <c r="H562">
        <v>3</v>
      </c>
      <c r="I562" t="s">
        <v>1533</v>
      </c>
      <c r="J562" t="s">
        <v>1534</v>
      </c>
      <c r="K562" t="s">
        <v>1535</v>
      </c>
      <c r="L562">
        <v>1355</v>
      </c>
      <c r="N562">
        <v>1010</v>
      </c>
      <c r="O562" t="s">
        <v>322</v>
      </c>
      <c r="P562" t="s">
        <v>322</v>
      </c>
      <c r="Q562">
        <v>100</v>
      </c>
      <c r="W562">
        <v>0</v>
      </c>
      <c r="X562">
        <v>1794244060</v>
      </c>
      <c r="Y562">
        <v>1.4E-2</v>
      </c>
      <c r="AA562">
        <v>605.44000000000005</v>
      </c>
      <c r="AB562">
        <v>0</v>
      </c>
      <c r="AC562">
        <v>0</v>
      </c>
      <c r="AD562">
        <v>0</v>
      </c>
      <c r="AE562">
        <v>86</v>
      </c>
      <c r="AF562">
        <v>0</v>
      </c>
      <c r="AG562">
        <v>0</v>
      </c>
      <c r="AH562">
        <v>0</v>
      </c>
      <c r="AI562">
        <v>7.04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1.4E-2</v>
      </c>
      <c r="AU562" t="s">
        <v>6</v>
      </c>
      <c r="AV562">
        <v>0</v>
      </c>
      <c r="AW562">
        <v>2</v>
      </c>
      <c r="AX562">
        <v>16613903</v>
      </c>
      <c r="AY562">
        <v>1</v>
      </c>
      <c r="AZ562">
        <v>0</v>
      </c>
      <c r="BA562">
        <v>550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Y562*Source!I223</f>
        <v>0.112</v>
      </c>
      <c r="CY562">
        <f t="shared" si="54"/>
        <v>605.44000000000005</v>
      </c>
      <c r="CZ562">
        <f t="shared" si="55"/>
        <v>86</v>
      </c>
      <c r="DA562">
        <f t="shared" si="56"/>
        <v>7.04</v>
      </c>
      <c r="DB562">
        <v>0</v>
      </c>
    </row>
    <row r="563" spans="1:106" x14ac:dyDescent="0.2">
      <c r="A563">
        <f>ROW(Source!A223)</f>
        <v>223</v>
      </c>
      <c r="B563">
        <v>16612262</v>
      </c>
      <c r="C563">
        <v>16613872</v>
      </c>
      <c r="D563">
        <v>15170994</v>
      </c>
      <c r="E563">
        <v>1</v>
      </c>
      <c r="F563">
        <v>1</v>
      </c>
      <c r="G563">
        <v>1</v>
      </c>
      <c r="H563">
        <v>3</v>
      </c>
      <c r="I563" t="s">
        <v>1536</v>
      </c>
      <c r="J563" t="s">
        <v>1537</v>
      </c>
      <c r="K563" t="s">
        <v>1538</v>
      </c>
      <c r="L563">
        <v>1346</v>
      </c>
      <c r="N563">
        <v>1009</v>
      </c>
      <c r="O563" t="s">
        <v>162</v>
      </c>
      <c r="P563" t="s">
        <v>162</v>
      </c>
      <c r="Q563">
        <v>1</v>
      </c>
      <c r="W563">
        <v>0</v>
      </c>
      <c r="X563">
        <v>-856710481</v>
      </c>
      <c r="Y563">
        <v>2E-3</v>
      </c>
      <c r="AA563">
        <v>936.67</v>
      </c>
      <c r="AB563">
        <v>0</v>
      </c>
      <c r="AC563">
        <v>0</v>
      </c>
      <c r="AD563">
        <v>0</v>
      </c>
      <c r="AE563">
        <v>133.05000000000001</v>
      </c>
      <c r="AF563">
        <v>0</v>
      </c>
      <c r="AG563">
        <v>0</v>
      </c>
      <c r="AH563">
        <v>0</v>
      </c>
      <c r="AI563">
        <v>7.04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2E-3</v>
      </c>
      <c r="AU563" t="s">
        <v>6</v>
      </c>
      <c r="AV563">
        <v>0</v>
      </c>
      <c r="AW563">
        <v>2</v>
      </c>
      <c r="AX563">
        <v>16613904</v>
      </c>
      <c r="AY563">
        <v>1</v>
      </c>
      <c r="AZ563">
        <v>0</v>
      </c>
      <c r="BA563">
        <v>551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Y563*Source!I223</f>
        <v>1.6E-2</v>
      </c>
      <c r="CY563">
        <f t="shared" si="54"/>
        <v>936.67</v>
      </c>
      <c r="CZ563">
        <f t="shared" si="55"/>
        <v>133.05000000000001</v>
      </c>
      <c r="DA563">
        <f t="shared" si="56"/>
        <v>7.04</v>
      </c>
      <c r="DB563">
        <v>0</v>
      </c>
    </row>
    <row r="564" spans="1:106" x14ac:dyDescent="0.2">
      <c r="A564">
        <f>ROW(Source!A223)</f>
        <v>223</v>
      </c>
      <c r="B564">
        <v>16612262</v>
      </c>
      <c r="C564">
        <v>16613872</v>
      </c>
      <c r="D564">
        <v>15188647</v>
      </c>
      <c r="E564">
        <v>1</v>
      </c>
      <c r="F564">
        <v>1</v>
      </c>
      <c r="G564">
        <v>1</v>
      </c>
      <c r="H564">
        <v>3</v>
      </c>
      <c r="I564" t="s">
        <v>1539</v>
      </c>
      <c r="J564" t="s">
        <v>1540</v>
      </c>
      <c r="K564" t="s">
        <v>1541</v>
      </c>
      <c r="L564">
        <v>1348</v>
      </c>
      <c r="N564">
        <v>1009</v>
      </c>
      <c r="O564" t="s">
        <v>182</v>
      </c>
      <c r="P564" t="s">
        <v>182</v>
      </c>
      <c r="Q564">
        <v>1000</v>
      </c>
      <c r="W564">
        <v>0</v>
      </c>
      <c r="X564">
        <v>426000481</v>
      </c>
      <c r="Y564">
        <v>2E-3</v>
      </c>
      <c r="AA564">
        <v>80960</v>
      </c>
      <c r="AB564">
        <v>0</v>
      </c>
      <c r="AC564">
        <v>0</v>
      </c>
      <c r="AD564">
        <v>0</v>
      </c>
      <c r="AE564">
        <v>11500</v>
      </c>
      <c r="AF564">
        <v>0</v>
      </c>
      <c r="AG564">
        <v>0</v>
      </c>
      <c r="AH564">
        <v>0</v>
      </c>
      <c r="AI564">
        <v>7.04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2E-3</v>
      </c>
      <c r="AU564" t="s">
        <v>6</v>
      </c>
      <c r="AV564">
        <v>0</v>
      </c>
      <c r="AW564">
        <v>2</v>
      </c>
      <c r="AX564">
        <v>16613905</v>
      </c>
      <c r="AY564">
        <v>1</v>
      </c>
      <c r="AZ564">
        <v>0</v>
      </c>
      <c r="BA564">
        <v>552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Y564*Source!I223</f>
        <v>1.6E-2</v>
      </c>
      <c r="CY564">
        <f t="shared" si="54"/>
        <v>80960</v>
      </c>
      <c r="CZ564">
        <f t="shared" si="55"/>
        <v>11500</v>
      </c>
      <c r="DA564">
        <f t="shared" si="56"/>
        <v>7.04</v>
      </c>
      <c r="DB564">
        <v>0</v>
      </c>
    </row>
    <row r="565" spans="1:106" x14ac:dyDescent="0.2">
      <c r="A565">
        <f>ROW(Source!A223)</f>
        <v>223</v>
      </c>
      <c r="B565">
        <v>16612262</v>
      </c>
      <c r="C565">
        <v>16613872</v>
      </c>
      <c r="D565">
        <v>15203834</v>
      </c>
      <c r="E565">
        <v>1</v>
      </c>
      <c r="F565">
        <v>1</v>
      </c>
      <c r="G565">
        <v>1</v>
      </c>
      <c r="H565">
        <v>3</v>
      </c>
      <c r="I565" t="s">
        <v>1542</v>
      </c>
      <c r="J565" t="s">
        <v>1543</v>
      </c>
      <c r="K565" t="s">
        <v>1544</v>
      </c>
      <c r="L565">
        <v>1346</v>
      </c>
      <c r="N565">
        <v>1009</v>
      </c>
      <c r="O565" t="s">
        <v>162</v>
      </c>
      <c r="P565" t="s">
        <v>162</v>
      </c>
      <c r="Q565">
        <v>1</v>
      </c>
      <c r="W565">
        <v>0</v>
      </c>
      <c r="X565">
        <v>210558753</v>
      </c>
      <c r="Y565">
        <v>4.7E-2</v>
      </c>
      <c r="AA565">
        <v>201.34</v>
      </c>
      <c r="AB565">
        <v>0</v>
      </c>
      <c r="AC565">
        <v>0</v>
      </c>
      <c r="AD565">
        <v>0</v>
      </c>
      <c r="AE565">
        <v>28.6</v>
      </c>
      <c r="AF565">
        <v>0</v>
      </c>
      <c r="AG565">
        <v>0</v>
      </c>
      <c r="AH565">
        <v>0</v>
      </c>
      <c r="AI565">
        <v>7.04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4.7E-2</v>
      </c>
      <c r="AU565" t="s">
        <v>6</v>
      </c>
      <c r="AV565">
        <v>0</v>
      </c>
      <c r="AW565">
        <v>2</v>
      </c>
      <c r="AX565">
        <v>16613906</v>
      </c>
      <c r="AY565">
        <v>1</v>
      </c>
      <c r="AZ565">
        <v>0</v>
      </c>
      <c r="BA565">
        <v>553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Y565*Source!I223</f>
        <v>0.376</v>
      </c>
      <c r="CY565">
        <f t="shared" si="54"/>
        <v>201.34</v>
      </c>
      <c r="CZ565">
        <f t="shared" si="55"/>
        <v>28.6</v>
      </c>
      <c r="DA565">
        <f t="shared" si="56"/>
        <v>7.04</v>
      </c>
      <c r="DB565">
        <v>0</v>
      </c>
    </row>
    <row r="566" spans="1:106" x14ac:dyDescent="0.2">
      <c r="A566">
        <f>ROW(Source!A223)</f>
        <v>223</v>
      </c>
      <c r="B566">
        <v>16612262</v>
      </c>
      <c r="C566">
        <v>16613872</v>
      </c>
      <c r="D566">
        <v>15203987</v>
      </c>
      <c r="E566">
        <v>1</v>
      </c>
      <c r="F566">
        <v>1</v>
      </c>
      <c r="G566">
        <v>1</v>
      </c>
      <c r="H566">
        <v>3</v>
      </c>
      <c r="I566" t="s">
        <v>1545</v>
      </c>
      <c r="J566" t="s">
        <v>1546</v>
      </c>
      <c r="K566" t="s">
        <v>1547</v>
      </c>
      <c r="L566">
        <v>1346</v>
      </c>
      <c r="N566">
        <v>1009</v>
      </c>
      <c r="O566" t="s">
        <v>162</v>
      </c>
      <c r="P566" t="s">
        <v>162</v>
      </c>
      <c r="Q566">
        <v>1</v>
      </c>
      <c r="W566">
        <v>0</v>
      </c>
      <c r="X566">
        <v>-1274984028</v>
      </c>
      <c r="Y566">
        <v>1.4E-2</v>
      </c>
      <c r="AA566">
        <v>250.84</v>
      </c>
      <c r="AB566">
        <v>0</v>
      </c>
      <c r="AC566">
        <v>0</v>
      </c>
      <c r="AD566">
        <v>0</v>
      </c>
      <c r="AE566">
        <v>35.630000000000003</v>
      </c>
      <c r="AF566">
        <v>0</v>
      </c>
      <c r="AG566">
        <v>0</v>
      </c>
      <c r="AH566">
        <v>0</v>
      </c>
      <c r="AI566">
        <v>7.04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1.4E-2</v>
      </c>
      <c r="AU566" t="s">
        <v>6</v>
      </c>
      <c r="AV566">
        <v>0</v>
      </c>
      <c r="AW566">
        <v>2</v>
      </c>
      <c r="AX566">
        <v>16613907</v>
      </c>
      <c r="AY566">
        <v>1</v>
      </c>
      <c r="AZ566">
        <v>0</v>
      </c>
      <c r="BA566">
        <v>554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Y566*Source!I223</f>
        <v>0.112</v>
      </c>
      <c r="CY566">
        <f t="shared" si="54"/>
        <v>250.84</v>
      </c>
      <c r="CZ566">
        <f t="shared" si="55"/>
        <v>35.630000000000003</v>
      </c>
      <c r="DA566">
        <f t="shared" si="56"/>
        <v>7.04</v>
      </c>
      <c r="DB566">
        <v>0</v>
      </c>
    </row>
    <row r="567" spans="1:106" x14ac:dyDescent="0.2">
      <c r="A567">
        <f>ROW(Source!A223)</f>
        <v>223</v>
      </c>
      <c r="B567">
        <v>16612262</v>
      </c>
      <c r="C567">
        <v>16613872</v>
      </c>
      <c r="D567">
        <v>15217463</v>
      </c>
      <c r="E567">
        <v>1</v>
      </c>
      <c r="F567">
        <v>1</v>
      </c>
      <c r="G567">
        <v>1</v>
      </c>
      <c r="H567">
        <v>3</v>
      </c>
      <c r="I567" t="s">
        <v>1548</v>
      </c>
      <c r="J567" t="s">
        <v>1549</v>
      </c>
      <c r="K567" t="s">
        <v>1550</v>
      </c>
      <c r="L567">
        <v>1358</v>
      </c>
      <c r="N567">
        <v>1010</v>
      </c>
      <c r="O567" t="s">
        <v>697</v>
      </c>
      <c r="P567" t="s">
        <v>697</v>
      </c>
      <c r="Q567">
        <v>10</v>
      </c>
      <c r="W567">
        <v>0</v>
      </c>
      <c r="X567">
        <v>1386890308</v>
      </c>
      <c r="Y567">
        <v>0.1</v>
      </c>
      <c r="AA567">
        <v>274.56</v>
      </c>
      <c r="AB567">
        <v>0</v>
      </c>
      <c r="AC567">
        <v>0</v>
      </c>
      <c r="AD567">
        <v>0</v>
      </c>
      <c r="AE567">
        <v>39</v>
      </c>
      <c r="AF567">
        <v>0</v>
      </c>
      <c r="AG567">
        <v>0</v>
      </c>
      <c r="AH567">
        <v>0</v>
      </c>
      <c r="AI567">
        <v>7.04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0.1</v>
      </c>
      <c r="AU567" t="s">
        <v>6</v>
      </c>
      <c r="AV567">
        <v>0</v>
      </c>
      <c r="AW567">
        <v>2</v>
      </c>
      <c r="AX567">
        <v>16613908</v>
      </c>
      <c r="AY567">
        <v>1</v>
      </c>
      <c r="AZ567">
        <v>0</v>
      </c>
      <c r="BA567">
        <v>555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Y567*Source!I223</f>
        <v>0.8</v>
      </c>
      <c r="CY567">
        <f t="shared" si="54"/>
        <v>274.56</v>
      </c>
      <c r="CZ567">
        <f t="shared" si="55"/>
        <v>39</v>
      </c>
      <c r="DA567">
        <f t="shared" si="56"/>
        <v>7.04</v>
      </c>
      <c r="DB567">
        <v>0</v>
      </c>
    </row>
    <row r="568" spans="1:106" x14ac:dyDescent="0.2">
      <c r="A568">
        <f>ROW(Source!A223)</f>
        <v>223</v>
      </c>
      <c r="B568">
        <v>16612262</v>
      </c>
      <c r="C568">
        <v>16613872</v>
      </c>
      <c r="D568">
        <v>15238949</v>
      </c>
      <c r="E568">
        <v>1</v>
      </c>
      <c r="F568">
        <v>1</v>
      </c>
      <c r="G568">
        <v>1</v>
      </c>
      <c r="H568">
        <v>3</v>
      </c>
      <c r="I568" t="s">
        <v>758</v>
      </c>
      <c r="J568" t="s">
        <v>760</v>
      </c>
      <c r="K568" t="s">
        <v>759</v>
      </c>
      <c r="L568">
        <v>1354</v>
      </c>
      <c r="N568">
        <v>1010</v>
      </c>
      <c r="O568" t="s">
        <v>110</v>
      </c>
      <c r="P568" t="s">
        <v>110</v>
      </c>
      <c r="Q568">
        <v>1</v>
      </c>
      <c r="W568">
        <v>0</v>
      </c>
      <c r="X568">
        <v>2013622572</v>
      </c>
      <c r="Y568">
        <v>1</v>
      </c>
      <c r="AA568">
        <v>541.30999999999995</v>
      </c>
      <c r="AB568">
        <v>0</v>
      </c>
      <c r="AC568">
        <v>0</v>
      </c>
      <c r="AD568">
        <v>0</v>
      </c>
      <c r="AE568">
        <v>76.89</v>
      </c>
      <c r="AF568">
        <v>0</v>
      </c>
      <c r="AG568">
        <v>0</v>
      </c>
      <c r="AH568">
        <v>0</v>
      </c>
      <c r="AI568">
        <v>7.04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Y568*Source!I223</f>
        <v>8</v>
      </c>
      <c r="CY568">
        <f t="shared" si="54"/>
        <v>541.30999999999995</v>
      </c>
      <c r="CZ568">
        <f t="shared" si="55"/>
        <v>76.89</v>
      </c>
      <c r="DA568">
        <f t="shared" si="56"/>
        <v>7.04</v>
      </c>
      <c r="DB568">
        <v>0</v>
      </c>
    </row>
    <row r="569" spans="1:106" x14ac:dyDescent="0.2">
      <c r="A569">
        <f>ROW(Source!A223)</f>
        <v>223</v>
      </c>
      <c r="B569">
        <v>16612262</v>
      </c>
      <c r="C569">
        <v>16613872</v>
      </c>
      <c r="D569">
        <v>15164559</v>
      </c>
      <c r="E569">
        <v>17</v>
      </c>
      <c r="F569">
        <v>1</v>
      </c>
      <c r="G569">
        <v>1</v>
      </c>
      <c r="H569">
        <v>3</v>
      </c>
      <c r="I569" t="s">
        <v>1521</v>
      </c>
      <c r="J569" t="s">
        <v>6</v>
      </c>
      <c r="K569" t="s">
        <v>1522</v>
      </c>
      <c r="L569">
        <v>1374</v>
      </c>
      <c r="N569">
        <v>1013</v>
      </c>
      <c r="O569" t="s">
        <v>1523</v>
      </c>
      <c r="P569" t="s">
        <v>1523</v>
      </c>
      <c r="Q569">
        <v>1</v>
      </c>
      <c r="W569">
        <v>0</v>
      </c>
      <c r="X569">
        <v>-1731369543</v>
      </c>
      <c r="Y569">
        <v>0.44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0.44</v>
      </c>
      <c r="AU569" t="s">
        <v>6</v>
      </c>
      <c r="AV569">
        <v>0</v>
      </c>
      <c r="AW569">
        <v>2</v>
      </c>
      <c r="AX569">
        <v>16613909</v>
      </c>
      <c r="AY569">
        <v>1</v>
      </c>
      <c r="AZ569">
        <v>0</v>
      </c>
      <c r="BA569">
        <v>556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Y569*Source!I223</f>
        <v>3.52</v>
      </c>
      <c r="CY569">
        <f t="shared" si="54"/>
        <v>1</v>
      </c>
      <c r="CZ569">
        <f t="shared" si="55"/>
        <v>1</v>
      </c>
      <c r="DA569">
        <f t="shared" si="56"/>
        <v>1</v>
      </c>
      <c r="DB569">
        <v>0</v>
      </c>
    </row>
    <row r="570" spans="1:106" x14ac:dyDescent="0.2">
      <c r="A570">
        <f>ROW(Source!A225)</f>
        <v>225</v>
      </c>
      <c r="B570">
        <v>16612262</v>
      </c>
      <c r="C570">
        <v>16613911</v>
      </c>
      <c r="D570">
        <v>15885198</v>
      </c>
      <c r="E570">
        <v>1</v>
      </c>
      <c r="F570">
        <v>1</v>
      </c>
      <c r="G570">
        <v>1</v>
      </c>
      <c r="H570">
        <v>1</v>
      </c>
      <c r="I570" t="s">
        <v>1603</v>
      </c>
      <c r="J570" t="s">
        <v>6</v>
      </c>
      <c r="K570" t="s">
        <v>1604</v>
      </c>
      <c r="L570">
        <v>1191</v>
      </c>
      <c r="N570">
        <v>1013</v>
      </c>
      <c r="O570" t="s">
        <v>1223</v>
      </c>
      <c r="P570" t="s">
        <v>1223</v>
      </c>
      <c r="Q570">
        <v>1</v>
      </c>
      <c r="W570">
        <v>0</v>
      </c>
      <c r="X570">
        <v>-1166887252</v>
      </c>
      <c r="Y570">
        <v>0.16</v>
      </c>
      <c r="AA570">
        <v>0</v>
      </c>
      <c r="AB570">
        <v>0</v>
      </c>
      <c r="AC570">
        <v>0</v>
      </c>
      <c r="AD570">
        <v>90.96</v>
      </c>
      <c r="AE570">
        <v>0</v>
      </c>
      <c r="AF570">
        <v>0</v>
      </c>
      <c r="AG570">
        <v>0</v>
      </c>
      <c r="AH570">
        <v>12.92</v>
      </c>
      <c r="AI570">
        <v>1</v>
      </c>
      <c r="AJ570">
        <v>1</v>
      </c>
      <c r="AK570">
        <v>1</v>
      </c>
      <c r="AL570">
        <v>7.04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0.16</v>
      </c>
      <c r="AU570" t="s">
        <v>6</v>
      </c>
      <c r="AV570">
        <v>1</v>
      </c>
      <c r="AW570">
        <v>2</v>
      </c>
      <c r="AX570">
        <v>16613914</v>
      </c>
      <c r="AY570">
        <v>1</v>
      </c>
      <c r="AZ570">
        <v>0</v>
      </c>
      <c r="BA570">
        <v>557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Y570*Source!I225</f>
        <v>7.04</v>
      </c>
      <c r="CY570">
        <f t="shared" ref="CY570:CY579" si="57">AD570</f>
        <v>90.96</v>
      </c>
      <c r="CZ570">
        <f t="shared" ref="CZ570:CZ579" si="58">AH570</f>
        <v>12.92</v>
      </c>
      <c r="DA570">
        <f t="shared" ref="DA570:DA579" si="59">AL570</f>
        <v>7.04</v>
      </c>
      <c r="DB570">
        <v>0</v>
      </c>
    </row>
    <row r="571" spans="1:106" x14ac:dyDescent="0.2">
      <c r="A571">
        <f>ROW(Source!A225)</f>
        <v>225</v>
      </c>
      <c r="B571">
        <v>16612262</v>
      </c>
      <c r="C571">
        <v>16613911</v>
      </c>
      <c r="D571">
        <v>15884235</v>
      </c>
      <c r="E571">
        <v>1</v>
      </c>
      <c r="F571">
        <v>1</v>
      </c>
      <c r="G571">
        <v>1</v>
      </c>
      <c r="H571">
        <v>1</v>
      </c>
      <c r="I571" t="s">
        <v>1605</v>
      </c>
      <c r="J571" t="s">
        <v>6</v>
      </c>
      <c r="K571" t="s">
        <v>1606</v>
      </c>
      <c r="L571">
        <v>1191</v>
      </c>
      <c r="N571">
        <v>1013</v>
      </c>
      <c r="O571" t="s">
        <v>1223</v>
      </c>
      <c r="P571" t="s">
        <v>1223</v>
      </c>
      <c r="Q571">
        <v>1</v>
      </c>
      <c r="W571">
        <v>0</v>
      </c>
      <c r="X571">
        <v>1776637054</v>
      </c>
      <c r="Y571">
        <v>0.16</v>
      </c>
      <c r="AA571">
        <v>0</v>
      </c>
      <c r="AB571">
        <v>0</v>
      </c>
      <c r="AC571">
        <v>0</v>
      </c>
      <c r="AD571">
        <v>89.34</v>
      </c>
      <c r="AE571">
        <v>0</v>
      </c>
      <c r="AF571">
        <v>0</v>
      </c>
      <c r="AG571">
        <v>0</v>
      </c>
      <c r="AH571">
        <v>12.69</v>
      </c>
      <c r="AI571">
        <v>1</v>
      </c>
      <c r="AJ571">
        <v>1</v>
      </c>
      <c r="AK571">
        <v>1</v>
      </c>
      <c r="AL571">
        <v>7.04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0.16</v>
      </c>
      <c r="AU571" t="s">
        <v>6</v>
      </c>
      <c r="AV571">
        <v>1</v>
      </c>
      <c r="AW571">
        <v>2</v>
      </c>
      <c r="AX571">
        <v>16613915</v>
      </c>
      <c r="AY571">
        <v>1</v>
      </c>
      <c r="AZ571">
        <v>0</v>
      </c>
      <c r="BA571">
        <v>558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Y571*Source!I225</f>
        <v>7.04</v>
      </c>
      <c r="CY571">
        <f t="shared" si="57"/>
        <v>89.34</v>
      </c>
      <c r="CZ571">
        <f t="shared" si="58"/>
        <v>12.69</v>
      </c>
      <c r="DA571">
        <f t="shared" si="59"/>
        <v>7.04</v>
      </c>
      <c r="DB571">
        <v>0</v>
      </c>
    </row>
    <row r="572" spans="1:106" x14ac:dyDescent="0.2">
      <c r="A572">
        <f>ROW(Source!A226)</f>
        <v>226</v>
      </c>
      <c r="B572">
        <v>16612262</v>
      </c>
      <c r="C572">
        <v>16613916</v>
      </c>
      <c r="D572">
        <v>15885198</v>
      </c>
      <c r="E572">
        <v>1</v>
      </c>
      <c r="F572">
        <v>1</v>
      </c>
      <c r="G572">
        <v>1</v>
      </c>
      <c r="H572">
        <v>1</v>
      </c>
      <c r="I572" t="s">
        <v>1603</v>
      </c>
      <c r="J572" t="s">
        <v>6</v>
      </c>
      <c r="K572" t="s">
        <v>1604</v>
      </c>
      <c r="L572">
        <v>1191</v>
      </c>
      <c r="N572">
        <v>1013</v>
      </c>
      <c r="O572" t="s">
        <v>1223</v>
      </c>
      <c r="P572" t="s">
        <v>1223</v>
      </c>
      <c r="Q572">
        <v>1</v>
      </c>
      <c r="W572">
        <v>0</v>
      </c>
      <c r="X572">
        <v>-1166887252</v>
      </c>
      <c r="Y572">
        <v>6.48</v>
      </c>
      <c r="AA572">
        <v>0</v>
      </c>
      <c r="AB572">
        <v>0</v>
      </c>
      <c r="AC572">
        <v>0</v>
      </c>
      <c r="AD572">
        <v>90.96</v>
      </c>
      <c r="AE572">
        <v>0</v>
      </c>
      <c r="AF572">
        <v>0</v>
      </c>
      <c r="AG572">
        <v>0</v>
      </c>
      <c r="AH572">
        <v>12.92</v>
      </c>
      <c r="AI572">
        <v>1</v>
      </c>
      <c r="AJ572">
        <v>1</v>
      </c>
      <c r="AK572">
        <v>1</v>
      </c>
      <c r="AL572">
        <v>7.04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6</v>
      </c>
      <c r="AT572">
        <v>6.48</v>
      </c>
      <c r="AU572" t="s">
        <v>6</v>
      </c>
      <c r="AV572">
        <v>1</v>
      </c>
      <c r="AW572">
        <v>2</v>
      </c>
      <c r="AX572">
        <v>16613919</v>
      </c>
      <c r="AY572">
        <v>1</v>
      </c>
      <c r="AZ572">
        <v>0</v>
      </c>
      <c r="BA572">
        <v>559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Y572*Source!I226</f>
        <v>3.4992000000000005</v>
      </c>
      <c r="CY572">
        <f t="shared" si="57"/>
        <v>90.96</v>
      </c>
      <c r="CZ572">
        <f t="shared" si="58"/>
        <v>12.92</v>
      </c>
      <c r="DA572">
        <f t="shared" si="59"/>
        <v>7.04</v>
      </c>
      <c r="DB572">
        <v>0</v>
      </c>
    </row>
    <row r="573" spans="1:106" x14ac:dyDescent="0.2">
      <c r="A573">
        <f>ROW(Source!A226)</f>
        <v>226</v>
      </c>
      <c r="B573">
        <v>16612262</v>
      </c>
      <c r="C573">
        <v>16613916</v>
      </c>
      <c r="D573">
        <v>15884235</v>
      </c>
      <c r="E573">
        <v>1</v>
      </c>
      <c r="F573">
        <v>1</v>
      </c>
      <c r="G573">
        <v>1</v>
      </c>
      <c r="H573">
        <v>1</v>
      </c>
      <c r="I573" t="s">
        <v>1605</v>
      </c>
      <c r="J573" t="s">
        <v>6</v>
      </c>
      <c r="K573" t="s">
        <v>1606</v>
      </c>
      <c r="L573">
        <v>1191</v>
      </c>
      <c r="N573">
        <v>1013</v>
      </c>
      <c r="O573" t="s">
        <v>1223</v>
      </c>
      <c r="P573" t="s">
        <v>1223</v>
      </c>
      <c r="Q573">
        <v>1</v>
      </c>
      <c r="W573">
        <v>0</v>
      </c>
      <c r="X573">
        <v>1776637054</v>
      </c>
      <c r="Y573">
        <v>6.48</v>
      </c>
      <c r="AA573">
        <v>0</v>
      </c>
      <c r="AB573">
        <v>0</v>
      </c>
      <c r="AC573">
        <v>0</v>
      </c>
      <c r="AD573">
        <v>89.34</v>
      </c>
      <c r="AE573">
        <v>0</v>
      </c>
      <c r="AF573">
        <v>0</v>
      </c>
      <c r="AG573">
        <v>0</v>
      </c>
      <c r="AH573">
        <v>12.69</v>
      </c>
      <c r="AI573">
        <v>1</v>
      </c>
      <c r="AJ573">
        <v>1</v>
      </c>
      <c r="AK573">
        <v>1</v>
      </c>
      <c r="AL573">
        <v>7.04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6.48</v>
      </c>
      <c r="AU573" t="s">
        <v>6</v>
      </c>
      <c r="AV573">
        <v>1</v>
      </c>
      <c r="AW573">
        <v>2</v>
      </c>
      <c r="AX573">
        <v>16613920</v>
      </c>
      <c r="AY573">
        <v>1</v>
      </c>
      <c r="AZ573">
        <v>0</v>
      </c>
      <c r="BA573">
        <v>560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Y573*Source!I226</f>
        <v>3.4992000000000005</v>
      </c>
      <c r="CY573">
        <f t="shared" si="57"/>
        <v>89.34</v>
      </c>
      <c r="CZ573">
        <f t="shared" si="58"/>
        <v>12.69</v>
      </c>
      <c r="DA573">
        <f t="shared" si="59"/>
        <v>7.04</v>
      </c>
      <c r="DB573">
        <v>0</v>
      </c>
    </row>
    <row r="574" spans="1:106" x14ac:dyDescent="0.2">
      <c r="A574">
        <f>ROW(Source!A227)</f>
        <v>227</v>
      </c>
      <c r="B574">
        <v>16612262</v>
      </c>
      <c r="C574">
        <v>16613921</v>
      </c>
      <c r="D574">
        <v>15885198</v>
      </c>
      <c r="E574">
        <v>1</v>
      </c>
      <c r="F574">
        <v>1</v>
      </c>
      <c r="G574">
        <v>1</v>
      </c>
      <c r="H574">
        <v>1</v>
      </c>
      <c r="I574" t="s">
        <v>1603</v>
      </c>
      <c r="J574" t="s">
        <v>6</v>
      </c>
      <c r="K574" t="s">
        <v>1604</v>
      </c>
      <c r="L574">
        <v>1191</v>
      </c>
      <c r="N574">
        <v>1013</v>
      </c>
      <c r="O574" t="s">
        <v>1223</v>
      </c>
      <c r="P574" t="s">
        <v>1223</v>
      </c>
      <c r="Q574">
        <v>1</v>
      </c>
      <c r="W574">
        <v>0</v>
      </c>
      <c r="X574">
        <v>-1166887252</v>
      </c>
      <c r="Y574">
        <v>0.61</v>
      </c>
      <c r="AA574">
        <v>0</v>
      </c>
      <c r="AB574">
        <v>0</v>
      </c>
      <c r="AC574">
        <v>0</v>
      </c>
      <c r="AD574">
        <v>90.96</v>
      </c>
      <c r="AE574">
        <v>0</v>
      </c>
      <c r="AF574">
        <v>0</v>
      </c>
      <c r="AG574">
        <v>0</v>
      </c>
      <c r="AH574">
        <v>12.92</v>
      </c>
      <c r="AI574">
        <v>1</v>
      </c>
      <c r="AJ574">
        <v>1</v>
      </c>
      <c r="AK574">
        <v>1</v>
      </c>
      <c r="AL574">
        <v>7.04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0.61</v>
      </c>
      <c r="AU574" t="s">
        <v>6</v>
      </c>
      <c r="AV574">
        <v>1</v>
      </c>
      <c r="AW574">
        <v>2</v>
      </c>
      <c r="AX574">
        <v>16613924</v>
      </c>
      <c r="AY574">
        <v>1</v>
      </c>
      <c r="AZ574">
        <v>0</v>
      </c>
      <c r="BA574">
        <v>561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Y574*Source!I227</f>
        <v>2.44</v>
      </c>
      <c r="CY574">
        <f t="shared" si="57"/>
        <v>90.96</v>
      </c>
      <c r="CZ574">
        <f t="shared" si="58"/>
        <v>12.92</v>
      </c>
      <c r="DA574">
        <f t="shared" si="59"/>
        <v>7.04</v>
      </c>
      <c r="DB574">
        <v>0</v>
      </c>
    </row>
    <row r="575" spans="1:106" x14ac:dyDescent="0.2">
      <c r="A575">
        <f>ROW(Source!A227)</f>
        <v>227</v>
      </c>
      <c r="B575">
        <v>16612262</v>
      </c>
      <c r="C575">
        <v>16613921</v>
      </c>
      <c r="D575">
        <v>15884235</v>
      </c>
      <c r="E575">
        <v>1</v>
      </c>
      <c r="F575">
        <v>1</v>
      </c>
      <c r="G575">
        <v>1</v>
      </c>
      <c r="H575">
        <v>1</v>
      </c>
      <c r="I575" t="s">
        <v>1605</v>
      </c>
      <c r="J575" t="s">
        <v>6</v>
      </c>
      <c r="K575" t="s">
        <v>1606</v>
      </c>
      <c r="L575">
        <v>1191</v>
      </c>
      <c r="N575">
        <v>1013</v>
      </c>
      <c r="O575" t="s">
        <v>1223</v>
      </c>
      <c r="P575" t="s">
        <v>1223</v>
      </c>
      <c r="Q575">
        <v>1</v>
      </c>
      <c r="W575">
        <v>0</v>
      </c>
      <c r="X575">
        <v>1776637054</v>
      </c>
      <c r="Y575">
        <v>0.61</v>
      </c>
      <c r="AA575">
        <v>0</v>
      </c>
      <c r="AB575">
        <v>0</v>
      </c>
      <c r="AC575">
        <v>0</v>
      </c>
      <c r="AD575">
        <v>89.34</v>
      </c>
      <c r="AE575">
        <v>0</v>
      </c>
      <c r="AF575">
        <v>0</v>
      </c>
      <c r="AG575">
        <v>0</v>
      </c>
      <c r="AH575">
        <v>12.69</v>
      </c>
      <c r="AI575">
        <v>1</v>
      </c>
      <c r="AJ575">
        <v>1</v>
      </c>
      <c r="AK575">
        <v>1</v>
      </c>
      <c r="AL575">
        <v>7.04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0.61</v>
      </c>
      <c r="AU575" t="s">
        <v>6</v>
      </c>
      <c r="AV575">
        <v>1</v>
      </c>
      <c r="AW575">
        <v>2</v>
      </c>
      <c r="AX575">
        <v>16613925</v>
      </c>
      <c r="AY575">
        <v>1</v>
      </c>
      <c r="AZ575">
        <v>0</v>
      </c>
      <c r="BA575">
        <v>562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Y575*Source!I227</f>
        <v>2.44</v>
      </c>
      <c r="CY575">
        <f t="shared" si="57"/>
        <v>89.34</v>
      </c>
      <c r="CZ575">
        <f t="shared" si="58"/>
        <v>12.69</v>
      </c>
      <c r="DA575">
        <f t="shared" si="59"/>
        <v>7.04</v>
      </c>
      <c r="DB575">
        <v>0</v>
      </c>
    </row>
    <row r="576" spans="1:106" x14ac:dyDescent="0.2">
      <c r="A576">
        <f>ROW(Source!A228)</f>
        <v>228</v>
      </c>
      <c r="B576">
        <v>16612262</v>
      </c>
      <c r="C576">
        <v>16615201</v>
      </c>
      <c r="D576">
        <v>15884482</v>
      </c>
      <c r="E576">
        <v>1</v>
      </c>
      <c r="F576">
        <v>1</v>
      </c>
      <c r="G576">
        <v>1</v>
      </c>
      <c r="H576">
        <v>1</v>
      </c>
      <c r="I576" t="s">
        <v>1607</v>
      </c>
      <c r="J576" t="s">
        <v>6</v>
      </c>
      <c r="K576" t="s">
        <v>1608</v>
      </c>
      <c r="L576">
        <v>1191</v>
      </c>
      <c r="N576">
        <v>1013</v>
      </c>
      <c r="O576" t="s">
        <v>1223</v>
      </c>
      <c r="P576" t="s">
        <v>1223</v>
      </c>
      <c r="Q576">
        <v>1</v>
      </c>
      <c r="W576">
        <v>0</v>
      </c>
      <c r="X576">
        <v>1197411217</v>
      </c>
      <c r="Y576">
        <v>0.68</v>
      </c>
      <c r="AA576">
        <v>0</v>
      </c>
      <c r="AB576">
        <v>0</v>
      </c>
      <c r="AC576">
        <v>0</v>
      </c>
      <c r="AD576">
        <v>67.72</v>
      </c>
      <c r="AE576">
        <v>0</v>
      </c>
      <c r="AF576">
        <v>0</v>
      </c>
      <c r="AG576">
        <v>0</v>
      </c>
      <c r="AH576">
        <v>9.6199999999999992</v>
      </c>
      <c r="AI576">
        <v>1</v>
      </c>
      <c r="AJ576">
        <v>1</v>
      </c>
      <c r="AK576">
        <v>1</v>
      </c>
      <c r="AL576">
        <v>7.04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0.68</v>
      </c>
      <c r="AU576" t="s">
        <v>6</v>
      </c>
      <c r="AV576">
        <v>1</v>
      </c>
      <c r="AW576">
        <v>2</v>
      </c>
      <c r="AX576">
        <v>16615202</v>
      </c>
      <c r="AY576">
        <v>1</v>
      </c>
      <c r="AZ576">
        <v>0</v>
      </c>
      <c r="BA576">
        <v>563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Y576*Source!I228</f>
        <v>29.92</v>
      </c>
      <c r="CY576">
        <f t="shared" si="57"/>
        <v>67.72</v>
      </c>
      <c r="CZ576">
        <f t="shared" si="58"/>
        <v>9.6199999999999992</v>
      </c>
      <c r="DA576">
        <f t="shared" si="59"/>
        <v>7.04</v>
      </c>
      <c r="DB576">
        <v>0</v>
      </c>
    </row>
    <row r="577" spans="1:106" x14ac:dyDescent="0.2">
      <c r="A577">
        <f>ROW(Source!A228)</f>
        <v>228</v>
      </c>
      <c r="B577">
        <v>16612262</v>
      </c>
      <c r="C577">
        <v>16615201</v>
      </c>
      <c r="D577">
        <v>15884231</v>
      </c>
      <c r="E577">
        <v>1</v>
      </c>
      <c r="F577">
        <v>1</v>
      </c>
      <c r="G577">
        <v>1</v>
      </c>
      <c r="H577">
        <v>1</v>
      </c>
      <c r="I577" t="s">
        <v>1609</v>
      </c>
      <c r="J577" t="s">
        <v>6</v>
      </c>
      <c r="K577" t="s">
        <v>1610</v>
      </c>
      <c r="L577">
        <v>1191</v>
      </c>
      <c r="N577">
        <v>1013</v>
      </c>
      <c r="O577" t="s">
        <v>1223</v>
      </c>
      <c r="P577" t="s">
        <v>1223</v>
      </c>
      <c r="Q577">
        <v>1</v>
      </c>
      <c r="W577">
        <v>0</v>
      </c>
      <c r="X577">
        <v>-1309109184</v>
      </c>
      <c r="Y577">
        <v>0.68</v>
      </c>
      <c r="AA577">
        <v>0</v>
      </c>
      <c r="AB577">
        <v>0</v>
      </c>
      <c r="AC577">
        <v>0</v>
      </c>
      <c r="AD577">
        <v>64.56</v>
      </c>
      <c r="AE577">
        <v>0</v>
      </c>
      <c r="AF577">
        <v>0</v>
      </c>
      <c r="AG577">
        <v>0</v>
      </c>
      <c r="AH577">
        <v>9.17</v>
      </c>
      <c r="AI577">
        <v>1</v>
      </c>
      <c r="AJ577">
        <v>1</v>
      </c>
      <c r="AK577">
        <v>1</v>
      </c>
      <c r="AL577">
        <v>7.04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0.68</v>
      </c>
      <c r="AU577" t="s">
        <v>6</v>
      </c>
      <c r="AV577">
        <v>1</v>
      </c>
      <c r="AW577">
        <v>2</v>
      </c>
      <c r="AX577">
        <v>16615203</v>
      </c>
      <c r="AY577">
        <v>1</v>
      </c>
      <c r="AZ577">
        <v>0</v>
      </c>
      <c r="BA577">
        <v>564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Y577*Source!I228</f>
        <v>29.92</v>
      </c>
      <c r="CY577">
        <f t="shared" si="57"/>
        <v>64.56</v>
      </c>
      <c r="CZ577">
        <f t="shared" si="58"/>
        <v>9.17</v>
      </c>
      <c r="DA577">
        <f t="shared" si="59"/>
        <v>7.04</v>
      </c>
      <c r="DB577">
        <v>0</v>
      </c>
    </row>
    <row r="578" spans="1:106" x14ac:dyDescent="0.2">
      <c r="A578">
        <f>ROW(Source!A266)</f>
        <v>266</v>
      </c>
      <c r="B578">
        <v>16612262</v>
      </c>
      <c r="C578">
        <v>16613926</v>
      </c>
      <c r="D578">
        <v>15432356</v>
      </c>
      <c r="E578">
        <v>1</v>
      </c>
      <c r="F578">
        <v>1</v>
      </c>
      <c r="G578">
        <v>1</v>
      </c>
      <c r="H578">
        <v>1</v>
      </c>
      <c r="I578" t="s">
        <v>1406</v>
      </c>
      <c r="J578" t="s">
        <v>6</v>
      </c>
      <c r="K578" t="s">
        <v>1407</v>
      </c>
      <c r="L578">
        <v>1191</v>
      </c>
      <c r="N578">
        <v>1013</v>
      </c>
      <c r="O578" t="s">
        <v>1223</v>
      </c>
      <c r="P578" t="s">
        <v>1223</v>
      </c>
      <c r="Q578">
        <v>1</v>
      </c>
      <c r="W578">
        <v>0</v>
      </c>
      <c r="X578">
        <v>1850719656</v>
      </c>
      <c r="Y578">
        <v>34.659999999999997</v>
      </c>
      <c r="AA578">
        <v>0</v>
      </c>
      <c r="AB578">
        <v>0</v>
      </c>
      <c r="AC578">
        <v>0</v>
      </c>
      <c r="AD578">
        <v>58.5</v>
      </c>
      <c r="AE578">
        <v>0</v>
      </c>
      <c r="AF578">
        <v>0</v>
      </c>
      <c r="AG578">
        <v>0</v>
      </c>
      <c r="AH578">
        <v>8.31</v>
      </c>
      <c r="AI578">
        <v>1</v>
      </c>
      <c r="AJ578">
        <v>1</v>
      </c>
      <c r="AK578">
        <v>1</v>
      </c>
      <c r="AL578">
        <v>7.04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34.659999999999997</v>
      </c>
      <c r="AU578" t="s">
        <v>6</v>
      </c>
      <c r="AV578">
        <v>1</v>
      </c>
      <c r="AW578">
        <v>2</v>
      </c>
      <c r="AX578">
        <v>16613933</v>
      </c>
      <c r="AY578">
        <v>1</v>
      </c>
      <c r="AZ578">
        <v>0</v>
      </c>
      <c r="BA578">
        <v>565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Y578*Source!I266</f>
        <v>54.589499999999994</v>
      </c>
      <c r="CY578">
        <f t="shared" si="57"/>
        <v>58.5</v>
      </c>
      <c r="CZ578">
        <f t="shared" si="58"/>
        <v>8.31</v>
      </c>
      <c r="DA578">
        <f t="shared" si="59"/>
        <v>7.04</v>
      </c>
      <c r="DB578">
        <v>0</v>
      </c>
    </row>
    <row r="579" spans="1:106" x14ac:dyDescent="0.2">
      <c r="A579">
        <f>ROW(Source!A266)</f>
        <v>266</v>
      </c>
      <c r="B579">
        <v>16612262</v>
      </c>
      <c r="C579">
        <v>16613926</v>
      </c>
      <c r="D579">
        <v>15430395</v>
      </c>
      <c r="E579">
        <v>1</v>
      </c>
      <c r="F579">
        <v>1</v>
      </c>
      <c r="G579">
        <v>1</v>
      </c>
      <c r="H579">
        <v>1</v>
      </c>
      <c r="I579" t="s">
        <v>1224</v>
      </c>
      <c r="J579" t="s">
        <v>6</v>
      </c>
      <c r="K579" t="s">
        <v>1225</v>
      </c>
      <c r="L579">
        <v>1191</v>
      </c>
      <c r="N579">
        <v>1013</v>
      </c>
      <c r="O579" t="s">
        <v>1223</v>
      </c>
      <c r="P579" t="s">
        <v>1223</v>
      </c>
      <c r="Q579">
        <v>1</v>
      </c>
      <c r="W579">
        <v>0</v>
      </c>
      <c r="X579">
        <v>-1417349443</v>
      </c>
      <c r="Y579">
        <v>0.1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1</v>
      </c>
      <c r="AJ579">
        <v>1</v>
      </c>
      <c r="AK579">
        <v>7.04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0.1</v>
      </c>
      <c r="AU579" t="s">
        <v>6</v>
      </c>
      <c r="AV579">
        <v>2</v>
      </c>
      <c r="AW579">
        <v>2</v>
      </c>
      <c r="AX579">
        <v>16613934</v>
      </c>
      <c r="AY579">
        <v>1</v>
      </c>
      <c r="AZ579">
        <v>0</v>
      </c>
      <c r="BA579">
        <v>566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Y579*Source!I266</f>
        <v>0.1575</v>
      </c>
      <c r="CY579">
        <f t="shared" si="57"/>
        <v>0</v>
      </c>
      <c r="CZ579">
        <f t="shared" si="58"/>
        <v>0</v>
      </c>
      <c r="DA579">
        <f t="shared" si="59"/>
        <v>1</v>
      </c>
      <c r="DB579">
        <v>0</v>
      </c>
    </row>
    <row r="580" spans="1:106" x14ac:dyDescent="0.2">
      <c r="A580">
        <f>ROW(Source!A266)</f>
        <v>266</v>
      </c>
      <c r="B580">
        <v>16612262</v>
      </c>
      <c r="C580">
        <v>16613926</v>
      </c>
      <c r="D580">
        <v>15247974</v>
      </c>
      <c r="E580">
        <v>1</v>
      </c>
      <c r="F580">
        <v>1</v>
      </c>
      <c r="G580">
        <v>1</v>
      </c>
      <c r="H580">
        <v>2</v>
      </c>
      <c r="I580" t="s">
        <v>1226</v>
      </c>
      <c r="J580" t="s">
        <v>1227</v>
      </c>
      <c r="K580" t="s">
        <v>1228</v>
      </c>
      <c r="L580">
        <v>1368</v>
      </c>
      <c r="N580">
        <v>1011</v>
      </c>
      <c r="O580" t="s">
        <v>1229</v>
      </c>
      <c r="P580" t="s">
        <v>1229</v>
      </c>
      <c r="Q580">
        <v>1</v>
      </c>
      <c r="W580">
        <v>0</v>
      </c>
      <c r="X580">
        <v>1188625873</v>
      </c>
      <c r="Y580">
        <v>0.1</v>
      </c>
      <c r="AA580">
        <v>0</v>
      </c>
      <c r="AB580">
        <v>220.07</v>
      </c>
      <c r="AC580">
        <v>13.5</v>
      </c>
      <c r="AD580">
        <v>0</v>
      </c>
      <c r="AE580">
        <v>0</v>
      </c>
      <c r="AF580">
        <v>31.26</v>
      </c>
      <c r="AG580">
        <v>13.5</v>
      </c>
      <c r="AH580">
        <v>0</v>
      </c>
      <c r="AI580">
        <v>1</v>
      </c>
      <c r="AJ580">
        <v>7.04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0.1</v>
      </c>
      <c r="AU580" t="s">
        <v>6</v>
      </c>
      <c r="AV580">
        <v>0</v>
      </c>
      <c r="AW580">
        <v>2</v>
      </c>
      <c r="AX580">
        <v>16613935</v>
      </c>
      <c r="AY580">
        <v>1</v>
      </c>
      <c r="AZ580">
        <v>0</v>
      </c>
      <c r="BA580">
        <v>567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Y580*Source!I266</f>
        <v>0.1575</v>
      </c>
      <c r="CY580">
        <f>AB580</f>
        <v>220.07</v>
      </c>
      <c r="CZ580">
        <f>AF580</f>
        <v>31.26</v>
      </c>
      <c r="DA580">
        <f>AJ580</f>
        <v>7.04</v>
      </c>
      <c r="DB580">
        <v>0</v>
      </c>
    </row>
    <row r="581" spans="1:106" x14ac:dyDescent="0.2">
      <c r="A581">
        <f>ROW(Source!A266)</f>
        <v>266</v>
      </c>
      <c r="B581">
        <v>16612262</v>
      </c>
      <c r="C581">
        <v>16613926</v>
      </c>
      <c r="D581">
        <v>15249308</v>
      </c>
      <c r="E581">
        <v>1</v>
      </c>
      <c r="F581">
        <v>1</v>
      </c>
      <c r="G581">
        <v>1</v>
      </c>
      <c r="H581">
        <v>2</v>
      </c>
      <c r="I581" t="s">
        <v>1611</v>
      </c>
      <c r="J581" t="s">
        <v>1612</v>
      </c>
      <c r="K581" t="s">
        <v>1613</v>
      </c>
      <c r="L581">
        <v>1368</v>
      </c>
      <c r="N581">
        <v>1011</v>
      </c>
      <c r="O581" t="s">
        <v>1229</v>
      </c>
      <c r="P581" t="s">
        <v>1229</v>
      </c>
      <c r="Q581">
        <v>1</v>
      </c>
      <c r="W581">
        <v>0</v>
      </c>
      <c r="X581">
        <v>792402865</v>
      </c>
      <c r="Y581">
        <v>3.3</v>
      </c>
      <c r="AA581">
        <v>0</v>
      </c>
      <c r="AB581">
        <v>8.4499999999999993</v>
      </c>
      <c r="AC581">
        <v>0</v>
      </c>
      <c r="AD581">
        <v>0</v>
      </c>
      <c r="AE581">
        <v>0</v>
      </c>
      <c r="AF581">
        <v>1.2</v>
      </c>
      <c r="AG581">
        <v>0</v>
      </c>
      <c r="AH581">
        <v>0</v>
      </c>
      <c r="AI581">
        <v>1</v>
      </c>
      <c r="AJ581">
        <v>7.04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3.3</v>
      </c>
      <c r="AU581" t="s">
        <v>6</v>
      </c>
      <c r="AV581">
        <v>0</v>
      </c>
      <c r="AW581">
        <v>2</v>
      </c>
      <c r="AX581">
        <v>16613936</v>
      </c>
      <c r="AY581">
        <v>1</v>
      </c>
      <c r="AZ581">
        <v>0</v>
      </c>
      <c r="BA581">
        <v>568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Y581*Source!I266</f>
        <v>5.1974999999999998</v>
      </c>
      <c r="CY581">
        <f>AB581</f>
        <v>8.4499999999999993</v>
      </c>
      <c r="CZ581">
        <f>AF581</f>
        <v>1.2</v>
      </c>
      <c r="DA581">
        <f>AJ581</f>
        <v>7.04</v>
      </c>
      <c r="DB581">
        <v>0</v>
      </c>
    </row>
    <row r="582" spans="1:106" x14ac:dyDescent="0.2">
      <c r="A582">
        <f>ROW(Source!A266)</f>
        <v>266</v>
      </c>
      <c r="B582">
        <v>16612262</v>
      </c>
      <c r="C582">
        <v>16613926</v>
      </c>
      <c r="D582">
        <v>15165634</v>
      </c>
      <c r="E582">
        <v>1</v>
      </c>
      <c r="F582">
        <v>1</v>
      </c>
      <c r="G582">
        <v>1</v>
      </c>
      <c r="H582">
        <v>3</v>
      </c>
      <c r="I582" t="s">
        <v>1614</v>
      </c>
      <c r="J582" t="s">
        <v>1615</v>
      </c>
      <c r="K582" t="s">
        <v>1616</v>
      </c>
      <c r="L582">
        <v>1339</v>
      </c>
      <c r="N582">
        <v>1007</v>
      </c>
      <c r="O582" t="s">
        <v>282</v>
      </c>
      <c r="P582" t="s">
        <v>282</v>
      </c>
      <c r="Q582">
        <v>1</v>
      </c>
      <c r="W582">
        <v>0</v>
      </c>
      <c r="X582">
        <v>1706747518</v>
      </c>
      <c r="Y582">
        <v>0</v>
      </c>
      <c r="AA582">
        <v>271.11</v>
      </c>
      <c r="AB582">
        <v>0</v>
      </c>
      <c r="AC582">
        <v>0</v>
      </c>
      <c r="AD582">
        <v>0</v>
      </c>
      <c r="AE582">
        <v>38.51</v>
      </c>
      <c r="AF582">
        <v>0</v>
      </c>
      <c r="AG582">
        <v>0</v>
      </c>
      <c r="AH582">
        <v>0</v>
      </c>
      <c r="AI582">
        <v>7.04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6</v>
      </c>
      <c r="AT582">
        <v>0.43</v>
      </c>
      <c r="AU582" t="s">
        <v>42</v>
      </c>
      <c r="AV582">
        <v>0</v>
      </c>
      <c r="AW582">
        <v>2</v>
      </c>
      <c r="AX582">
        <v>16613937</v>
      </c>
      <c r="AY582">
        <v>1</v>
      </c>
      <c r="AZ582">
        <v>0</v>
      </c>
      <c r="BA582">
        <v>569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Y582*Source!I266</f>
        <v>0</v>
      </c>
      <c r="CY582">
        <f>AA582</f>
        <v>271.11</v>
      </c>
      <c r="CZ582">
        <f>AE582</f>
        <v>38.51</v>
      </c>
      <c r="DA582">
        <f>AI582</f>
        <v>7.04</v>
      </c>
      <c r="DB582">
        <v>0</v>
      </c>
    </row>
    <row r="583" spans="1:106" x14ac:dyDescent="0.2">
      <c r="A583">
        <f>ROW(Source!A266)</f>
        <v>266</v>
      </c>
      <c r="B583">
        <v>16612262</v>
      </c>
      <c r="C583">
        <v>16613926</v>
      </c>
      <c r="D583">
        <v>15165653</v>
      </c>
      <c r="E583">
        <v>1</v>
      </c>
      <c r="F583">
        <v>1</v>
      </c>
      <c r="G583">
        <v>1</v>
      </c>
      <c r="H583">
        <v>3</v>
      </c>
      <c r="I583" t="s">
        <v>1617</v>
      </c>
      <c r="J583" t="s">
        <v>1618</v>
      </c>
      <c r="K583" t="s">
        <v>1619</v>
      </c>
      <c r="L583">
        <v>1339</v>
      </c>
      <c r="N583">
        <v>1007</v>
      </c>
      <c r="O583" t="s">
        <v>282</v>
      </c>
      <c r="P583" t="s">
        <v>282</v>
      </c>
      <c r="Q583">
        <v>1</v>
      </c>
      <c r="W583">
        <v>0</v>
      </c>
      <c r="X583">
        <v>1262771840</v>
      </c>
      <c r="Y583">
        <v>0</v>
      </c>
      <c r="AA583">
        <v>43.79</v>
      </c>
      <c r="AB583">
        <v>0</v>
      </c>
      <c r="AC583">
        <v>0</v>
      </c>
      <c r="AD583">
        <v>0</v>
      </c>
      <c r="AE583">
        <v>6.22</v>
      </c>
      <c r="AF583">
        <v>0</v>
      </c>
      <c r="AG583">
        <v>0</v>
      </c>
      <c r="AH583">
        <v>0</v>
      </c>
      <c r="AI583">
        <v>7.04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2.74</v>
      </c>
      <c r="AU583" t="s">
        <v>42</v>
      </c>
      <c r="AV583">
        <v>0</v>
      </c>
      <c r="AW583">
        <v>2</v>
      </c>
      <c r="AX583">
        <v>16613938</v>
      </c>
      <c r="AY583">
        <v>1</v>
      </c>
      <c r="AZ583">
        <v>0</v>
      </c>
      <c r="BA583">
        <v>570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Y583*Source!I266</f>
        <v>0</v>
      </c>
      <c r="CY583">
        <f>AA583</f>
        <v>43.79</v>
      </c>
      <c r="CZ583">
        <f>AE583</f>
        <v>6.22</v>
      </c>
      <c r="DA583">
        <f>AI583</f>
        <v>7.04</v>
      </c>
      <c r="DB583">
        <v>0</v>
      </c>
    </row>
    <row r="584" spans="1:106" x14ac:dyDescent="0.2">
      <c r="A584">
        <f>ROW(Source!A267)</f>
        <v>267</v>
      </c>
      <c r="B584">
        <v>16612262</v>
      </c>
      <c r="C584">
        <v>16617192</v>
      </c>
      <c r="D584">
        <v>15430397</v>
      </c>
      <c r="E584">
        <v>1</v>
      </c>
      <c r="F584">
        <v>1</v>
      </c>
      <c r="G584">
        <v>1</v>
      </c>
      <c r="H584">
        <v>1</v>
      </c>
      <c r="I584" t="s">
        <v>1443</v>
      </c>
      <c r="J584" t="s">
        <v>6</v>
      </c>
      <c r="K584" t="s">
        <v>1444</v>
      </c>
      <c r="L584">
        <v>1191</v>
      </c>
      <c r="N584">
        <v>1013</v>
      </c>
      <c r="O584" t="s">
        <v>1223</v>
      </c>
      <c r="P584" t="s">
        <v>1223</v>
      </c>
      <c r="Q584">
        <v>1</v>
      </c>
      <c r="W584">
        <v>0</v>
      </c>
      <c r="X584">
        <v>-1081351934</v>
      </c>
      <c r="Y584">
        <v>15.28</v>
      </c>
      <c r="AA584">
        <v>0</v>
      </c>
      <c r="AB584">
        <v>0</v>
      </c>
      <c r="AC584">
        <v>0</v>
      </c>
      <c r="AD584">
        <v>66.180000000000007</v>
      </c>
      <c r="AE584">
        <v>0</v>
      </c>
      <c r="AF584">
        <v>0</v>
      </c>
      <c r="AG584">
        <v>0</v>
      </c>
      <c r="AH584">
        <v>9.4</v>
      </c>
      <c r="AI584">
        <v>1</v>
      </c>
      <c r="AJ584">
        <v>1</v>
      </c>
      <c r="AK584">
        <v>1</v>
      </c>
      <c r="AL584">
        <v>7.04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15.28</v>
      </c>
      <c r="AU584" t="s">
        <v>6</v>
      </c>
      <c r="AV584">
        <v>1</v>
      </c>
      <c r="AW584">
        <v>2</v>
      </c>
      <c r="AX584">
        <v>16617193</v>
      </c>
      <c r="AY584">
        <v>1</v>
      </c>
      <c r="AZ584">
        <v>0</v>
      </c>
      <c r="BA584">
        <v>572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Y584*Source!I267</f>
        <v>6.2953599999999996</v>
      </c>
      <c r="CY584">
        <f>AD584</f>
        <v>66.180000000000007</v>
      </c>
      <c r="CZ584">
        <f>AH584</f>
        <v>9.4</v>
      </c>
      <c r="DA584">
        <f>AL584</f>
        <v>7.04</v>
      </c>
      <c r="DB584">
        <v>0</v>
      </c>
    </row>
    <row r="585" spans="1:106" x14ac:dyDescent="0.2">
      <c r="A585">
        <f>ROW(Source!A267)</f>
        <v>267</v>
      </c>
      <c r="B585">
        <v>16612262</v>
      </c>
      <c r="C585">
        <v>16617192</v>
      </c>
      <c r="D585">
        <v>15430395</v>
      </c>
      <c r="E585">
        <v>1</v>
      </c>
      <c r="F585">
        <v>1</v>
      </c>
      <c r="G585">
        <v>1</v>
      </c>
      <c r="H585">
        <v>1</v>
      </c>
      <c r="I585" t="s">
        <v>1224</v>
      </c>
      <c r="J585" t="s">
        <v>6</v>
      </c>
      <c r="K585" t="s">
        <v>1225</v>
      </c>
      <c r="L585">
        <v>1191</v>
      </c>
      <c r="N585">
        <v>1013</v>
      </c>
      <c r="O585" t="s">
        <v>1223</v>
      </c>
      <c r="P585" t="s">
        <v>1223</v>
      </c>
      <c r="Q585">
        <v>1</v>
      </c>
      <c r="W585">
        <v>0</v>
      </c>
      <c r="X585">
        <v>-1417349443</v>
      </c>
      <c r="Y585">
        <v>0.22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7.04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6</v>
      </c>
      <c r="AT585">
        <v>0.22</v>
      </c>
      <c r="AU585" t="s">
        <v>6</v>
      </c>
      <c r="AV585">
        <v>2</v>
      </c>
      <c r="AW585">
        <v>2</v>
      </c>
      <c r="AX585">
        <v>16617194</v>
      </c>
      <c r="AY585">
        <v>1</v>
      </c>
      <c r="AZ585">
        <v>0</v>
      </c>
      <c r="BA585">
        <v>573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Y585*Source!I267</f>
        <v>9.0639999999999998E-2</v>
      </c>
      <c r="CY585">
        <f>AD585</f>
        <v>0</v>
      </c>
      <c r="CZ585">
        <f>AH585</f>
        <v>0</v>
      </c>
      <c r="DA585">
        <f>AL585</f>
        <v>1</v>
      </c>
      <c r="DB585">
        <v>0</v>
      </c>
    </row>
    <row r="586" spans="1:106" x14ac:dyDescent="0.2">
      <c r="A586">
        <f>ROW(Source!A267)</f>
        <v>267</v>
      </c>
      <c r="B586">
        <v>16612262</v>
      </c>
      <c r="C586">
        <v>16617192</v>
      </c>
      <c r="D586">
        <v>15247680</v>
      </c>
      <c r="E586">
        <v>1</v>
      </c>
      <c r="F586">
        <v>1</v>
      </c>
      <c r="G586">
        <v>1</v>
      </c>
      <c r="H586">
        <v>2</v>
      </c>
      <c r="I586" t="s">
        <v>1509</v>
      </c>
      <c r="J586" t="s">
        <v>1510</v>
      </c>
      <c r="K586" t="s">
        <v>1511</v>
      </c>
      <c r="L586">
        <v>1368</v>
      </c>
      <c r="N586">
        <v>1011</v>
      </c>
      <c r="O586" t="s">
        <v>1229</v>
      </c>
      <c r="P586" t="s">
        <v>1229</v>
      </c>
      <c r="Q586">
        <v>1</v>
      </c>
      <c r="W586">
        <v>0</v>
      </c>
      <c r="X586">
        <v>-1718674368</v>
      </c>
      <c r="Y586">
        <v>0.11</v>
      </c>
      <c r="AA586">
        <v>0</v>
      </c>
      <c r="AB586">
        <v>788.41</v>
      </c>
      <c r="AC586">
        <v>13.5</v>
      </c>
      <c r="AD586">
        <v>0</v>
      </c>
      <c r="AE586">
        <v>0</v>
      </c>
      <c r="AF586">
        <v>111.99</v>
      </c>
      <c r="AG586">
        <v>13.5</v>
      </c>
      <c r="AH586">
        <v>0</v>
      </c>
      <c r="AI586">
        <v>1</v>
      </c>
      <c r="AJ586">
        <v>7.04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0.11</v>
      </c>
      <c r="AU586" t="s">
        <v>6</v>
      </c>
      <c r="AV586">
        <v>0</v>
      </c>
      <c r="AW586">
        <v>2</v>
      </c>
      <c r="AX586">
        <v>16617195</v>
      </c>
      <c r="AY586">
        <v>1</v>
      </c>
      <c r="AZ586">
        <v>0</v>
      </c>
      <c r="BA586">
        <v>574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Y586*Source!I267</f>
        <v>4.5319999999999999E-2</v>
      </c>
      <c r="CY586">
        <f>AB586</f>
        <v>788.41</v>
      </c>
      <c r="CZ586">
        <f>AF586</f>
        <v>111.99</v>
      </c>
      <c r="DA586">
        <f>AJ586</f>
        <v>7.04</v>
      </c>
      <c r="DB586">
        <v>0</v>
      </c>
    </row>
    <row r="587" spans="1:106" x14ac:dyDescent="0.2">
      <c r="A587">
        <f>ROW(Source!A267)</f>
        <v>267</v>
      </c>
      <c r="B587">
        <v>16612262</v>
      </c>
      <c r="C587">
        <v>16617192</v>
      </c>
      <c r="D587">
        <v>15249073</v>
      </c>
      <c r="E587">
        <v>1</v>
      </c>
      <c r="F587">
        <v>1</v>
      </c>
      <c r="G587">
        <v>1</v>
      </c>
      <c r="H587">
        <v>2</v>
      </c>
      <c r="I587" t="s">
        <v>1237</v>
      </c>
      <c r="J587" t="s">
        <v>1238</v>
      </c>
      <c r="K587" t="s">
        <v>1239</v>
      </c>
      <c r="L587">
        <v>1368</v>
      </c>
      <c r="N587">
        <v>1011</v>
      </c>
      <c r="O587" t="s">
        <v>1229</v>
      </c>
      <c r="P587" t="s">
        <v>1229</v>
      </c>
      <c r="Q587">
        <v>1</v>
      </c>
      <c r="W587">
        <v>0</v>
      </c>
      <c r="X587">
        <v>1372534845</v>
      </c>
      <c r="Y587">
        <v>0.11</v>
      </c>
      <c r="AA587">
        <v>0</v>
      </c>
      <c r="AB587">
        <v>462.6</v>
      </c>
      <c r="AC587">
        <v>11.6</v>
      </c>
      <c r="AD587">
        <v>0</v>
      </c>
      <c r="AE587">
        <v>0</v>
      </c>
      <c r="AF587">
        <v>65.709999999999994</v>
      </c>
      <c r="AG587">
        <v>11.6</v>
      </c>
      <c r="AH587">
        <v>0</v>
      </c>
      <c r="AI587">
        <v>1</v>
      </c>
      <c r="AJ587">
        <v>7.04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0.11</v>
      </c>
      <c r="AU587" t="s">
        <v>6</v>
      </c>
      <c r="AV587">
        <v>0</v>
      </c>
      <c r="AW587">
        <v>2</v>
      </c>
      <c r="AX587">
        <v>16617196</v>
      </c>
      <c r="AY587">
        <v>1</v>
      </c>
      <c r="AZ587">
        <v>0</v>
      </c>
      <c r="BA587">
        <v>575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Y587*Source!I267</f>
        <v>4.5319999999999999E-2</v>
      </c>
      <c r="CY587">
        <f>AB587</f>
        <v>462.6</v>
      </c>
      <c r="CZ587">
        <f>AF587</f>
        <v>65.709999999999994</v>
      </c>
      <c r="DA587">
        <f>AJ587</f>
        <v>7.04</v>
      </c>
      <c r="DB587">
        <v>0</v>
      </c>
    </row>
    <row r="588" spans="1:106" x14ac:dyDescent="0.2">
      <c r="A588">
        <f>ROW(Source!A267)</f>
        <v>267</v>
      </c>
      <c r="B588">
        <v>16612262</v>
      </c>
      <c r="C588">
        <v>16617192</v>
      </c>
      <c r="D588">
        <v>15172838</v>
      </c>
      <c r="E588">
        <v>1</v>
      </c>
      <c r="F588">
        <v>1</v>
      </c>
      <c r="G588">
        <v>1</v>
      </c>
      <c r="H588">
        <v>3</v>
      </c>
      <c r="I588" t="s">
        <v>1577</v>
      </c>
      <c r="J588" t="s">
        <v>1578</v>
      </c>
      <c r="K588" t="s">
        <v>1579</v>
      </c>
      <c r="L588">
        <v>1339</v>
      </c>
      <c r="N588">
        <v>1007</v>
      </c>
      <c r="O588" t="s">
        <v>282</v>
      </c>
      <c r="P588" t="s">
        <v>282</v>
      </c>
      <c r="Q588">
        <v>1</v>
      </c>
      <c r="W588">
        <v>0</v>
      </c>
      <c r="X588">
        <v>536744769</v>
      </c>
      <c r="Y588">
        <v>2.1000000000000001E-2</v>
      </c>
      <c r="AA588">
        <v>4224</v>
      </c>
      <c r="AB588">
        <v>0</v>
      </c>
      <c r="AC588">
        <v>0</v>
      </c>
      <c r="AD588">
        <v>0</v>
      </c>
      <c r="AE588">
        <v>600</v>
      </c>
      <c r="AF588">
        <v>0</v>
      </c>
      <c r="AG588">
        <v>0</v>
      </c>
      <c r="AH588">
        <v>0</v>
      </c>
      <c r="AI588">
        <v>7.04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2.1000000000000001E-2</v>
      </c>
      <c r="AU588" t="s">
        <v>6</v>
      </c>
      <c r="AV588">
        <v>0</v>
      </c>
      <c r="AW588">
        <v>2</v>
      </c>
      <c r="AX588">
        <v>16617197</v>
      </c>
      <c r="AY588">
        <v>1</v>
      </c>
      <c r="AZ588">
        <v>0</v>
      </c>
      <c r="BA588">
        <v>576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Y588*Source!I267</f>
        <v>8.652E-3</v>
      </c>
      <c r="CY588">
        <f t="shared" ref="CY588:CY594" si="60">AA588</f>
        <v>4224</v>
      </c>
      <c r="CZ588">
        <f t="shared" ref="CZ588:CZ594" si="61">AE588</f>
        <v>600</v>
      </c>
      <c r="DA588">
        <f t="shared" ref="DA588:DA594" si="62">AI588</f>
        <v>7.04</v>
      </c>
      <c r="DB588">
        <v>0</v>
      </c>
    </row>
    <row r="589" spans="1:106" x14ac:dyDescent="0.2">
      <c r="A589">
        <f>ROW(Source!A267)</f>
        <v>267</v>
      </c>
      <c r="B589">
        <v>16612262</v>
      </c>
      <c r="C589">
        <v>16617192</v>
      </c>
      <c r="D589">
        <v>15202442</v>
      </c>
      <c r="E589">
        <v>1</v>
      </c>
      <c r="F589">
        <v>1</v>
      </c>
      <c r="G589">
        <v>1</v>
      </c>
      <c r="H589">
        <v>3</v>
      </c>
      <c r="I589" t="s">
        <v>1580</v>
      </c>
      <c r="J589" t="s">
        <v>1581</v>
      </c>
      <c r="K589" t="s">
        <v>1582</v>
      </c>
      <c r="L589">
        <v>1346</v>
      </c>
      <c r="N589">
        <v>1009</v>
      </c>
      <c r="O589" t="s">
        <v>162</v>
      </c>
      <c r="P589" t="s">
        <v>162</v>
      </c>
      <c r="Q589">
        <v>1</v>
      </c>
      <c r="W589">
        <v>0</v>
      </c>
      <c r="X589">
        <v>505519491</v>
      </c>
      <c r="Y589">
        <v>0.4</v>
      </c>
      <c r="AA589">
        <v>181.63</v>
      </c>
      <c r="AB589">
        <v>0</v>
      </c>
      <c r="AC589">
        <v>0</v>
      </c>
      <c r="AD589">
        <v>0</v>
      </c>
      <c r="AE589">
        <v>25.8</v>
      </c>
      <c r="AF589">
        <v>0</v>
      </c>
      <c r="AG589">
        <v>0</v>
      </c>
      <c r="AH589">
        <v>0</v>
      </c>
      <c r="AI589">
        <v>7.04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0.4</v>
      </c>
      <c r="AU589" t="s">
        <v>6</v>
      </c>
      <c r="AV589">
        <v>0</v>
      </c>
      <c r="AW589">
        <v>2</v>
      </c>
      <c r="AX589">
        <v>16617198</v>
      </c>
      <c r="AY589">
        <v>1</v>
      </c>
      <c r="AZ589">
        <v>0</v>
      </c>
      <c r="BA589">
        <v>577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Y589*Source!I267</f>
        <v>0.1648</v>
      </c>
      <c r="CY589">
        <f t="shared" si="60"/>
        <v>181.63</v>
      </c>
      <c r="CZ589">
        <f t="shared" si="61"/>
        <v>25.8</v>
      </c>
      <c r="DA589">
        <f t="shared" si="62"/>
        <v>7.04</v>
      </c>
      <c r="DB589">
        <v>0</v>
      </c>
    </row>
    <row r="590" spans="1:106" x14ac:dyDescent="0.2">
      <c r="A590">
        <f>ROW(Source!A267)</f>
        <v>267</v>
      </c>
      <c r="B590">
        <v>16612262</v>
      </c>
      <c r="C590">
        <v>16617192</v>
      </c>
      <c r="D590">
        <v>15217585</v>
      </c>
      <c r="E590">
        <v>1</v>
      </c>
      <c r="F590">
        <v>1</v>
      </c>
      <c r="G590">
        <v>1</v>
      </c>
      <c r="H590">
        <v>3</v>
      </c>
      <c r="I590" t="s">
        <v>1583</v>
      </c>
      <c r="J590" t="s">
        <v>1584</v>
      </c>
      <c r="K590" t="s">
        <v>1585</v>
      </c>
      <c r="L590">
        <v>1356</v>
      </c>
      <c r="N590">
        <v>1010</v>
      </c>
      <c r="O590" t="s">
        <v>355</v>
      </c>
      <c r="P590" t="s">
        <v>355</v>
      </c>
      <c r="Q590">
        <v>1000</v>
      </c>
      <c r="W590">
        <v>0</v>
      </c>
      <c r="X590">
        <v>40709342</v>
      </c>
      <c r="Y590">
        <v>3.2000000000000001E-2</v>
      </c>
      <c r="AA590">
        <v>1900.8</v>
      </c>
      <c r="AB590">
        <v>0</v>
      </c>
      <c r="AC590">
        <v>0</v>
      </c>
      <c r="AD590">
        <v>0</v>
      </c>
      <c r="AE590">
        <v>270</v>
      </c>
      <c r="AF590">
        <v>0</v>
      </c>
      <c r="AG590">
        <v>0</v>
      </c>
      <c r="AH590">
        <v>0</v>
      </c>
      <c r="AI590">
        <v>7.04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3.2000000000000001E-2</v>
      </c>
      <c r="AU590" t="s">
        <v>6</v>
      </c>
      <c r="AV590">
        <v>0</v>
      </c>
      <c r="AW590">
        <v>2</v>
      </c>
      <c r="AX590">
        <v>16617199</v>
      </c>
      <c r="AY590">
        <v>1</v>
      </c>
      <c r="AZ590">
        <v>0</v>
      </c>
      <c r="BA590">
        <v>578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Y590*Source!I267</f>
        <v>1.3184E-2</v>
      </c>
      <c r="CY590">
        <f t="shared" si="60"/>
        <v>1900.8</v>
      </c>
      <c r="CZ590">
        <f t="shared" si="61"/>
        <v>270</v>
      </c>
      <c r="DA590">
        <f t="shared" si="62"/>
        <v>7.04</v>
      </c>
      <c r="DB590">
        <v>0</v>
      </c>
    </row>
    <row r="591" spans="1:106" x14ac:dyDescent="0.2">
      <c r="A591">
        <f>ROW(Source!A267)</f>
        <v>267</v>
      </c>
      <c r="B591">
        <v>16612262</v>
      </c>
      <c r="C591">
        <v>16617192</v>
      </c>
      <c r="D591">
        <v>15217593</v>
      </c>
      <c r="E591">
        <v>1</v>
      </c>
      <c r="F591">
        <v>1</v>
      </c>
      <c r="G591">
        <v>1</v>
      </c>
      <c r="H591">
        <v>3</v>
      </c>
      <c r="I591" t="s">
        <v>1586</v>
      </c>
      <c r="J591" t="s">
        <v>1587</v>
      </c>
      <c r="K591" t="s">
        <v>1588</v>
      </c>
      <c r="L591">
        <v>1358</v>
      </c>
      <c r="N591">
        <v>1010</v>
      </c>
      <c r="O591" t="s">
        <v>697</v>
      </c>
      <c r="P591" t="s">
        <v>697</v>
      </c>
      <c r="Q591">
        <v>10</v>
      </c>
      <c r="W591">
        <v>0</v>
      </c>
      <c r="X591">
        <v>-1110089157</v>
      </c>
      <c r="Y591">
        <v>1</v>
      </c>
      <c r="AA591">
        <v>140.1</v>
      </c>
      <c r="AB591">
        <v>0</v>
      </c>
      <c r="AC591">
        <v>0</v>
      </c>
      <c r="AD591">
        <v>0</v>
      </c>
      <c r="AE591">
        <v>19.899999999999999</v>
      </c>
      <c r="AF591">
        <v>0</v>
      </c>
      <c r="AG591">
        <v>0</v>
      </c>
      <c r="AH591">
        <v>0</v>
      </c>
      <c r="AI591">
        <v>7.04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1</v>
      </c>
      <c r="AU591" t="s">
        <v>6</v>
      </c>
      <c r="AV591">
        <v>0</v>
      </c>
      <c r="AW591">
        <v>2</v>
      </c>
      <c r="AX591">
        <v>16617200</v>
      </c>
      <c r="AY591">
        <v>1</v>
      </c>
      <c r="AZ591">
        <v>0</v>
      </c>
      <c r="BA591">
        <v>579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Y591*Source!I267</f>
        <v>0.41199999999999998</v>
      </c>
      <c r="CY591">
        <f t="shared" si="60"/>
        <v>140.1</v>
      </c>
      <c r="CZ591">
        <f t="shared" si="61"/>
        <v>19.899999999999999</v>
      </c>
      <c r="DA591">
        <f t="shared" si="62"/>
        <v>7.04</v>
      </c>
      <c r="DB591">
        <v>0</v>
      </c>
    </row>
    <row r="592" spans="1:106" x14ac:dyDescent="0.2">
      <c r="A592">
        <f>ROW(Source!A267)</f>
        <v>267</v>
      </c>
      <c r="B592">
        <v>16612262</v>
      </c>
      <c r="C592">
        <v>16617192</v>
      </c>
      <c r="D592">
        <v>15218939</v>
      </c>
      <c r="E592">
        <v>1</v>
      </c>
      <c r="F592">
        <v>1</v>
      </c>
      <c r="G592">
        <v>1</v>
      </c>
      <c r="H592">
        <v>3</v>
      </c>
      <c r="I592" t="s">
        <v>1589</v>
      </c>
      <c r="J592" t="s">
        <v>1590</v>
      </c>
      <c r="K592" t="s">
        <v>1591</v>
      </c>
      <c r="L592">
        <v>1354</v>
      </c>
      <c r="N592">
        <v>1010</v>
      </c>
      <c r="O592" t="s">
        <v>110</v>
      </c>
      <c r="P592" t="s">
        <v>110</v>
      </c>
      <c r="Q592">
        <v>1</v>
      </c>
      <c r="W592">
        <v>0</v>
      </c>
      <c r="X592">
        <v>-1308137011</v>
      </c>
      <c r="Y592">
        <v>0.5</v>
      </c>
      <c r="AA592">
        <v>470.41</v>
      </c>
      <c r="AB592">
        <v>0</v>
      </c>
      <c r="AC592">
        <v>0</v>
      </c>
      <c r="AD592">
        <v>0</v>
      </c>
      <c r="AE592">
        <v>66.819999999999993</v>
      </c>
      <c r="AF592">
        <v>0</v>
      </c>
      <c r="AG592">
        <v>0</v>
      </c>
      <c r="AH592">
        <v>0</v>
      </c>
      <c r="AI592">
        <v>7.04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0.5</v>
      </c>
      <c r="AU592" t="s">
        <v>6</v>
      </c>
      <c r="AV592">
        <v>0</v>
      </c>
      <c r="AW592">
        <v>2</v>
      </c>
      <c r="AX592">
        <v>16617201</v>
      </c>
      <c r="AY592">
        <v>1</v>
      </c>
      <c r="AZ592">
        <v>0</v>
      </c>
      <c r="BA592">
        <v>580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Y592*Source!I267</f>
        <v>0.20599999999999999</v>
      </c>
      <c r="CY592">
        <f t="shared" si="60"/>
        <v>470.41</v>
      </c>
      <c r="CZ592">
        <f t="shared" si="61"/>
        <v>66.819999999999993</v>
      </c>
      <c r="DA592">
        <f t="shared" si="62"/>
        <v>7.04</v>
      </c>
      <c r="DB592">
        <v>0</v>
      </c>
    </row>
    <row r="593" spans="1:106" x14ac:dyDescent="0.2">
      <c r="A593">
        <f>ROW(Source!A267)</f>
        <v>267</v>
      </c>
      <c r="B593">
        <v>16612262</v>
      </c>
      <c r="C593">
        <v>16617192</v>
      </c>
      <c r="D593">
        <v>15234268</v>
      </c>
      <c r="E593">
        <v>1</v>
      </c>
      <c r="F593">
        <v>1</v>
      </c>
      <c r="G593">
        <v>1</v>
      </c>
      <c r="H593">
        <v>3</v>
      </c>
      <c r="I593" t="s">
        <v>791</v>
      </c>
      <c r="J593" t="s">
        <v>793</v>
      </c>
      <c r="K593" t="s">
        <v>792</v>
      </c>
      <c r="L593">
        <v>1302</v>
      </c>
      <c r="N593">
        <v>1003</v>
      </c>
      <c r="O593" t="s">
        <v>171</v>
      </c>
      <c r="P593" t="s">
        <v>171</v>
      </c>
      <c r="Q593">
        <v>10</v>
      </c>
      <c r="W593">
        <v>0</v>
      </c>
      <c r="X593">
        <v>-1778239840</v>
      </c>
      <c r="Y593">
        <v>10</v>
      </c>
      <c r="AA593">
        <v>1054.8699999999999</v>
      </c>
      <c r="AB593">
        <v>0</v>
      </c>
      <c r="AC593">
        <v>0</v>
      </c>
      <c r="AD593">
        <v>0</v>
      </c>
      <c r="AE593">
        <v>149.84</v>
      </c>
      <c r="AF593">
        <v>0</v>
      </c>
      <c r="AG593">
        <v>0</v>
      </c>
      <c r="AH593">
        <v>0</v>
      </c>
      <c r="AI593">
        <v>7.04</v>
      </c>
      <c r="AJ593">
        <v>1</v>
      </c>
      <c r="AK593">
        <v>1</v>
      </c>
      <c r="AL593">
        <v>1</v>
      </c>
      <c r="AN593">
        <v>0</v>
      </c>
      <c r="AO593">
        <v>0</v>
      </c>
      <c r="AP593">
        <v>0</v>
      </c>
      <c r="AQ593">
        <v>0</v>
      </c>
      <c r="AR593">
        <v>0</v>
      </c>
      <c r="AS593" t="s">
        <v>6</v>
      </c>
      <c r="AT593">
        <v>10</v>
      </c>
      <c r="AU593" t="s">
        <v>6</v>
      </c>
      <c r="AV593">
        <v>0</v>
      </c>
      <c r="AW593">
        <v>1</v>
      </c>
      <c r="AX593">
        <v>-1</v>
      </c>
      <c r="AY593">
        <v>0</v>
      </c>
      <c r="AZ593">
        <v>0</v>
      </c>
      <c r="BA593" t="s">
        <v>6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Y593*Source!I267</f>
        <v>4.12</v>
      </c>
      <c r="CY593">
        <f t="shared" si="60"/>
        <v>1054.8699999999999</v>
      </c>
      <c r="CZ593">
        <f t="shared" si="61"/>
        <v>149.84</v>
      </c>
      <c r="DA593">
        <f t="shared" si="62"/>
        <v>7.04</v>
      </c>
      <c r="DB593">
        <v>0</v>
      </c>
    </row>
    <row r="594" spans="1:106" x14ac:dyDescent="0.2">
      <c r="A594">
        <f>ROW(Source!A267)</f>
        <v>267</v>
      </c>
      <c r="B594">
        <v>16612262</v>
      </c>
      <c r="C594">
        <v>16617192</v>
      </c>
      <c r="D594">
        <v>15164559</v>
      </c>
      <c r="E594">
        <v>17</v>
      </c>
      <c r="F594">
        <v>1</v>
      </c>
      <c r="G594">
        <v>1</v>
      </c>
      <c r="H594">
        <v>3</v>
      </c>
      <c r="I594" t="s">
        <v>1521</v>
      </c>
      <c r="J594" t="s">
        <v>6</v>
      </c>
      <c r="K594" t="s">
        <v>1522</v>
      </c>
      <c r="L594">
        <v>1374</v>
      </c>
      <c r="N594">
        <v>1013</v>
      </c>
      <c r="O594" t="s">
        <v>1523</v>
      </c>
      <c r="P594" t="s">
        <v>1523</v>
      </c>
      <c r="Q594">
        <v>1</v>
      </c>
      <c r="W594">
        <v>0</v>
      </c>
      <c r="X594">
        <v>-1731369543</v>
      </c>
      <c r="Y594">
        <v>2.87</v>
      </c>
      <c r="AA594">
        <v>1</v>
      </c>
      <c r="AB594">
        <v>0</v>
      </c>
      <c r="AC594">
        <v>0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2.87</v>
      </c>
      <c r="AU594" t="s">
        <v>6</v>
      </c>
      <c r="AV594">
        <v>0</v>
      </c>
      <c r="AW594">
        <v>2</v>
      </c>
      <c r="AX594">
        <v>16617202</v>
      </c>
      <c r="AY594">
        <v>1</v>
      </c>
      <c r="AZ594">
        <v>0</v>
      </c>
      <c r="BA594">
        <v>581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Y594*Source!I267</f>
        <v>1.1824399999999999</v>
      </c>
      <c r="CY594">
        <f t="shared" si="60"/>
        <v>1</v>
      </c>
      <c r="CZ594">
        <f t="shared" si="61"/>
        <v>1</v>
      </c>
      <c r="DA594">
        <f t="shared" si="62"/>
        <v>1</v>
      </c>
      <c r="DB594">
        <v>0</v>
      </c>
    </row>
    <row r="595" spans="1:106" x14ac:dyDescent="0.2">
      <c r="A595">
        <f>ROW(Source!A269)</f>
        <v>269</v>
      </c>
      <c r="B595">
        <v>16612262</v>
      </c>
      <c r="C595">
        <v>16613954</v>
      </c>
      <c r="D595">
        <v>15431465</v>
      </c>
      <c r="E595">
        <v>1</v>
      </c>
      <c r="F595">
        <v>1</v>
      </c>
      <c r="G595">
        <v>1</v>
      </c>
      <c r="H595">
        <v>1</v>
      </c>
      <c r="I595" t="s">
        <v>1257</v>
      </c>
      <c r="J595" t="s">
        <v>6</v>
      </c>
      <c r="K595" t="s">
        <v>1258</v>
      </c>
      <c r="L595">
        <v>1191</v>
      </c>
      <c r="N595">
        <v>1013</v>
      </c>
      <c r="O595" t="s">
        <v>1223</v>
      </c>
      <c r="P595" t="s">
        <v>1223</v>
      </c>
      <c r="Q595">
        <v>1</v>
      </c>
      <c r="W595">
        <v>0</v>
      </c>
      <c r="X595">
        <v>152375061</v>
      </c>
      <c r="Y595">
        <v>18.3</v>
      </c>
      <c r="AA595">
        <v>0</v>
      </c>
      <c r="AB595">
        <v>0</v>
      </c>
      <c r="AC595">
        <v>0</v>
      </c>
      <c r="AD595">
        <v>55.4</v>
      </c>
      <c r="AE595">
        <v>0</v>
      </c>
      <c r="AF595">
        <v>0</v>
      </c>
      <c r="AG595">
        <v>0</v>
      </c>
      <c r="AH595">
        <v>7.87</v>
      </c>
      <c r="AI595">
        <v>1</v>
      </c>
      <c r="AJ595">
        <v>1</v>
      </c>
      <c r="AK595">
        <v>1</v>
      </c>
      <c r="AL595">
        <v>7.04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18.3</v>
      </c>
      <c r="AU595" t="s">
        <v>6</v>
      </c>
      <c r="AV595">
        <v>1</v>
      </c>
      <c r="AW595">
        <v>2</v>
      </c>
      <c r="AX595">
        <v>16613958</v>
      </c>
      <c r="AY595">
        <v>1</v>
      </c>
      <c r="AZ595">
        <v>0</v>
      </c>
      <c r="BA595">
        <v>582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Y595*Source!I269</f>
        <v>11.402364</v>
      </c>
      <c r="CY595">
        <f>AD595</f>
        <v>55.4</v>
      </c>
      <c r="CZ595">
        <f>AH595</f>
        <v>7.87</v>
      </c>
      <c r="DA595">
        <f>AL595</f>
        <v>7.04</v>
      </c>
      <c r="DB595">
        <v>0</v>
      </c>
    </row>
    <row r="596" spans="1:106" x14ac:dyDescent="0.2">
      <c r="A596">
        <f>ROW(Source!A269)</f>
        <v>269</v>
      </c>
      <c r="B596">
        <v>16612262</v>
      </c>
      <c r="C596">
        <v>16613954</v>
      </c>
      <c r="D596">
        <v>15430395</v>
      </c>
      <c r="E596">
        <v>1</v>
      </c>
      <c r="F596">
        <v>1</v>
      </c>
      <c r="G596">
        <v>1</v>
      </c>
      <c r="H596">
        <v>1</v>
      </c>
      <c r="I596" t="s">
        <v>1224</v>
      </c>
      <c r="J596" t="s">
        <v>6</v>
      </c>
      <c r="K596" t="s">
        <v>1225</v>
      </c>
      <c r="L596">
        <v>1191</v>
      </c>
      <c r="N596">
        <v>1013</v>
      </c>
      <c r="O596" t="s">
        <v>1223</v>
      </c>
      <c r="P596" t="s">
        <v>1223</v>
      </c>
      <c r="Q596">
        <v>1</v>
      </c>
      <c r="W596">
        <v>0</v>
      </c>
      <c r="X596">
        <v>-1417349443</v>
      </c>
      <c r="Y596">
        <v>0.2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7.04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0.2</v>
      </c>
      <c r="AU596" t="s">
        <v>6</v>
      </c>
      <c r="AV596">
        <v>2</v>
      </c>
      <c r="AW596">
        <v>2</v>
      </c>
      <c r="AX596">
        <v>16613959</v>
      </c>
      <c r="AY596">
        <v>1</v>
      </c>
      <c r="AZ596">
        <v>0</v>
      </c>
      <c r="BA596">
        <v>583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Y596*Source!I269</f>
        <v>0.124616</v>
      </c>
      <c r="CY596">
        <f>AD596</f>
        <v>0</v>
      </c>
      <c r="CZ596">
        <f>AH596</f>
        <v>0</v>
      </c>
      <c r="DA596">
        <f>AL596</f>
        <v>1</v>
      </c>
      <c r="DB596">
        <v>0</v>
      </c>
    </row>
    <row r="597" spans="1:106" x14ac:dyDescent="0.2">
      <c r="A597">
        <f>ROW(Source!A269)</f>
        <v>269</v>
      </c>
      <c r="B597">
        <v>16612262</v>
      </c>
      <c r="C597">
        <v>16613954</v>
      </c>
      <c r="D597">
        <v>15247974</v>
      </c>
      <c r="E597">
        <v>1</v>
      </c>
      <c r="F597">
        <v>1</v>
      </c>
      <c r="G597">
        <v>1</v>
      </c>
      <c r="H597">
        <v>2</v>
      </c>
      <c r="I597" t="s">
        <v>1226</v>
      </c>
      <c r="J597" t="s">
        <v>1227</v>
      </c>
      <c r="K597" t="s">
        <v>1228</v>
      </c>
      <c r="L597">
        <v>1368</v>
      </c>
      <c r="N597">
        <v>1011</v>
      </c>
      <c r="O597" t="s">
        <v>1229</v>
      </c>
      <c r="P597" t="s">
        <v>1229</v>
      </c>
      <c r="Q597">
        <v>1</v>
      </c>
      <c r="W597">
        <v>0</v>
      </c>
      <c r="X597">
        <v>1188625873</v>
      </c>
      <c r="Y597">
        <v>0.2</v>
      </c>
      <c r="AA597">
        <v>0</v>
      </c>
      <c r="AB597">
        <v>220.07</v>
      </c>
      <c r="AC597">
        <v>13.5</v>
      </c>
      <c r="AD597">
        <v>0</v>
      </c>
      <c r="AE597">
        <v>0</v>
      </c>
      <c r="AF597">
        <v>31.26</v>
      </c>
      <c r="AG597">
        <v>13.5</v>
      </c>
      <c r="AH597">
        <v>0</v>
      </c>
      <c r="AI597">
        <v>1</v>
      </c>
      <c r="AJ597">
        <v>7.04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0.2</v>
      </c>
      <c r="AU597" t="s">
        <v>6</v>
      </c>
      <c r="AV597">
        <v>0</v>
      </c>
      <c r="AW597">
        <v>2</v>
      </c>
      <c r="AX597">
        <v>16613960</v>
      </c>
      <c r="AY597">
        <v>1</v>
      </c>
      <c r="AZ597">
        <v>0</v>
      </c>
      <c r="BA597">
        <v>584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Y597*Source!I269</f>
        <v>0.124616</v>
      </c>
      <c r="CY597">
        <f>AB597</f>
        <v>220.07</v>
      </c>
      <c r="CZ597">
        <f>AF597</f>
        <v>31.26</v>
      </c>
      <c r="DA597">
        <f>AJ597</f>
        <v>7.04</v>
      </c>
      <c r="DB597">
        <v>0</v>
      </c>
    </row>
    <row r="598" spans="1:106" x14ac:dyDescent="0.2">
      <c r="A598">
        <f>ROW(Source!A270)</f>
        <v>270</v>
      </c>
      <c r="B598">
        <v>16612262</v>
      </c>
      <c r="C598">
        <v>16613961</v>
      </c>
      <c r="D598">
        <v>15436556</v>
      </c>
      <c r="E598">
        <v>1</v>
      </c>
      <c r="F598">
        <v>1</v>
      </c>
      <c r="G598">
        <v>1</v>
      </c>
      <c r="H598">
        <v>1</v>
      </c>
      <c r="I598" t="s">
        <v>1441</v>
      </c>
      <c r="J598" t="s">
        <v>6</v>
      </c>
      <c r="K598" t="s">
        <v>1442</v>
      </c>
      <c r="L598">
        <v>1191</v>
      </c>
      <c r="N598">
        <v>1013</v>
      </c>
      <c r="O598" t="s">
        <v>1223</v>
      </c>
      <c r="P598" t="s">
        <v>1223</v>
      </c>
      <c r="Q598">
        <v>1</v>
      </c>
      <c r="W598">
        <v>0</v>
      </c>
      <c r="X598">
        <v>1069510174</v>
      </c>
      <c r="Y598">
        <v>37.915499999999994</v>
      </c>
      <c r="AA598">
        <v>0</v>
      </c>
      <c r="AB598">
        <v>0</v>
      </c>
      <c r="AC598">
        <v>0</v>
      </c>
      <c r="AD598">
        <v>67.72</v>
      </c>
      <c r="AE598">
        <v>0</v>
      </c>
      <c r="AF598">
        <v>0</v>
      </c>
      <c r="AG598">
        <v>0</v>
      </c>
      <c r="AH598">
        <v>9.6199999999999992</v>
      </c>
      <c r="AI598">
        <v>1</v>
      </c>
      <c r="AJ598">
        <v>1</v>
      </c>
      <c r="AK598">
        <v>1</v>
      </c>
      <c r="AL598">
        <v>7.04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6</v>
      </c>
      <c r="AT598">
        <v>32.97</v>
      </c>
      <c r="AU598" t="s">
        <v>92</v>
      </c>
      <c r="AV598">
        <v>1</v>
      </c>
      <c r="AW598">
        <v>2</v>
      </c>
      <c r="AX598">
        <v>16613979</v>
      </c>
      <c r="AY598">
        <v>1</v>
      </c>
      <c r="AZ598">
        <v>0</v>
      </c>
      <c r="BA598">
        <v>585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Y598*Source!I270</f>
        <v>46.598149499999998</v>
      </c>
      <c r="CY598">
        <f>AD598</f>
        <v>67.72</v>
      </c>
      <c r="CZ598">
        <f>AH598</f>
        <v>9.6199999999999992</v>
      </c>
      <c r="DA598">
        <f>AL598</f>
        <v>7.04</v>
      </c>
      <c r="DB598">
        <v>0</v>
      </c>
    </row>
    <row r="599" spans="1:106" x14ac:dyDescent="0.2">
      <c r="A599">
        <f>ROW(Source!A270)</f>
        <v>270</v>
      </c>
      <c r="B599">
        <v>16612262</v>
      </c>
      <c r="C599">
        <v>16613961</v>
      </c>
      <c r="D599">
        <v>15430395</v>
      </c>
      <c r="E599">
        <v>1</v>
      </c>
      <c r="F599">
        <v>1</v>
      </c>
      <c r="G599">
        <v>1</v>
      </c>
      <c r="H599">
        <v>1</v>
      </c>
      <c r="I599" t="s">
        <v>1224</v>
      </c>
      <c r="J599" t="s">
        <v>6</v>
      </c>
      <c r="K599" t="s">
        <v>1225</v>
      </c>
      <c r="L599">
        <v>1191</v>
      </c>
      <c r="N599">
        <v>1013</v>
      </c>
      <c r="O599" t="s">
        <v>1223</v>
      </c>
      <c r="P599" t="s">
        <v>1223</v>
      </c>
      <c r="Q599">
        <v>1</v>
      </c>
      <c r="W599">
        <v>0</v>
      </c>
      <c r="X599">
        <v>-1417349443</v>
      </c>
      <c r="Y599">
        <v>0.5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7.04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0.5</v>
      </c>
      <c r="AU599" t="s">
        <v>6</v>
      </c>
      <c r="AV599">
        <v>2</v>
      </c>
      <c r="AW599">
        <v>2</v>
      </c>
      <c r="AX599">
        <v>16613980</v>
      </c>
      <c r="AY599">
        <v>1</v>
      </c>
      <c r="AZ599">
        <v>2048</v>
      </c>
      <c r="BA599">
        <v>586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Y599*Source!I270</f>
        <v>0.61450000000000005</v>
      </c>
      <c r="CY599">
        <f>AD599</f>
        <v>0</v>
      </c>
      <c r="CZ599">
        <f>AH599</f>
        <v>0</v>
      </c>
      <c r="DA599">
        <f>AL599</f>
        <v>1</v>
      </c>
      <c r="DB599">
        <v>0</v>
      </c>
    </row>
    <row r="600" spans="1:106" x14ac:dyDescent="0.2">
      <c r="A600">
        <f>ROW(Source!A270)</f>
        <v>270</v>
      </c>
      <c r="B600">
        <v>16612262</v>
      </c>
      <c r="C600">
        <v>16613961</v>
      </c>
      <c r="D600">
        <v>15247578</v>
      </c>
      <c r="E600">
        <v>1</v>
      </c>
      <c r="F600">
        <v>1</v>
      </c>
      <c r="G600">
        <v>1</v>
      </c>
      <c r="H600">
        <v>2</v>
      </c>
      <c r="I600" t="s">
        <v>1279</v>
      </c>
      <c r="J600" t="s">
        <v>1280</v>
      </c>
      <c r="K600" t="s">
        <v>1281</v>
      </c>
      <c r="L600">
        <v>1368</v>
      </c>
      <c r="N600">
        <v>1011</v>
      </c>
      <c r="O600" t="s">
        <v>1229</v>
      </c>
      <c r="P600" t="s">
        <v>1229</v>
      </c>
      <c r="Q600">
        <v>1</v>
      </c>
      <c r="W600">
        <v>0</v>
      </c>
      <c r="X600">
        <v>-1460065968</v>
      </c>
      <c r="Y600">
        <v>0.1</v>
      </c>
      <c r="AA600">
        <v>0</v>
      </c>
      <c r="AB600">
        <v>608.26</v>
      </c>
      <c r="AC600">
        <v>13.5</v>
      </c>
      <c r="AD600">
        <v>0</v>
      </c>
      <c r="AE600">
        <v>0</v>
      </c>
      <c r="AF600">
        <v>86.4</v>
      </c>
      <c r="AG600">
        <v>13.5</v>
      </c>
      <c r="AH600">
        <v>0</v>
      </c>
      <c r="AI600">
        <v>1</v>
      </c>
      <c r="AJ600">
        <v>7.04</v>
      </c>
      <c r="AK600">
        <v>1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6</v>
      </c>
      <c r="AT600">
        <v>0.08</v>
      </c>
      <c r="AU600" t="s">
        <v>91</v>
      </c>
      <c r="AV600">
        <v>0</v>
      </c>
      <c r="AW600">
        <v>2</v>
      </c>
      <c r="AX600">
        <v>16613981</v>
      </c>
      <c r="AY600">
        <v>1</v>
      </c>
      <c r="AZ600">
        <v>0</v>
      </c>
      <c r="BA600">
        <v>587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Y600*Source!I270</f>
        <v>0.12290000000000001</v>
      </c>
      <c r="CY600">
        <f>AB600</f>
        <v>608.26</v>
      </c>
      <c r="CZ600">
        <f>AF600</f>
        <v>86.4</v>
      </c>
      <c r="DA600">
        <f>AJ600</f>
        <v>7.04</v>
      </c>
      <c r="DB600">
        <v>0</v>
      </c>
    </row>
    <row r="601" spans="1:106" x14ac:dyDescent="0.2">
      <c r="A601">
        <f>ROW(Source!A270)</f>
        <v>270</v>
      </c>
      <c r="B601">
        <v>16612262</v>
      </c>
      <c r="C601">
        <v>16613961</v>
      </c>
      <c r="D601">
        <v>15247680</v>
      </c>
      <c r="E601">
        <v>1</v>
      </c>
      <c r="F601">
        <v>1</v>
      </c>
      <c r="G601">
        <v>1</v>
      </c>
      <c r="H601">
        <v>2</v>
      </c>
      <c r="I601" t="s">
        <v>1509</v>
      </c>
      <c r="J601" t="s">
        <v>1510</v>
      </c>
      <c r="K601" t="s">
        <v>1511</v>
      </c>
      <c r="L601">
        <v>1368</v>
      </c>
      <c r="N601">
        <v>1011</v>
      </c>
      <c r="O601" t="s">
        <v>1229</v>
      </c>
      <c r="P601" t="s">
        <v>1229</v>
      </c>
      <c r="Q601">
        <v>1</v>
      </c>
      <c r="W601">
        <v>0</v>
      </c>
      <c r="X601">
        <v>-1718674368</v>
      </c>
      <c r="Y601">
        <v>8.7500000000000008E-2</v>
      </c>
      <c r="AA601">
        <v>0</v>
      </c>
      <c r="AB601">
        <v>788.41</v>
      </c>
      <c r="AC601">
        <v>13.5</v>
      </c>
      <c r="AD601">
        <v>0</v>
      </c>
      <c r="AE601">
        <v>0</v>
      </c>
      <c r="AF601">
        <v>111.99</v>
      </c>
      <c r="AG601">
        <v>13.5</v>
      </c>
      <c r="AH601">
        <v>0</v>
      </c>
      <c r="AI601">
        <v>1</v>
      </c>
      <c r="AJ601">
        <v>7.04</v>
      </c>
      <c r="AK601">
        <v>1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7.0000000000000007E-2</v>
      </c>
      <c r="AU601" t="s">
        <v>91</v>
      </c>
      <c r="AV601">
        <v>0</v>
      </c>
      <c r="AW601">
        <v>2</v>
      </c>
      <c r="AX601">
        <v>16613982</v>
      </c>
      <c r="AY601">
        <v>1</v>
      </c>
      <c r="AZ601">
        <v>0</v>
      </c>
      <c r="BA601">
        <v>588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Y601*Source!I270</f>
        <v>0.10753750000000002</v>
      </c>
      <c r="CY601">
        <f>AB601</f>
        <v>788.41</v>
      </c>
      <c r="CZ601">
        <f>AF601</f>
        <v>111.99</v>
      </c>
      <c r="DA601">
        <f>AJ601</f>
        <v>7.04</v>
      </c>
      <c r="DB601">
        <v>0</v>
      </c>
    </row>
    <row r="602" spans="1:106" x14ac:dyDescent="0.2">
      <c r="A602">
        <f>ROW(Source!A270)</f>
        <v>270</v>
      </c>
      <c r="B602">
        <v>16612262</v>
      </c>
      <c r="C602">
        <v>16613961</v>
      </c>
      <c r="D602">
        <v>15249073</v>
      </c>
      <c r="E602">
        <v>1</v>
      </c>
      <c r="F602">
        <v>1</v>
      </c>
      <c r="G602">
        <v>1</v>
      </c>
      <c r="H602">
        <v>2</v>
      </c>
      <c r="I602" t="s">
        <v>1237</v>
      </c>
      <c r="J602" t="s">
        <v>1238</v>
      </c>
      <c r="K602" t="s">
        <v>1239</v>
      </c>
      <c r="L602">
        <v>1368</v>
      </c>
      <c r="N602">
        <v>1011</v>
      </c>
      <c r="O602" t="s">
        <v>1229</v>
      </c>
      <c r="P602" t="s">
        <v>1229</v>
      </c>
      <c r="Q602">
        <v>1</v>
      </c>
      <c r="W602">
        <v>0</v>
      </c>
      <c r="X602">
        <v>1372534845</v>
      </c>
      <c r="Y602">
        <v>0.4375</v>
      </c>
      <c r="AA602">
        <v>0</v>
      </c>
      <c r="AB602">
        <v>462.6</v>
      </c>
      <c r="AC602">
        <v>11.6</v>
      </c>
      <c r="AD602">
        <v>0</v>
      </c>
      <c r="AE602">
        <v>0</v>
      </c>
      <c r="AF602">
        <v>65.709999999999994</v>
      </c>
      <c r="AG602">
        <v>11.6</v>
      </c>
      <c r="AH602">
        <v>0</v>
      </c>
      <c r="AI602">
        <v>1</v>
      </c>
      <c r="AJ602">
        <v>7.04</v>
      </c>
      <c r="AK602">
        <v>1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0.35</v>
      </c>
      <c r="AU602" t="s">
        <v>91</v>
      </c>
      <c r="AV602">
        <v>0</v>
      </c>
      <c r="AW602">
        <v>2</v>
      </c>
      <c r="AX602">
        <v>16613983</v>
      </c>
      <c r="AY602">
        <v>1</v>
      </c>
      <c r="AZ602">
        <v>0</v>
      </c>
      <c r="BA602">
        <v>589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Y602*Source!I270</f>
        <v>0.5376875000000001</v>
      </c>
      <c r="CY602">
        <f>AB602</f>
        <v>462.6</v>
      </c>
      <c r="CZ602">
        <f>AF602</f>
        <v>65.709999999999994</v>
      </c>
      <c r="DA602">
        <f>AJ602</f>
        <v>7.04</v>
      </c>
      <c r="DB602">
        <v>0</v>
      </c>
    </row>
    <row r="603" spans="1:106" x14ac:dyDescent="0.2">
      <c r="A603">
        <f>ROW(Source!A270)</f>
        <v>270</v>
      </c>
      <c r="B603">
        <v>16612262</v>
      </c>
      <c r="C603">
        <v>16613961</v>
      </c>
      <c r="D603">
        <v>15249308</v>
      </c>
      <c r="E603">
        <v>1</v>
      </c>
      <c r="F603">
        <v>1</v>
      </c>
      <c r="G603">
        <v>1</v>
      </c>
      <c r="H603">
        <v>2</v>
      </c>
      <c r="I603" t="s">
        <v>1611</v>
      </c>
      <c r="J603" t="s">
        <v>1612</v>
      </c>
      <c r="K603" t="s">
        <v>1613</v>
      </c>
      <c r="L603">
        <v>1368</v>
      </c>
      <c r="N603">
        <v>1011</v>
      </c>
      <c r="O603" t="s">
        <v>1229</v>
      </c>
      <c r="P603" t="s">
        <v>1229</v>
      </c>
      <c r="Q603">
        <v>1</v>
      </c>
      <c r="W603">
        <v>0</v>
      </c>
      <c r="X603">
        <v>792402865</v>
      </c>
      <c r="Y603">
        <v>1.4375</v>
      </c>
      <c r="AA603">
        <v>0</v>
      </c>
      <c r="AB603">
        <v>8.4499999999999993</v>
      </c>
      <c r="AC603">
        <v>0</v>
      </c>
      <c r="AD603">
        <v>0</v>
      </c>
      <c r="AE603">
        <v>0</v>
      </c>
      <c r="AF603">
        <v>1.2</v>
      </c>
      <c r="AG603">
        <v>0</v>
      </c>
      <c r="AH603">
        <v>0</v>
      </c>
      <c r="AI603">
        <v>1</v>
      </c>
      <c r="AJ603">
        <v>7.04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</v>
      </c>
      <c r="AT603">
        <v>1.1499999999999999</v>
      </c>
      <c r="AU603" t="s">
        <v>91</v>
      </c>
      <c r="AV603">
        <v>0</v>
      </c>
      <c r="AW603">
        <v>2</v>
      </c>
      <c r="AX603">
        <v>16613984</v>
      </c>
      <c r="AY603">
        <v>1</v>
      </c>
      <c r="AZ603">
        <v>0</v>
      </c>
      <c r="BA603">
        <v>590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Y603*Source!I270</f>
        <v>1.7666875000000002</v>
      </c>
      <c r="CY603">
        <f>AB603</f>
        <v>8.4499999999999993</v>
      </c>
      <c r="CZ603">
        <f>AF603</f>
        <v>1.2</v>
      </c>
      <c r="DA603">
        <f>AJ603</f>
        <v>7.04</v>
      </c>
      <c r="DB603">
        <v>0</v>
      </c>
    </row>
    <row r="604" spans="1:106" x14ac:dyDescent="0.2">
      <c r="A604">
        <f>ROW(Source!A270)</f>
        <v>270</v>
      </c>
      <c r="B604">
        <v>16612262</v>
      </c>
      <c r="C604">
        <v>16613961</v>
      </c>
      <c r="D604">
        <v>15165635</v>
      </c>
      <c r="E604">
        <v>1</v>
      </c>
      <c r="F604">
        <v>1</v>
      </c>
      <c r="G604">
        <v>1</v>
      </c>
      <c r="H604">
        <v>3</v>
      </c>
      <c r="I604" t="s">
        <v>1620</v>
      </c>
      <c r="J604" t="s">
        <v>1621</v>
      </c>
      <c r="K604" t="s">
        <v>1622</v>
      </c>
      <c r="L604">
        <v>1348</v>
      </c>
      <c r="N604">
        <v>1009</v>
      </c>
      <c r="O604" t="s">
        <v>182</v>
      </c>
      <c r="P604" t="s">
        <v>182</v>
      </c>
      <c r="Q604">
        <v>1000</v>
      </c>
      <c r="W604">
        <v>0</v>
      </c>
      <c r="X604">
        <v>993149205</v>
      </c>
      <c r="Y604">
        <v>1.2999999999999999E-4</v>
      </c>
      <c r="AA604">
        <v>231123.20000000001</v>
      </c>
      <c r="AB604">
        <v>0</v>
      </c>
      <c r="AC604">
        <v>0</v>
      </c>
      <c r="AD604">
        <v>0</v>
      </c>
      <c r="AE604">
        <v>32830</v>
      </c>
      <c r="AF604">
        <v>0</v>
      </c>
      <c r="AG604">
        <v>0</v>
      </c>
      <c r="AH604">
        <v>0</v>
      </c>
      <c r="AI604">
        <v>7.04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1.2999999999999999E-4</v>
      </c>
      <c r="AU604" t="s">
        <v>6</v>
      </c>
      <c r="AV604">
        <v>0</v>
      </c>
      <c r="AW604">
        <v>2</v>
      </c>
      <c r="AX604">
        <v>16613985</v>
      </c>
      <c r="AY604">
        <v>1</v>
      </c>
      <c r="AZ604">
        <v>0</v>
      </c>
      <c r="BA604">
        <v>591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Y604*Source!I270</f>
        <v>1.5977E-4</v>
      </c>
      <c r="CY604">
        <f t="shared" ref="CY604:CY614" si="63">AA604</f>
        <v>231123.20000000001</v>
      </c>
      <c r="CZ604">
        <f t="shared" ref="CZ604:CZ614" si="64">AE604</f>
        <v>32830</v>
      </c>
      <c r="DA604">
        <f t="shared" ref="DA604:DA614" si="65">AI604</f>
        <v>7.04</v>
      </c>
      <c r="DB604">
        <v>0</v>
      </c>
    </row>
    <row r="605" spans="1:106" x14ac:dyDescent="0.2">
      <c r="A605">
        <f>ROW(Source!A270)</f>
        <v>270</v>
      </c>
      <c r="B605">
        <v>16612262</v>
      </c>
      <c r="C605">
        <v>16613961</v>
      </c>
      <c r="D605">
        <v>15165653</v>
      </c>
      <c r="E605">
        <v>1</v>
      </c>
      <c r="F605">
        <v>1</v>
      </c>
      <c r="G605">
        <v>1</v>
      </c>
      <c r="H605">
        <v>3</v>
      </c>
      <c r="I605" t="s">
        <v>1617</v>
      </c>
      <c r="J605" t="s">
        <v>1618</v>
      </c>
      <c r="K605" t="s">
        <v>1619</v>
      </c>
      <c r="L605">
        <v>1339</v>
      </c>
      <c r="N605">
        <v>1007</v>
      </c>
      <c r="O605" t="s">
        <v>282</v>
      </c>
      <c r="P605" t="s">
        <v>282</v>
      </c>
      <c r="Q605">
        <v>1</v>
      </c>
      <c r="W605">
        <v>0</v>
      </c>
      <c r="X605">
        <v>1262771840</v>
      </c>
      <c r="Y605">
        <v>0.28100000000000003</v>
      </c>
      <c r="AA605">
        <v>43.79</v>
      </c>
      <c r="AB605">
        <v>0</v>
      </c>
      <c r="AC605">
        <v>0</v>
      </c>
      <c r="AD605">
        <v>0</v>
      </c>
      <c r="AE605">
        <v>6.22</v>
      </c>
      <c r="AF605">
        <v>0</v>
      </c>
      <c r="AG605">
        <v>0</v>
      </c>
      <c r="AH605">
        <v>0</v>
      </c>
      <c r="AI605">
        <v>7.04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0.28100000000000003</v>
      </c>
      <c r="AU605" t="s">
        <v>6</v>
      </c>
      <c r="AV605">
        <v>0</v>
      </c>
      <c r="AW605">
        <v>2</v>
      </c>
      <c r="AX605">
        <v>16613986</v>
      </c>
      <c r="AY605">
        <v>1</v>
      </c>
      <c r="AZ605">
        <v>0</v>
      </c>
      <c r="BA605">
        <v>592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Y605*Source!I270</f>
        <v>0.34534900000000007</v>
      </c>
      <c r="CY605">
        <f t="shared" si="63"/>
        <v>43.79</v>
      </c>
      <c r="CZ605">
        <f t="shared" si="64"/>
        <v>6.22</v>
      </c>
      <c r="DA605">
        <f t="shared" si="65"/>
        <v>7.04</v>
      </c>
      <c r="DB605">
        <v>0</v>
      </c>
    </row>
    <row r="606" spans="1:106" x14ac:dyDescent="0.2">
      <c r="A606">
        <f>ROW(Source!A270)</f>
        <v>270</v>
      </c>
      <c r="B606">
        <v>16612262</v>
      </c>
      <c r="C606">
        <v>16613961</v>
      </c>
      <c r="D606">
        <v>15167286</v>
      </c>
      <c r="E606">
        <v>1</v>
      </c>
      <c r="F606">
        <v>1</v>
      </c>
      <c r="G606">
        <v>1</v>
      </c>
      <c r="H606">
        <v>3</v>
      </c>
      <c r="I606" t="s">
        <v>1293</v>
      </c>
      <c r="J606" t="s">
        <v>1294</v>
      </c>
      <c r="K606" t="s">
        <v>1295</v>
      </c>
      <c r="L606">
        <v>1339</v>
      </c>
      <c r="N606">
        <v>1007</v>
      </c>
      <c r="O606" t="s">
        <v>282</v>
      </c>
      <c r="P606" t="s">
        <v>282</v>
      </c>
      <c r="Q606">
        <v>1</v>
      </c>
      <c r="W606">
        <v>0</v>
      </c>
      <c r="X606">
        <v>-1660354250</v>
      </c>
      <c r="Y606">
        <v>0.69</v>
      </c>
      <c r="AA606">
        <v>17.18</v>
      </c>
      <c r="AB606">
        <v>0</v>
      </c>
      <c r="AC606">
        <v>0</v>
      </c>
      <c r="AD606">
        <v>0</v>
      </c>
      <c r="AE606">
        <v>2.44</v>
      </c>
      <c r="AF606">
        <v>0</v>
      </c>
      <c r="AG606">
        <v>0</v>
      </c>
      <c r="AH606">
        <v>0</v>
      </c>
      <c r="AI606">
        <v>7.04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0.69</v>
      </c>
      <c r="AU606" t="s">
        <v>6</v>
      </c>
      <c r="AV606">
        <v>0</v>
      </c>
      <c r="AW606">
        <v>2</v>
      </c>
      <c r="AX606">
        <v>16613987</v>
      </c>
      <c r="AY606">
        <v>1</v>
      </c>
      <c r="AZ606">
        <v>0</v>
      </c>
      <c r="BA606">
        <v>593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Y606*Source!I270</f>
        <v>0.84801000000000004</v>
      </c>
      <c r="CY606">
        <f t="shared" si="63"/>
        <v>17.18</v>
      </c>
      <c r="CZ606">
        <f t="shared" si="64"/>
        <v>2.44</v>
      </c>
      <c r="DA606">
        <f t="shared" si="65"/>
        <v>7.04</v>
      </c>
      <c r="DB606">
        <v>0</v>
      </c>
    </row>
    <row r="607" spans="1:106" x14ac:dyDescent="0.2">
      <c r="A607">
        <f>ROW(Source!A270)</f>
        <v>270</v>
      </c>
      <c r="B607">
        <v>16612262</v>
      </c>
      <c r="C607">
        <v>16613961</v>
      </c>
      <c r="D607">
        <v>15167963</v>
      </c>
      <c r="E607">
        <v>1</v>
      </c>
      <c r="F607">
        <v>1</v>
      </c>
      <c r="G607">
        <v>1</v>
      </c>
      <c r="H607">
        <v>3</v>
      </c>
      <c r="I607" t="s">
        <v>1623</v>
      </c>
      <c r="J607" t="s">
        <v>1624</v>
      </c>
      <c r="K607" t="s">
        <v>1625</v>
      </c>
      <c r="L607">
        <v>1346</v>
      </c>
      <c r="N607">
        <v>1009</v>
      </c>
      <c r="O607" t="s">
        <v>162</v>
      </c>
      <c r="P607" t="s">
        <v>162</v>
      </c>
      <c r="Q607">
        <v>1</v>
      </c>
      <c r="W607">
        <v>0</v>
      </c>
      <c r="X607">
        <v>-490687590</v>
      </c>
      <c r="Y607">
        <v>0.06</v>
      </c>
      <c r="AA607">
        <v>262.52</v>
      </c>
      <c r="AB607">
        <v>0</v>
      </c>
      <c r="AC607">
        <v>0</v>
      </c>
      <c r="AD607">
        <v>0</v>
      </c>
      <c r="AE607">
        <v>37.29</v>
      </c>
      <c r="AF607">
        <v>0</v>
      </c>
      <c r="AG607">
        <v>0</v>
      </c>
      <c r="AH607">
        <v>0</v>
      </c>
      <c r="AI607">
        <v>7.04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0.06</v>
      </c>
      <c r="AU607" t="s">
        <v>6</v>
      </c>
      <c r="AV607">
        <v>0</v>
      </c>
      <c r="AW607">
        <v>2</v>
      </c>
      <c r="AX607">
        <v>16613988</v>
      </c>
      <c r="AY607">
        <v>1</v>
      </c>
      <c r="AZ607">
        <v>0</v>
      </c>
      <c r="BA607">
        <v>594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Y607*Source!I270</f>
        <v>7.374E-2</v>
      </c>
      <c r="CY607">
        <f t="shared" si="63"/>
        <v>262.52</v>
      </c>
      <c r="CZ607">
        <f t="shared" si="64"/>
        <v>37.29</v>
      </c>
      <c r="DA607">
        <f t="shared" si="65"/>
        <v>7.04</v>
      </c>
      <c r="DB607">
        <v>0</v>
      </c>
    </row>
    <row r="608" spans="1:106" x14ac:dyDescent="0.2">
      <c r="A608">
        <f>ROW(Source!A270)</f>
        <v>270</v>
      </c>
      <c r="B608">
        <v>16612262</v>
      </c>
      <c r="C608">
        <v>16613961</v>
      </c>
      <c r="D608">
        <v>15168695</v>
      </c>
      <c r="E608">
        <v>1</v>
      </c>
      <c r="F608">
        <v>1</v>
      </c>
      <c r="G608">
        <v>1</v>
      </c>
      <c r="H608">
        <v>3</v>
      </c>
      <c r="I608" t="s">
        <v>1626</v>
      </c>
      <c r="J608" t="s">
        <v>1627</v>
      </c>
      <c r="K608" t="s">
        <v>1628</v>
      </c>
      <c r="L608">
        <v>1348</v>
      </c>
      <c r="N608">
        <v>1009</v>
      </c>
      <c r="O608" t="s">
        <v>182</v>
      </c>
      <c r="P608" t="s">
        <v>182</v>
      </c>
      <c r="Q608">
        <v>1000</v>
      </c>
      <c r="W608">
        <v>0</v>
      </c>
      <c r="X608">
        <v>-531507062</v>
      </c>
      <c r="Y608">
        <v>1.7000000000000001E-4</v>
      </c>
      <c r="AA608">
        <v>95462.399999999994</v>
      </c>
      <c r="AB608">
        <v>0</v>
      </c>
      <c r="AC608">
        <v>0</v>
      </c>
      <c r="AD608">
        <v>0</v>
      </c>
      <c r="AE608">
        <v>13560</v>
      </c>
      <c r="AF608">
        <v>0</v>
      </c>
      <c r="AG608">
        <v>0</v>
      </c>
      <c r="AH608">
        <v>0</v>
      </c>
      <c r="AI608">
        <v>7.04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1.7000000000000001E-4</v>
      </c>
      <c r="AU608" t="s">
        <v>6</v>
      </c>
      <c r="AV608">
        <v>0</v>
      </c>
      <c r="AW608">
        <v>2</v>
      </c>
      <c r="AX608">
        <v>16613989</v>
      </c>
      <c r="AY608">
        <v>1</v>
      </c>
      <c r="AZ608">
        <v>0</v>
      </c>
      <c r="BA608">
        <v>595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Y608*Source!I270</f>
        <v>2.0893000000000002E-4</v>
      </c>
      <c r="CY608">
        <f t="shared" si="63"/>
        <v>95462.399999999994</v>
      </c>
      <c r="CZ608">
        <f t="shared" si="64"/>
        <v>13560</v>
      </c>
      <c r="DA608">
        <f t="shared" si="65"/>
        <v>7.04</v>
      </c>
      <c r="DB608">
        <v>0</v>
      </c>
    </row>
    <row r="609" spans="1:106" x14ac:dyDescent="0.2">
      <c r="A609">
        <f>ROW(Source!A270)</f>
        <v>270</v>
      </c>
      <c r="B609">
        <v>16612262</v>
      </c>
      <c r="C609">
        <v>16613961</v>
      </c>
      <c r="D609">
        <v>15172018</v>
      </c>
      <c r="E609">
        <v>1</v>
      </c>
      <c r="F609">
        <v>1</v>
      </c>
      <c r="G609">
        <v>1</v>
      </c>
      <c r="H609">
        <v>3</v>
      </c>
      <c r="I609" t="s">
        <v>1629</v>
      </c>
      <c r="J609" t="s">
        <v>1630</v>
      </c>
      <c r="K609" t="s">
        <v>1631</v>
      </c>
      <c r="L609">
        <v>1346</v>
      </c>
      <c r="N609">
        <v>1009</v>
      </c>
      <c r="O609" t="s">
        <v>162</v>
      </c>
      <c r="P609" t="s">
        <v>162</v>
      </c>
      <c r="Q609">
        <v>1</v>
      </c>
      <c r="W609">
        <v>0</v>
      </c>
      <c r="X609">
        <v>450790165</v>
      </c>
      <c r="Y609">
        <v>2.5000000000000001E-3</v>
      </c>
      <c r="AA609">
        <v>15.14</v>
      </c>
      <c r="AB609">
        <v>0</v>
      </c>
      <c r="AC609">
        <v>0</v>
      </c>
      <c r="AD609">
        <v>0</v>
      </c>
      <c r="AE609">
        <v>2.15</v>
      </c>
      <c r="AF609">
        <v>0</v>
      </c>
      <c r="AG609">
        <v>0</v>
      </c>
      <c r="AH609">
        <v>0</v>
      </c>
      <c r="AI609">
        <v>7.04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2.5000000000000001E-3</v>
      </c>
      <c r="AU609" t="s">
        <v>6</v>
      </c>
      <c r="AV609">
        <v>0</v>
      </c>
      <c r="AW609">
        <v>2</v>
      </c>
      <c r="AX609">
        <v>16613990</v>
      </c>
      <c r="AY609">
        <v>1</v>
      </c>
      <c r="AZ609">
        <v>0</v>
      </c>
      <c r="BA609">
        <v>596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Y609*Source!I270</f>
        <v>3.0725000000000001E-3</v>
      </c>
      <c r="CY609">
        <f t="shared" si="63"/>
        <v>15.14</v>
      </c>
      <c r="CZ609">
        <f t="shared" si="64"/>
        <v>2.15</v>
      </c>
      <c r="DA609">
        <f t="shared" si="65"/>
        <v>7.04</v>
      </c>
      <c r="DB609">
        <v>0</v>
      </c>
    </row>
    <row r="610" spans="1:106" x14ac:dyDescent="0.2">
      <c r="A610">
        <f>ROW(Source!A270)</f>
        <v>270</v>
      </c>
      <c r="B610">
        <v>16612262</v>
      </c>
      <c r="C610">
        <v>16613961</v>
      </c>
      <c r="D610">
        <v>15203740</v>
      </c>
      <c r="E610">
        <v>1</v>
      </c>
      <c r="F610">
        <v>1</v>
      </c>
      <c r="G610">
        <v>1</v>
      </c>
      <c r="H610">
        <v>3</v>
      </c>
      <c r="I610" t="s">
        <v>1632</v>
      </c>
      <c r="J610" t="s">
        <v>1633</v>
      </c>
      <c r="K610" t="s">
        <v>1634</v>
      </c>
      <c r="L610">
        <v>1348</v>
      </c>
      <c r="N610">
        <v>1009</v>
      </c>
      <c r="O610" t="s">
        <v>182</v>
      </c>
      <c r="P610" t="s">
        <v>182</v>
      </c>
      <c r="Q610">
        <v>1000</v>
      </c>
      <c r="W610">
        <v>0</v>
      </c>
      <c r="X610">
        <v>570223526</v>
      </c>
      <c r="Y610">
        <v>4.4000000000000002E-4</v>
      </c>
      <c r="AA610">
        <v>106437.75999999999</v>
      </c>
      <c r="AB610">
        <v>0</v>
      </c>
      <c r="AC610">
        <v>0</v>
      </c>
      <c r="AD610">
        <v>0</v>
      </c>
      <c r="AE610">
        <v>15119</v>
      </c>
      <c r="AF610">
        <v>0</v>
      </c>
      <c r="AG610">
        <v>0</v>
      </c>
      <c r="AH610">
        <v>0</v>
      </c>
      <c r="AI610">
        <v>7.04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4.4000000000000002E-4</v>
      </c>
      <c r="AU610" t="s">
        <v>6</v>
      </c>
      <c r="AV610">
        <v>0</v>
      </c>
      <c r="AW610">
        <v>2</v>
      </c>
      <c r="AX610">
        <v>16613991</v>
      </c>
      <c r="AY610">
        <v>1</v>
      </c>
      <c r="AZ610">
        <v>0</v>
      </c>
      <c r="BA610">
        <v>597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Y610*Source!I270</f>
        <v>5.4076000000000005E-4</v>
      </c>
      <c r="CY610">
        <f t="shared" si="63"/>
        <v>106437.75999999999</v>
      </c>
      <c r="CZ610">
        <f t="shared" si="64"/>
        <v>15119</v>
      </c>
      <c r="DA610">
        <f t="shared" si="65"/>
        <v>7.04</v>
      </c>
      <c r="DB610">
        <v>0</v>
      </c>
    </row>
    <row r="611" spans="1:106" x14ac:dyDescent="0.2">
      <c r="A611">
        <f>ROW(Source!A270)</f>
        <v>270</v>
      </c>
      <c r="B611">
        <v>16612262</v>
      </c>
      <c r="C611">
        <v>16613961</v>
      </c>
      <c r="D611">
        <v>15204468</v>
      </c>
      <c r="E611">
        <v>1</v>
      </c>
      <c r="F611">
        <v>1</v>
      </c>
      <c r="G611">
        <v>1</v>
      </c>
      <c r="H611">
        <v>3</v>
      </c>
      <c r="I611" t="s">
        <v>1635</v>
      </c>
      <c r="J611" t="s">
        <v>1636</v>
      </c>
      <c r="K611" t="s">
        <v>1637</v>
      </c>
      <c r="L611">
        <v>1348</v>
      </c>
      <c r="N611">
        <v>1009</v>
      </c>
      <c r="O611" t="s">
        <v>182</v>
      </c>
      <c r="P611" t="s">
        <v>182</v>
      </c>
      <c r="Q611">
        <v>1000</v>
      </c>
      <c r="W611">
        <v>0</v>
      </c>
      <c r="X611">
        <v>-909021926</v>
      </c>
      <c r="Y611">
        <v>5.2999999999999998E-4</v>
      </c>
      <c r="AA611">
        <v>119328</v>
      </c>
      <c r="AB611">
        <v>0</v>
      </c>
      <c r="AC611">
        <v>0</v>
      </c>
      <c r="AD611">
        <v>0</v>
      </c>
      <c r="AE611">
        <v>16950</v>
      </c>
      <c r="AF611">
        <v>0</v>
      </c>
      <c r="AG611">
        <v>0</v>
      </c>
      <c r="AH611">
        <v>0</v>
      </c>
      <c r="AI611">
        <v>7.04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5.2999999999999998E-4</v>
      </c>
      <c r="AU611" t="s">
        <v>6</v>
      </c>
      <c r="AV611">
        <v>0</v>
      </c>
      <c r="AW611">
        <v>2</v>
      </c>
      <c r="AX611">
        <v>16613992</v>
      </c>
      <c r="AY611">
        <v>1</v>
      </c>
      <c r="AZ611">
        <v>0</v>
      </c>
      <c r="BA611">
        <v>598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Y611*Source!I270</f>
        <v>6.5137000000000007E-4</v>
      </c>
      <c r="CY611">
        <f t="shared" si="63"/>
        <v>119328</v>
      </c>
      <c r="CZ611">
        <f t="shared" si="64"/>
        <v>16950</v>
      </c>
      <c r="DA611">
        <f t="shared" si="65"/>
        <v>7.04</v>
      </c>
      <c r="DB611">
        <v>0</v>
      </c>
    </row>
    <row r="612" spans="1:106" x14ac:dyDescent="0.2">
      <c r="A612">
        <f>ROW(Source!A270)</f>
        <v>270</v>
      </c>
      <c r="B612">
        <v>16612262</v>
      </c>
      <c r="C612">
        <v>16613961</v>
      </c>
      <c r="D612">
        <v>15226717</v>
      </c>
      <c r="E612">
        <v>1</v>
      </c>
      <c r="F612">
        <v>1</v>
      </c>
      <c r="G612">
        <v>1</v>
      </c>
      <c r="H612">
        <v>3</v>
      </c>
      <c r="I612" t="s">
        <v>806</v>
      </c>
      <c r="J612" t="s">
        <v>808</v>
      </c>
      <c r="K612" t="s">
        <v>807</v>
      </c>
      <c r="L612">
        <v>1358</v>
      </c>
      <c r="N612">
        <v>1010</v>
      </c>
      <c r="O612" t="s">
        <v>697</v>
      </c>
      <c r="P612" t="s">
        <v>697</v>
      </c>
      <c r="Q612">
        <v>10</v>
      </c>
      <c r="W612">
        <v>0</v>
      </c>
      <c r="X612">
        <v>-1611190815</v>
      </c>
      <c r="Y612">
        <v>5.0447519999999999</v>
      </c>
      <c r="AA612">
        <v>232.32</v>
      </c>
      <c r="AB612">
        <v>0</v>
      </c>
      <c r="AC612">
        <v>0</v>
      </c>
      <c r="AD612">
        <v>0</v>
      </c>
      <c r="AE612">
        <v>33</v>
      </c>
      <c r="AF612">
        <v>0</v>
      </c>
      <c r="AG612">
        <v>0</v>
      </c>
      <c r="AH612">
        <v>0</v>
      </c>
      <c r="AI612">
        <v>7.04</v>
      </c>
      <c r="AJ612">
        <v>1</v>
      </c>
      <c r="AK612">
        <v>1</v>
      </c>
      <c r="AL612">
        <v>1</v>
      </c>
      <c r="AN612">
        <v>0</v>
      </c>
      <c r="AO612">
        <v>0</v>
      </c>
      <c r="AP612">
        <v>0</v>
      </c>
      <c r="AQ612">
        <v>0</v>
      </c>
      <c r="AR612">
        <v>0</v>
      </c>
      <c r="AS612" t="s">
        <v>6</v>
      </c>
      <c r="AT612">
        <v>5.0447519999999999</v>
      </c>
      <c r="AU612" t="s">
        <v>6</v>
      </c>
      <c r="AV612">
        <v>0</v>
      </c>
      <c r="AW612">
        <v>1</v>
      </c>
      <c r="AX612">
        <v>-1</v>
      </c>
      <c r="AY612">
        <v>0</v>
      </c>
      <c r="AZ612">
        <v>0</v>
      </c>
      <c r="BA612" t="s">
        <v>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Y612*Source!I270</f>
        <v>6.2000002080000005</v>
      </c>
      <c r="CY612">
        <f t="shared" si="63"/>
        <v>232.32</v>
      </c>
      <c r="CZ612">
        <f t="shared" si="64"/>
        <v>33</v>
      </c>
      <c r="DA612">
        <f t="shared" si="65"/>
        <v>7.04</v>
      </c>
      <c r="DB612">
        <v>0</v>
      </c>
    </row>
    <row r="613" spans="1:106" x14ac:dyDescent="0.2">
      <c r="A613">
        <f>ROW(Source!A270)</f>
        <v>270</v>
      </c>
      <c r="B613">
        <v>16612262</v>
      </c>
      <c r="C613">
        <v>16613961</v>
      </c>
      <c r="D613">
        <v>15229105</v>
      </c>
      <c r="E613">
        <v>1</v>
      </c>
      <c r="F613">
        <v>1</v>
      </c>
      <c r="G613">
        <v>1</v>
      </c>
      <c r="H613">
        <v>3</v>
      </c>
      <c r="I613" t="s">
        <v>810</v>
      </c>
      <c r="J613" t="s">
        <v>812</v>
      </c>
      <c r="K613" t="s">
        <v>811</v>
      </c>
      <c r="L613">
        <v>1301</v>
      </c>
      <c r="N613">
        <v>1003</v>
      </c>
      <c r="O613" t="s">
        <v>135</v>
      </c>
      <c r="P613" t="s">
        <v>135</v>
      </c>
      <c r="Q613">
        <v>1</v>
      </c>
      <c r="W613">
        <v>0</v>
      </c>
      <c r="X613">
        <v>-668817604</v>
      </c>
      <c r="Y613">
        <v>100</v>
      </c>
      <c r="AA613">
        <v>191.49</v>
      </c>
      <c r="AB613">
        <v>0</v>
      </c>
      <c r="AC613">
        <v>0</v>
      </c>
      <c r="AD613">
        <v>0</v>
      </c>
      <c r="AE613">
        <v>27.2</v>
      </c>
      <c r="AF613">
        <v>0</v>
      </c>
      <c r="AG613">
        <v>0</v>
      </c>
      <c r="AH613">
        <v>0</v>
      </c>
      <c r="AI613">
        <v>7.04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</v>
      </c>
      <c r="AT613">
        <v>100</v>
      </c>
      <c r="AU613" t="s">
        <v>6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Y613*Source!I270</f>
        <v>122.9</v>
      </c>
      <c r="CY613">
        <f t="shared" si="63"/>
        <v>191.49</v>
      </c>
      <c r="CZ613">
        <f t="shared" si="64"/>
        <v>27.2</v>
      </c>
      <c r="DA613">
        <f t="shared" si="65"/>
        <v>7.04</v>
      </c>
      <c r="DB613">
        <v>0</v>
      </c>
    </row>
    <row r="614" spans="1:106" x14ac:dyDescent="0.2">
      <c r="A614">
        <f>ROW(Source!A270)</f>
        <v>270</v>
      </c>
      <c r="B614">
        <v>16612262</v>
      </c>
      <c r="C614">
        <v>16613961</v>
      </c>
      <c r="D614">
        <v>15163126</v>
      </c>
      <c r="E614">
        <v>17</v>
      </c>
      <c r="F614">
        <v>1</v>
      </c>
      <c r="G614">
        <v>1</v>
      </c>
      <c r="H614">
        <v>3</v>
      </c>
      <c r="I614" t="s">
        <v>814</v>
      </c>
      <c r="J614" t="s">
        <v>6</v>
      </c>
      <c r="K614" t="s">
        <v>815</v>
      </c>
      <c r="L614">
        <v>1301</v>
      </c>
      <c r="N614">
        <v>1003</v>
      </c>
      <c r="O614" t="s">
        <v>135</v>
      </c>
      <c r="P614" t="s">
        <v>135</v>
      </c>
      <c r="Q614">
        <v>1</v>
      </c>
      <c r="W614">
        <v>0</v>
      </c>
      <c r="X614">
        <v>594190089</v>
      </c>
      <c r="Y614">
        <v>100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7.04</v>
      </c>
      <c r="AJ614">
        <v>1</v>
      </c>
      <c r="AK614">
        <v>1</v>
      </c>
      <c r="AL614">
        <v>1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6</v>
      </c>
      <c r="AT614">
        <v>100</v>
      </c>
      <c r="AU614" t="s">
        <v>6</v>
      </c>
      <c r="AV614">
        <v>0</v>
      </c>
      <c r="AW614">
        <v>2</v>
      </c>
      <c r="AX614">
        <v>16613995</v>
      </c>
      <c r="AY614">
        <v>1</v>
      </c>
      <c r="AZ614">
        <v>0</v>
      </c>
      <c r="BA614">
        <v>601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Y614*Source!I270</f>
        <v>122.9</v>
      </c>
      <c r="CY614">
        <f t="shared" si="63"/>
        <v>0</v>
      </c>
      <c r="CZ614">
        <f t="shared" si="64"/>
        <v>0</v>
      </c>
      <c r="DA614">
        <f t="shared" si="65"/>
        <v>7.04</v>
      </c>
      <c r="DB614">
        <v>0</v>
      </c>
    </row>
    <row r="615" spans="1:106" x14ac:dyDescent="0.2">
      <c r="A615">
        <f>ROW(Source!A274)</f>
        <v>274</v>
      </c>
      <c r="B615">
        <v>16612262</v>
      </c>
      <c r="C615">
        <v>16613999</v>
      </c>
      <c r="D615">
        <v>15436556</v>
      </c>
      <c r="E615">
        <v>1</v>
      </c>
      <c r="F615">
        <v>1</v>
      </c>
      <c r="G615">
        <v>1</v>
      </c>
      <c r="H615">
        <v>1</v>
      </c>
      <c r="I615" t="s">
        <v>1441</v>
      </c>
      <c r="J615" t="s">
        <v>6</v>
      </c>
      <c r="K615" t="s">
        <v>1442</v>
      </c>
      <c r="L615">
        <v>1191</v>
      </c>
      <c r="N615">
        <v>1013</v>
      </c>
      <c r="O615" t="s">
        <v>1223</v>
      </c>
      <c r="P615" t="s">
        <v>1223</v>
      </c>
      <c r="Q615">
        <v>1</v>
      </c>
      <c r="W615">
        <v>0</v>
      </c>
      <c r="X615">
        <v>1069510174</v>
      </c>
      <c r="Y615">
        <v>37.915499999999994</v>
      </c>
      <c r="AA615">
        <v>0</v>
      </c>
      <c r="AB615">
        <v>0</v>
      </c>
      <c r="AC615">
        <v>0</v>
      </c>
      <c r="AD615">
        <v>67.72</v>
      </c>
      <c r="AE615">
        <v>0</v>
      </c>
      <c r="AF615">
        <v>0</v>
      </c>
      <c r="AG615">
        <v>0</v>
      </c>
      <c r="AH615">
        <v>9.6199999999999992</v>
      </c>
      <c r="AI615">
        <v>1</v>
      </c>
      <c r="AJ615">
        <v>1</v>
      </c>
      <c r="AK615">
        <v>1</v>
      </c>
      <c r="AL615">
        <v>7.04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32.97</v>
      </c>
      <c r="AU615" t="s">
        <v>92</v>
      </c>
      <c r="AV615">
        <v>1</v>
      </c>
      <c r="AW615">
        <v>2</v>
      </c>
      <c r="AX615">
        <v>16614017</v>
      </c>
      <c r="AY615">
        <v>1</v>
      </c>
      <c r="AZ615">
        <v>0</v>
      </c>
      <c r="BA615">
        <v>602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Y615*Source!I274</f>
        <v>21.801412499999994</v>
      </c>
      <c r="CY615">
        <f>AD615</f>
        <v>67.72</v>
      </c>
      <c r="CZ615">
        <f>AH615</f>
        <v>9.6199999999999992</v>
      </c>
      <c r="DA615">
        <f>AL615</f>
        <v>7.04</v>
      </c>
      <c r="DB615">
        <v>0</v>
      </c>
    </row>
    <row r="616" spans="1:106" x14ac:dyDescent="0.2">
      <c r="A616">
        <f>ROW(Source!A274)</f>
        <v>274</v>
      </c>
      <c r="B616">
        <v>16612262</v>
      </c>
      <c r="C616">
        <v>16613999</v>
      </c>
      <c r="D616">
        <v>15430395</v>
      </c>
      <c r="E616">
        <v>1</v>
      </c>
      <c r="F616">
        <v>1</v>
      </c>
      <c r="G616">
        <v>1</v>
      </c>
      <c r="H616">
        <v>1</v>
      </c>
      <c r="I616" t="s">
        <v>1224</v>
      </c>
      <c r="J616" t="s">
        <v>6</v>
      </c>
      <c r="K616" t="s">
        <v>1225</v>
      </c>
      <c r="L616">
        <v>1191</v>
      </c>
      <c r="N616">
        <v>1013</v>
      </c>
      <c r="O616" t="s">
        <v>1223</v>
      </c>
      <c r="P616" t="s">
        <v>1223</v>
      </c>
      <c r="Q616">
        <v>1</v>
      </c>
      <c r="W616">
        <v>0</v>
      </c>
      <c r="X616">
        <v>-1417349443</v>
      </c>
      <c r="Y616">
        <v>0.5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7.04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6</v>
      </c>
      <c r="AT616">
        <v>0.5</v>
      </c>
      <c r="AU616" t="s">
        <v>6</v>
      </c>
      <c r="AV616">
        <v>2</v>
      </c>
      <c r="AW616">
        <v>2</v>
      </c>
      <c r="AX616">
        <v>16614018</v>
      </c>
      <c r="AY616">
        <v>1</v>
      </c>
      <c r="AZ616">
        <v>2048</v>
      </c>
      <c r="BA616">
        <v>603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Y616*Source!I274</f>
        <v>0.28749999999999998</v>
      </c>
      <c r="CY616">
        <f>AD616</f>
        <v>0</v>
      </c>
      <c r="CZ616">
        <f>AH616</f>
        <v>0</v>
      </c>
      <c r="DA616">
        <f>AL616</f>
        <v>1</v>
      </c>
      <c r="DB616">
        <v>0</v>
      </c>
    </row>
    <row r="617" spans="1:106" x14ac:dyDescent="0.2">
      <c r="A617">
        <f>ROW(Source!A274)</f>
        <v>274</v>
      </c>
      <c r="B617">
        <v>16612262</v>
      </c>
      <c r="C617">
        <v>16613999</v>
      </c>
      <c r="D617">
        <v>15247578</v>
      </c>
      <c r="E617">
        <v>1</v>
      </c>
      <c r="F617">
        <v>1</v>
      </c>
      <c r="G617">
        <v>1</v>
      </c>
      <c r="H617">
        <v>2</v>
      </c>
      <c r="I617" t="s">
        <v>1279</v>
      </c>
      <c r="J617" t="s">
        <v>1280</v>
      </c>
      <c r="K617" t="s">
        <v>1281</v>
      </c>
      <c r="L617">
        <v>1368</v>
      </c>
      <c r="N617">
        <v>1011</v>
      </c>
      <c r="O617" t="s">
        <v>1229</v>
      </c>
      <c r="P617" t="s">
        <v>1229</v>
      </c>
      <c r="Q617">
        <v>1</v>
      </c>
      <c r="W617">
        <v>0</v>
      </c>
      <c r="X617">
        <v>-1460065968</v>
      </c>
      <c r="Y617">
        <v>0.1</v>
      </c>
      <c r="AA617">
        <v>0</v>
      </c>
      <c r="AB617">
        <v>608.26</v>
      </c>
      <c r="AC617">
        <v>13.5</v>
      </c>
      <c r="AD617">
        <v>0</v>
      </c>
      <c r="AE617">
        <v>0</v>
      </c>
      <c r="AF617">
        <v>86.4</v>
      </c>
      <c r="AG617">
        <v>13.5</v>
      </c>
      <c r="AH617">
        <v>0</v>
      </c>
      <c r="AI617">
        <v>1</v>
      </c>
      <c r="AJ617">
        <v>7.04</v>
      </c>
      <c r="AK617">
        <v>1</v>
      </c>
      <c r="AL617">
        <v>1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6</v>
      </c>
      <c r="AT617">
        <v>0.08</v>
      </c>
      <c r="AU617" t="s">
        <v>91</v>
      </c>
      <c r="AV617">
        <v>0</v>
      </c>
      <c r="AW617">
        <v>2</v>
      </c>
      <c r="AX617">
        <v>16614019</v>
      </c>
      <c r="AY617">
        <v>1</v>
      </c>
      <c r="AZ617">
        <v>0</v>
      </c>
      <c r="BA617">
        <v>604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Y617*Source!I274</f>
        <v>5.7499999999999996E-2</v>
      </c>
      <c r="CY617">
        <f>AB617</f>
        <v>608.26</v>
      </c>
      <c r="CZ617">
        <f>AF617</f>
        <v>86.4</v>
      </c>
      <c r="DA617">
        <f>AJ617</f>
        <v>7.04</v>
      </c>
      <c r="DB617">
        <v>0</v>
      </c>
    </row>
    <row r="618" spans="1:106" x14ac:dyDescent="0.2">
      <c r="A618">
        <f>ROW(Source!A274)</f>
        <v>274</v>
      </c>
      <c r="B618">
        <v>16612262</v>
      </c>
      <c r="C618">
        <v>16613999</v>
      </c>
      <c r="D618">
        <v>15247680</v>
      </c>
      <c r="E618">
        <v>1</v>
      </c>
      <c r="F618">
        <v>1</v>
      </c>
      <c r="G618">
        <v>1</v>
      </c>
      <c r="H618">
        <v>2</v>
      </c>
      <c r="I618" t="s">
        <v>1509</v>
      </c>
      <c r="J618" t="s">
        <v>1510</v>
      </c>
      <c r="K618" t="s">
        <v>1511</v>
      </c>
      <c r="L618">
        <v>1368</v>
      </c>
      <c r="N618">
        <v>1011</v>
      </c>
      <c r="O618" t="s">
        <v>1229</v>
      </c>
      <c r="P618" t="s">
        <v>1229</v>
      </c>
      <c r="Q618">
        <v>1</v>
      </c>
      <c r="W618">
        <v>0</v>
      </c>
      <c r="X618">
        <v>-1718674368</v>
      </c>
      <c r="Y618">
        <v>8.7500000000000008E-2</v>
      </c>
      <c r="AA618">
        <v>0</v>
      </c>
      <c r="AB618">
        <v>788.41</v>
      </c>
      <c r="AC618">
        <v>13.5</v>
      </c>
      <c r="AD618">
        <v>0</v>
      </c>
      <c r="AE618">
        <v>0</v>
      </c>
      <c r="AF618">
        <v>111.99</v>
      </c>
      <c r="AG618">
        <v>13.5</v>
      </c>
      <c r="AH618">
        <v>0</v>
      </c>
      <c r="AI618">
        <v>1</v>
      </c>
      <c r="AJ618">
        <v>7.04</v>
      </c>
      <c r="AK618">
        <v>1</v>
      </c>
      <c r="AL618">
        <v>1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6</v>
      </c>
      <c r="AT618">
        <v>7.0000000000000007E-2</v>
      </c>
      <c r="AU618" t="s">
        <v>91</v>
      </c>
      <c r="AV618">
        <v>0</v>
      </c>
      <c r="AW618">
        <v>2</v>
      </c>
      <c r="AX618">
        <v>16614020</v>
      </c>
      <c r="AY618">
        <v>1</v>
      </c>
      <c r="AZ618">
        <v>0</v>
      </c>
      <c r="BA618">
        <v>605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Y618*Source!I274</f>
        <v>5.0312500000000003E-2</v>
      </c>
      <c r="CY618">
        <f>AB618</f>
        <v>788.41</v>
      </c>
      <c r="CZ618">
        <f>AF618</f>
        <v>111.99</v>
      </c>
      <c r="DA618">
        <f>AJ618</f>
        <v>7.04</v>
      </c>
      <c r="DB618">
        <v>0</v>
      </c>
    </row>
    <row r="619" spans="1:106" x14ac:dyDescent="0.2">
      <c r="A619">
        <f>ROW(Source!A274)</f>
        <v>274</v>
      </c>
      <c r="B619">
        <v>16612262</v>
      </c>
      <c r="C619">
        <v>16613999</v>
      </c>
      <c r="D619">
        <v>15249073</v>
      </c>
      <c r="E619">
        <v>1</v>
      </c>
      <c r="F619">
        <v>1</v>
      </c>
      <c r="G619">
        <v>1</v>
      </c>
      <c r="H619">
        <v>2</v>
      </c>
      <c r="I619" t="s">
        <v>1237</v>
      </c>
      <c r="J619" t="s">
        <v>1238</v>
      </c>
      <c r="K619" t="s">
        <v>1239</v>
      </c>
      <c r="L619">
        <v>1368</v>
      </c>
      <c r="N619">
        <v>1011</v>
      </c>
      <c r="O619" t="s">
        <v>1229</v>
      </c>
      <c r="P619" t="s">
        <v>1229</v>
      </c>
      <c r="Q619">
        <v>1</v>
      </c>
      <c r="W619">
        <v>0</v>
      </c>
      <c r="X619">
        <v>1372534845</v>
      </c>
      <c r="Y619">
        <v>0.4375</v>
      </c>
      <c r="AA619">
        <v>0</v>
      </c>
      <c r="AB619">
        <v>462.6</v>
      </c>
      <c r="AC619">
        <v>11.6</v>
      </c>
      <c r="AD619">
        <v>0</v>
      </c>
      <c r="AE619">
        <v>0</v>
      </c>
      <c r="AF619">
        <v>65.709999999999994</v>
      </c>
      <c r="AG619">
        <v>11.6</v>
      </c>
      <c r="AH619">
        <v>0</v>
      </c>
      <c r="AI619">
        <v>1</v>
      </c>
      <c r="AJ619">
        <v>7.04</v>
      </c>
      <c r="AK619">
        <v>1</v>
      </c>
      <c r="AL619">
        <v>1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6</v>
      </c>
      <c r="AT619">
        <v>0.35</v>
      </c>
      <c r="AU619" t="s">
        <v>91</v>
      </c>
      <c r="AV619">
        <v>0</v>
      </c>
      <c r="AW619">
        <v>2</v>
      </c>
      <c r="AX619">
        <v>16614021</v>
      </c>
      <c r="AY619">
        <v>1</v>
      </c>
      <c r="AZ619">
        <v>0</v>
      </c>
      <c r="BA619">
        <v>606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Y619*Source!I274</f>
        <v>0.25156249999999997</v>
      </c>
      <c r="CY619">
        <f>AB619</f>
        <v>462.6</v>
      </c>
      <c r="CZ619">
        <f>AF619</f>
        <v>65.709999999999994</v>
      </c>
      <c r="DA619">
        <f>AJ619</f>
        <v>7.04</v>
      </c>
      <c r="DB619">
        <v>0</v>
      </c>
    </row>
    <row r="620" spans="1:106" x14ac:dyDescent="0.2">
      <c r="A620">
        <f>ROW(Source!A274)</f>
        <v>274</v>
      </c>
      <c r="B620">
        <v>16612262</v>
      </c>
      <c r="C620">
        <v>16613999</v>
      </c>
      <c r="D620">
        <v>15249308</v>
      </c>
      <c r="E620">
        <v>1</v>
      </c>
      <c r="F620">
        <v>1</v>
      </c>
      <c r="G620">
        <v>1</v>
      </c>
      <c r="H620">
        <v>2</v>
      </c>
      <c r="I620" t="s">
        <v>1611</v>
      </c>
      <c r="J620" t="s">
        <v>1612</v>
      </c>
      <c r="K620" t="s">
        <v>1613</v>
      </c>
      <c r="L620">
        <v>1368</v>
      </c>
      <c r="N620">
        <v>1011</v>
      </c>
      <c r="O620" t="s">
        <v>1229</v>
      </c>
      <c r="P620" t="s">
        <v>1229</v>
      </c>
      <c r="Q620">
        <v>1</v>
      </c>
      <c r="W620">
        <v>0</v>
      </c>
      <c r="X620">
        <v>792402865</v>
      </c>
      <c r="Y620">
        <v>1.4375</v>
      </c>
      <c r="AA620">
        <v>0</v>
      </c>
      <c r="AB620">
        <v>8.4499999999999993</v>
      </c>
      <c r="AC620">
        <v>0</v>
      </c>
      <c r="AD620">
        <v>0</v>
      </c>
      <c r="AE620">
        <v>0</v>
      </c>
      <c r="AF620">
        <v>1.2</v>
      </c>
      <c r="AG620">
        <v>0</v>
      </c>
      <c r="AH620">
        <v>0</v>
      </c>
      <c r="AI620">
        <v>1</v>
      </c>
      <c r="AJ620">
        <v>7.04</v>
      </c>
      <c r="AK620">
        <v>1</v>
      </c>
      <c r="AL620">
        <v>1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6</v>
      </c>
      <c r="AT620">
        <v>1.1499999999999999</v>
      </c>
      <c r="AU620" t="s">
        <v>91</v>
      </c>
      <c r="AV620">
        <v>0</v>
      </c>
      <c r="AW620">
        <v>2</v>
      </c>
      <c r="AX620">
        <v>16614022</v>
      </c>
      <c r="AY620">
        <v>1</v>
      </c>
      <c r="AZ620">
        <v>0</v>
      </c>
      <c r="BA620">
        <v>607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Y620*Source!I274</f>
        <v>0.82656249999999998</v>
      </c>
      <c r="CY620">
        <f>AB620</f>
        <v>8.4499999999999993</v>
      </c>
      <c r="CZ620">
        <f>AF620</f>
        <v>1.2</v>
      </c>
      <c r="DA620">
        <f>AJ620</f>
        <v>7.04</v>
      </c>
      <c r="DB620">
        <v>0</v>
      </c>
    </row>
    <row r="621" spans="1:106" x14ac:dyDescent="0.2">
      <c r="A621">
        <f>ROW(Source!A274)</f>
        <v>274</v>
      </c>
      <c r="B621">
        <v>16612262</v>
      </c>
      <c r="C621">
        <v>16613999</v>
      </c>
      <c r="D621">
        <v>15165635</v>
      </c>
      <c r="E621">
        <v>1</v>
      </c>
      <c r="F621">
        <v>1</v>
      </c>
      <c r="G621">
        <v>1</v>
      </c>
      <c r="H621">
        <v>3</v>
      </c>
      <c r="I621" t="s">
        <v>1620</v>
      </c>
      <c r="J621" t="s">
        <v>1621</v>
      </c>
      <c r="K621" t="s">
        <v>1622</v>
      </c>
      <c r="L621">
        <v>1348</v>
      </c>
      <c r="N621">
        <v>1009</v>
      </c>
      <c r="O621" t="s">
        <v>182</v>
      </c>
      <c r="P621" t="s">
        <v>182</v>
      </c>
      <c r="Q621">
        <v>1000</v>
      </c>
      <c r="W621">
        <v>0</v>
      </c>
      <c r="X621">
        <v>993149205</v>
      </c>
      <c r="Y621">
        <v>1.2999999999999999E-4</v>
      </c>
      <c r="AA621">
        <v>231123.20000000001</v>
      </c>
      <c r="AB621">
        <v>0</v>
      </c>
      <c r="AC621">
        <v>0</v>
      </c>
      <c r="AD621">
        <v>0</v>
      </c>
      <c r="AE621">
        <v>32830</v>
      </c>
      <c r="AF621">
        <v>0</v>
      </c>
      <c r="AG621">
        <v>0</v>
      </c>
      <c r="AH621">
        <v>0</v>
      </c>
      <c r="AI621">
        <v>7.04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6</v>
      </c>
      <c r="AT621">
        <v>1.2999999999999999E-4</v>
      </c>
      <c r="AU621" t="s">
        <v>6</v>
      </c>
      <c r="AV621">
        <v>0</v>
      </c>
      <c r="AW621">
        <v>2</v>
      </c>
      <c r="AX621">
        <v>16614023</v>
      </c>
      <c r="AY621">
        <v>1</v>
      </c>
      <c r="AZ621">
        <v>0</v>
      </c>
      <c r="BA621">
        <v>608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Y621*Source!I274</f>
        <v>7.4749999999999987E-5</v>
      </c>
      <c r="CY621">
        <f t="shared" ref="CY621:CY631" si="66">AA621</f>
        <v>231123.20000000001</v>
      </c>
      <c r="CZ621">
        <f t="shared" ref="CZ621:CZ631" si="67">AE621</f>
        <v>32830</v>
      </c>
      <c r="DA621">
        <f t="shared" ref="DA621:DA631" si="68">AI621</f>
        <v>7.04</v>
      </c>
      <c r="DB621">
        <v>0</v>
      </c>
    </row>
    <row r="622" spans="1:106" x14ac:dyDescent="0.2">
      <c r="A622">
        <f>ROW(Source!A274)</f>
        <v>274</v>
      </c>
      <c r="B622">
        <v>16612262</v>
      </c>
      <c r="C622">
        <v>16613999</v>
      </c>
      <c r="D622">
        <v>15165653</v>
      </c>
      <c r="E622">
        <v>1</v>
      </c>
      <c r="F622">
        <v>1</v>
      </c>
      <c r="G622">
        <v>1</v>
      </c>
      <c r="H622">
        <v>3</v>
      </c>
      <c r="I622" t="s">
        <v>1617</v>
      </c>
      <c r="J622" t="s">
        <v>1618</v>
      </c>
      <c r="K622" t="s">
        <v>1619</v>
      </c>
      <c r="L622">
        <v>1339</v>
      </c>
      <c r="N622">
        <v>1007</v>
      </c>
      <c r="O622" t="s">
        <v>282</v>
      </c>
      <c r="P622" t="s">
        <v>282</v>
      </c>
      <c r="Q622">
        <v>1</v>
      </c>
      <c r="W622">
        <v>0</v>
      </c>
      <c r="X622">
        <v>1262771840</v>
      </c>
      <c r="Y622">
        <v>0.28100000000000003</v>
      </c>
      <c r="AA622">
        <v>43.79</v>
      </c>
      <c r="AB622">
        <v>0</v>
      </c>
      <c r="AC622">
        <v>0</v>
      </c>
      <c r="AD622">
        <v>0</v>
      </c>
      <c r="AE622">
        <v>6.22</v>
      </c>
      <c r="AF622">
        <v>0</v>
      </c>
      <c r="AG622">
        <v>0</v>
      </c>
      <c r="AH622">
        <v>0</v>
      </c>
      <c r="AI622">
        <v>7.04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0.28100000000000003</v>
      </c>
      <c r="AU622" t="s">
        <v>6</v>
      </c>
      <c r="AV622">
        <v>0</v>
      </c>
      <c r="AW622">
        <v>2</v>
      </c>
      <c r="AX622">
        <v>16614024</v>
      </c>
      <c r="AY622">
        <v>1</v>
      </c>
      <c r="AZ622">
        <v>0</v>
      </c>
      <c r="BA622">
        <v>609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Y622*Source!I274</f>
        <v>0.161575</v>
      </c>
      <c r="CY622">
        <f t="shared" si="66"/>
        <v>43.79</v>
      </c>
      <c r="CZ622">
        <f t="shared" si="67"/>
        <v>6.22</v>
      </c>
      <c r="DA622">
        <f t="shared" si="68"/>
        <v>7.04</v>
      </c>
      <c r="DB622">
        <v>0</v>
      </c>
    </row>
    <row r="623" spans="1:106" x14ac:dyDescent="0.2">
      <c r="A623">
        <f>ROW(Source!A274)</f>
        <v>274</v>
      </c>
      <c r="B623">
        <v>16612262</v>
      </c>
      <c r="C623">
        <v>16613999</v>
      </c>
      <c r="D623">
        <v>15167286</v>
      </c>
      <c r="E623">
        <v>1</v>
      </c>
      <c r="F623">
        <v>1</v>
      </c>
      <c r="G623">
        <v>1</v>
      </c>
      <c r="H623">
        <v>3</v>
      </c>
      <c r="I623" t="s">
        <v>1293</v>
      </c>
      <c r="J623" t="s">
        <v>1294</v>
      </c>
      <c r="K623" t="s">
        <v>1295</v>
      </c>
      <c r="L623">
        <v>1339</v>
      </c>
      <c r="N623">
        <v>1007</v>
      </c>
      <c r="O623" t="s">
        <v>282</v>
      </c>
      <c r="P623" t="s">
        <v>282</v>
      </c>
      <c r="Q623">
        <v>1</v>
      </c>
      <c r="W623">
        <v>0</v>
      </c>
      <c r="X623">
        <v>-1660354250</v>
      </c>
      <c r="Y623">
        <v>0.44</v>
      </c>
      <c r="AA623">
        <v>17.18</v>
      </c>
      <c r="AB623">
        <v>0</v>
      </c>
      <c r="AC623">
        <v>0</v>
      </c>
      <c r="AD623">
        <v>0</v>
      </c>
      <c r="AE623">
        <v>2.44</v>
      </c>
      <c r="AF623">
        <v>0</v>
      </c>
      <c r="AG623">
        <v>0</v>
      </c>
      <c r="AH623">
        <v>0</v>
      </c>
      <c r="AI623">
        <v>7.04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0.44</v>
      </c>
      <c r="AU623" t="s">
        <v>6</v>
      </c>
      <c r="AV623">
        <v>0</v>
      </c>
      <c r="AW623">
        <v>2</v>
      </c>
      <c r="AX623">
        <v>16614025</v>
      </c>
      <c r="AY623">
        <v>1</v>
      </c>
      <c r="AZ623">
        <v>0</v>
      </c>
      <c r="BA623">
        <v>610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Y623*Source!I274</f>
        <v>0.253</v>
      </c>
      <c r="CY623">
        <f t="shared" si="66"/>
        <v>17.18</v>
      </c>
      <c r="CZ623">
        <f t="shared" si="67"/>
        <v>2.44</v>
      </c>
      <c r="DA623">
        <f t="shared" si="68"/>
        <v>7.04</v>
      </c>
      <c r="DB623">
        <v>0</v>
      </c>
    </row>
    <row r="624" spans="1:106" x14ac:dyDescent="0.2">
      <c r="A624">
        <f>ROW(Source!A274)</f>
        <v>274</v>
      </c>
      <c r="B624">
        <v>16612262</v>
      </c>
      <c r="C624">
        <v>16613999</v>
      </c>
      <c r="D624">
        <v>15167963</v>
      </c>
      <c r="E624">
        <v>1</v>
      </c>
      <c r="F624">
        <v>1</v>
      </c>
      <c r="G624">
        <v>1</v>
      </c>
      <c r="H624">
        <v>3</v>
      </c>
      <c r="I624" t="s">
        <v>1623</v>
      </c>
      <c r="J624" t="s">
        <v>1624</v>
      </c>
      <c r="K624" t="s">
        <v>1625</v>
      </c>
      <c r="L624">
        <v>1346</v>
      </c>
      <c r="N624">
        <v>1009</v>
      </c>
      <c r="O624" t="s">
        <v>162</v>
      </c>
      <c r="P624" t="s">
        <v>162</v>
      </c>
      <c r="Q624">
        <v>1</v>
      </c>
      <c r="W624">
        <v>0</v>
      </c>
      <c r="X624">
        <v>-490687590</v>
      </c>
      <c r="Y624">
        <v>0.06</v>
      </c>
      <c r="AA624">
        <v>262.52</v>
      </c>
      <c r="AB624">
        <v>0</v>
      </c>
      <c r="AC624">
        <v>0</v>
      </c>
      <c r="AD624">
        <v>0</v>
      </c>
      <c r="AE624">
        <v>37.29</v>
      </c>
      <c r="AF624">
        <v>0</v>
      </c>
      <c r="AG624">
        <v>0</v>
      </c>
      <c r="AH624">
        <v>0</v>
      </c>
      <c r="AI624">
        <v>7.04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0.06</v>
      </c>
      <c r="AU624" t="s">
        <v>6</v>
      </c>
      <c r="AV624">
        <v>0</v>
      </c>
      <c r="AW624">
        <v>2</v>
      </c>
      <c r="AX624">
        <v>16614026</v>
      </c>
      <c r="AY624">
        <v>1</v>
      </c>
      <c r="AZ624">
        <v>0</v>
      </c>
      <c r="BA624">
        <v>611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Y624*Source!I274</f>
        <v>3.4499999999999996E-2</v>
      </c>
      <c r="CY624">
        <f t="shared" si="66"/>
        <v>262.52</v>
      </c>
      <c r="CZ624">
        <f t="shared" si="67"/>
        <v>37.29</v>
      </c>
      <c r="DA624">
        <f t="shared" si="68"/>
        <v>7.04</v>
      </c>
      <c r="DB624">
        <v>0</v>
      </c>
    </row>
    <row r="625" spans="1:106" x14ac:dyDescent="0.2">
      <c r="A625">
        <f>ROW(Source!A274)</f>
        <v>274</v>
      </c>
      <c r="B625">
        <v>16612262</v>
      </c>
      <c r="C625">
        <v>16613999</v>
      </c>
      <c r="D625">
        <v>15168695</v>
      </c>
      <c r="E625">
        <v>1</v>
      </c>
      <c r="F625">
        <v>1</v>
      </c>
      <c r="G625">
        <v>1</v>
      </c>
      <c r="H625">
        <v>3</v>
      </c>
      <c r="I625" t="s">
        <v>1626</v>
      </c>
      <c r="J625" t="s">
        <v>1627</v>
      </c>
      <c r="K625" t="s">
        <v>1628</v>
      </c>
      <c r="L625">
        <v>1348</v>
      </c>
      <c r="N625">
        <v>1009</v>
      </c>
      <c r="O625" t="s">
        <v>182</v>
      </c>
      <c r="P625" t="s">
        <v>182</v>
      </c>
      <c r="Q625">
        <v>1000</v>
      </c>
      <c r="W625">
        <v>0</v>
      </c>
      <c r="X625">
        <v>-531507062</v>
      </c>
      <c r="Y625">
        <v>1.7000000000000001E-4</v>
      </c>
      <c r="AA625">
        <v>95462.399999999994</v>
      </c>
      <c r="AB625">
        <v>0</v>
      </c>
      <c r="AC625">
        <v>0</v>
      </c>
      <c r="AD625">
        <v>0</v>
      </c>
      <c r="AE625">
        <v>13560</v>
      </c>
      <c r="AF625">
        <v>0</v>
      </c>
      <c r="AG625">
        <v>0</v>
      </c>
      <c r="AH625">
        <v>0</v>
      </c>
      <c r="AI625">
        <v>7.04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1.7000000000000001E-4</v>
      </c>
      <c r="AU625" t="s">
        <v>6</v>
      </c>
      <c r="AV625">
        <v>0</v>
      </c>
      <c r="AW625">
        <v>2</v>
      </c>
      <c r="AX625">
        <v>16614027</v>
      </c>
      <c r="AY625">
        <v>1</v>
      </c>
      <c r="AZ625">
        <v>0</v>
      </c>
      <c r="BA625">
        <v>612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Y625*Source!I274</f>
        <v>9.7750000000000004E-5</v>
      </c>
      <c r="CY625">
        <f t="shared" si="66"/>
        <v>95462.399999999994</v>
      </c>
      <c r="CZ625">
        <f t="shared" si="67"/>
        <v>13560</v>
      </c>
      <c r="DA625">
        <f t="shared" si="68"/>
        <v>7.04</v>
      </c>
      <c r="DB625">
        <v>0</v>
      </c>
    </row>
    <row r="626" spans="1:106" x14ac:dyDescent="0.2">
      <c r="A626">
        <f>ROW(Source!A274)</f>
        <v>274</v>
      </c>
      <c r="B626">
        <v>16612262</v>
      </c>
      <c r="C626">
        <v>16613999</v>
      </c>
      <c r="D626">
        <v>15172018</v>
      </c>
      <c r="E626">
        <v>1</v>
      </c>
      <c r="F626">
        <v>1</v>
      </c>
      <c r="G626">
        <v>1</v>
      </c>
      <c r="H626">
        <v>3</v>
      </c>
      <c r="I626" t="s">
        <v>1629</v>
      </c>
      <c r="J626" t="s">
        <v>1630</v>
      </c>
      <c r="K626" t="s">
        <v>1631</v>
      </c>
      <c r="L626">
        <v>1346</v>
      </c>
      <c r="N626">
        <v>1009</v>
      </c>
      <c r="O626" t="s">
        <v>162</v>
      </c>
      <c r="P626" t="s">
        <v>162</v>
      </c>
      <c r="Q626">
        <v>1</v>
      </c>
      <c r="W626">
        <v>0</v>
      </c>
      <c r="X626">
        <v>450790165</v>
      </c>
      <c r="Y626">
        <v>1.6000000000000001E-3</v>
      </c>
      <c r="AA626">
        <v>15.14</v>
      </c>
      <c r="AB626">
        <v>0</v>
      </c>
      <c r="AC626">
        <v>0</v>
      </c>
      <c r="AD626">
        <v>0</v>
      </c>
      <c r="AE626">
        <v>2.15</v>
      </c>
      <c r="AF626">
        <v>0</v>
      </c>
      <c r="AG626">
        <v>0</v>
      </c>
      <c r="AH626">
        <v>0</v>
      </c>
      <c r="AI626">
        <v>7.04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1.6000000000000001E-3</v>
      </c>
      <c r="AU626" t="s">
        <v>6</v>
      </c>
      <c r="AV626">
        <v>0</v>
      </c>
      <c r="AW626">
        <v>2</v>
      </c>
      <c r="AX626">
        <v>16614028</v>
      </c>
      <c r="AY626">
        <v>1</v>
      </c>
      <c r="AZ626">
        <v>0</v>
      </c>
      <c r="BA626">
        <v>613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Y626*Source!I274</f>
        <v>9.1999999999999992E-4</v>
      </c>
      <c r="CY626">
        <f t="shared" si="66"/>
        <v>15.14</v>
      </c>
      <c r="CZ626">
        <f t="shared" si="67"/>
        <v>2.15</v>
      </c>
      <c r="DA626">
        <f t="shared" si="68"/>
        <v>7.04</v>
      </c>
      <c r="DB626">
        <v>0</v>
      </c>
    </row>
    <row r="627" spans="1:106" x14ac:dyDescent="0.2">
      <c r="A627">
        <f>ROW(Source!A274)</f>
        <v>274</v>
      </c>
      <c r="B627">
        <v>16612262</v>
      </c>
      <c r="C627">
        <v>16613999</v>
      </c>
      <c r="D627">
        <v>15203740</v>
      </c>
      <c r="E627">
        <v>1</v>
      </c>
      <c r="F627">
        <v>1</v>
      </c>
      <c r="G627">
        <v>1</v>
      </c>
      <c r="H627">
        <v>3</v>
      </c>
      <c r="I627" t="s">
        <v>1632</v>
      </c>
      <c r="J627" t="s">
        <v>1633</v>
      </c>
      <c r="K627" t="s">
        <v>1634</v>
      </c>
      <c r="L627">
        <v>1348</v>
      </c>
      <c r="N627">
        <v>1009</v>
      </c>
      <c r="O627" t="s">
        <v>182</v>
      </c>
      <c r="P627" t="s">
        <v>182</v>
      </c>
      <c r="Q627">
        <v>1000</v>
      </c>
      <c r="W627">
        <v>0</v>
      </c>
      <c r="X627">
        <v>570223526</v>
      </c>
      <c r="Y627">
        <v>4.4000000000000002E-4</v>
      </c>
      <c r="AA627">
        <v>106437.75999999999</v>
      </c>
      <c r="AB627">
        <v>0</v>
      </c>
      <c r="AC627">
        <v>0</v>
      </c>
      <c r="AD627">
        <v>0</v>
      </c>
      <c r="AE627">
        <v>15119</v>
      </c>
      <c r="AF627">
        <v>0</v>
      </c>
      <c r="AG627">
        <v>0</v>
      </c>
      <c r="AH627">
        <v>0</v>
      </c>
      <c r="AI627">
        <v>7.04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4.4000000000000002E-4</v>
      </c>
      <c r="AU627" t="s">
        <v>6</v>
      </c>
      <c r="AV627">
        <v>0</v>
      </c>
      <c r="AW627">
        <v>2</v>
      </c>
      <c r="AX627">
        <v>16614029</v>
      </c>
      <c r="AY627">
        <v>1</v>
      </c>
      <c r="AZ627">
        <v>0</v>
      </c>
      <c r="BA627">
        <v>614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Y627*Source!I274</f>
        <v>2.5299999999999997E-4</v>
      </c>
      <c r="CY627">
        <f t="shared" si="66"/>
        <v>106437.75999999999</v>
      </c>
      <c r="CZ627">
        <f t="shared" si="67"/>
        <v>15119</v>
      </c>
      <c r="DA627">
        <f t="shared" si="68"/>
        <v>7.04</v>
      </c>
      <c r="DB627">
        <v>0</v>
      </c>
    </row>
    <row r="628" spans="1:106" x14ac:dyDescent="0.2">
      <c r="A628">
        <f>ROW(Source!A274)</f>
        <v>274</v>
      </c>
      <c r="B628">
        <v>16612262</v>
      </c>
      <c r="C628">
        <v>16613999</v>
      </c>
      <c r="D628">
        <v>15204468</v>
      </c>
      <c r="E628">
        <v>1</v>
      </c>
      <c r="F628">
        <v>1</v>
      </c>
      <c r="G628">
        <v>1</v>
      </c>
      <c r="H628">
        <v>3</v>
      </c>
      <c r="I628" t="s">
        <v>1635</v>
      </c>
      <c r="J628" t="s">
        <v>1636</v>
      </c>
      <c r="K628" t="s">
        <v>1637</v>
      </c>
      <c r="L628">
        <v>1348</v>
      </c>
      <c r="N628">
        <v>1009</v>
      </c>
      <c r="O628" t="s">
        <v>182</v>
      </c>
      <c r="P628" t="s">
        <v>182</v>
      </c>
      <c r="Q628">
        <v>1000</v>
      </c>
      <c r="W628">
        <v>0</v>
      </c>
      <c r="X628">
        <v>-909021926</v>
      </c>
      <c r="Y628">
        <v>5.2999999999999998E-4</v>
      </c>
      <c r="AA628">
        <v>119328</v>
      </c>
      <c r="AB628">
        <v>0</v>
      </c>
      <c r="AC628">
        <v>0</v>
      </c>
      <c r="AD628">
        <v>0</v>
      </c>
      <c r="AE628">
        <v>16950</v>
      </c>
      <c r="AF628">
        <v>0</v>
      </c>
      <c r="AG628">
        <v>0</v>
      </c>
      <c r="AH628">
        <v>0</v>
      </c>
      <c r="AI628">
        <v>7.04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5.2999999999999998E-4</v>
      </c>
      <c r="AU628" t="s">
        <v>6</v>
      </c>
      <c r="AV628">
        <v>0</v>
      </c>
      <c r="AW628">
        <v>2</v>
      </c>
      <c r="AX628">
        <v>16614030</v>
      </c>
      <c r="AY628">
        <v>1</v>
      </c>
      <c r="AZ628">
        <v>0</v>
      </c>
      <c r="BA628">
        <v>615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Y628*Source!I274</f>
        <v>3.0474999999999995E-4</v>
      </c>
      <c r="CY628">
        <f t="shared" si="66"/>
        <v>119328</v>
      </c>
      <c r="CZ628">
        <f t="shared" si="67"/>
        <v>16950</v>
      </c>
      <c r="DA628">
        <f t="shared" si="68"/>
        <v>7.04</v>
      </c>
      <c r="DB628">
        <v>0</v>
      </c>
    </row>
    <row r="629" spans="1:106" x14ac:dyDescent="0.2">
      <c r="A629">
        <f>ROW(Source!A274)</f>
        <v>274</v>
      </c>
      <c r="B629">
        <v>16612262</v>
      </c>
      <c r="C629">
        <v>16613999</v>
      </c>
      <c r="D629">
        <v>15226716</v>
      </c>
      <c r="E629">
        <v>1</v>
      </c>
      <c r="F629">
        <v>1</v>
      </c>
      <c r="G629">
        <v>1</v>
      </c>
      <c r="H629">
        <v>3</v>
      </c>
      <c r="I629" t="s">
        <v>826</v>
      </c>
      <c r="J629" t="s">
        <v>828</v>
      </c>
      <c r="K629" t="s">
        <v>827</v>
      </c>
      <c r="L629">
        <v>1358</v>
      </c>
      <c r="N629">
        <v>1010</v>
      </c>
      <c r="O629" t="s">
        <v>697</v>
      </c>
      <c r="P629" t="s">
        <v>697</v>
      </c>
      <c r="Q629">
        <v>10</v>
      </c>
      <c r="W629">
        <v>0</v>
      </c>
      <c r="X629">
        <v>-2068360021</v>
      </c>
      <c r="Y629">
        <v>5.0434780000000003</v>
      </c>
      <c r="AA629">
        <v>223.87</v>
      </c>
      <c r="AB629">
        <v>0</v>
      </c>
      <c r="AC629">
        <v>0</v>
      </c>
      <c r="AD629">
        <v>0</v>
      </c>
      <c r="AE629">
        <v>31.8</v>
      </c>
      <c r="AF629">
        <v>0</v>
      </c>
      <c r="AG629">
        <v>0</v>
      </c>
      <c r="AH629">
        <v>0</v>
      </c>
      <c r="AI629">
        <v>7.04</v>
      </c>
      <c r="AJ629">
        <v>1</v>
      </c>
      <c r="AK629">
        <v>1</v>
      </c>
      <c r="AL629">
        <v>1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6</v>
      </c>
      <c r="AT629">
        <v>5.0434780000000003</v>
      </c>
      <c r="AU629" t="s">
        <v>6</v>
      </c>
      <c r="AV629">
        <v>0</v>
      </c>
      <c r="AW629">
        <v>1</v>
      </c>
      <c r="AX629">
        <v>-1</v>
      </c>
      <c r="AY629">
        <v>0</v>
      </c>
      <c r="AZ629">
        <v>0</v>
      </c>
      <c r="BA629" t="s">
        <v>6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Y629*Source!I274</f>
        <v>2.8999998499999999</v>
      </c>
      <c r="CY629">
        <f t="shared" si="66"/>
        <v>223.87</v>
      </c>
      <c r="CZ629">
        <f t="shared" si="67"/>
        <v>31.8</v>
      </c>
      <c r="DA629">
        <f t="shared" si="68"/>
        <v>7.04</v>
      </c>
      <c r="DB629">
        <v>0</v>
      </c>
    </row>
    <row r="630" spans="1:106" x14ac:dyDescent="0.2">
      <c r="A630">
        <f>ROW(Source!A274)</f>
        <v>274</v>
      </c>
      <c r="B630">
        <v>16612262</v>
      </c>
      <c r="C630">
        <v>16613999</v>
      </c>
      <c r="D630">
        <v>15229104</v>
      </c>
      <c r="E630">
        <v>1</v>
      </c>
      <c r="F630">
        <v>1</v>
      </c>
      <c r="G630">
        <v>1</v>
      </c>
      <c r="H630">
        <v>3</v>
      </c>
      <c r="I630" t="s">
        <v>822</v>
      </c>
      <c r="J630" t="s">
        <v>824</v>
      </c>
      <c r="K630" t="s">
        <v>823</v>
      </c>
      <c r="L630">
        <v>1301</v>
      </c>
      <c r="N630">
        <v>1003</v>
      </c>
      <c r="O630" t="s">
        <v>135</v>
      </c>
      <c r="P630" t="s">
        <v>135</v>
      </c>
      <c r="Q630">
        <v>1</v>
      </c>
      <c r="W630">
        <v>0</v>
      </c>
      <c r="X630">
        <v>88197163</v>
      </c>
      <c r="Y630">
        <v>100</v>
      </c>
      <c r="AA630">
        <v>177.97</v>
      </c>
      <c r="AB630">
        <v>0</v>
      </c>
      <c r="AC630">
        <v>0</v>
      </c>
      <c r="AD630">
        <v>0</v>
      </c>
      <c r="AE630">
        <v>25.28</v>
      </c>
      <c r="AF630">
        <v>0</v>
      </c>
      <c r="AG630">
        <v>0</v>
      </c>
      <c r="AH630">
        <v>0</v>
      </c>
      <c r="AI630">
        <v>7.04</v>
      </c>
      <c r="AJ630">
        <v>1</v>
      </c>
      <c r="AK630">
        <v>1</v>
      </c>
      <c r="AL630">
        <v>1</v>
      </c>
      <c r="AN630">
        <v>0</v>
      </c>
      <c r="AO630">
        <v>0</v>
      </c>
      <c r="AP630">
        <v>0</v>
      </c>
      <c r="AQ630">
        <v>0</v>
      </c>
      <c r="AR630">
        <v>0</v>
      </c>
      <c r="AS630" t="s">
        <v>6</v>
      </c>
      <c r="AT630">
        <v>100</v>
      </c>
      <c r="AU630" t="s">
        <v>6</v>
      </c>
      <c r="AV630">
        <v>0</v>
      </c>
      <c r="AW630">
        <v>1</v>
      </c>
      <c r="AX630">
        <v>-1</v>
      </c>
      <c r="AY630">
        <v>0</v>
      </c>
      <c r="AZ630">
        <v>0</v>
      </c>
      <c r="BA630" t="s">
        <v>6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Y630*Source!I274</f>
        <v>57.499999999999993</v>
      </c>
      <c r="CY630">
        <f t="shared" si="66"/>
        <v>177.97</v>
      </c>
      <c r="CZ630">
        <f t="shared" si="67"/>
        <v>25.28</v>
      </c>
      <c r="DA630">
        <f t="shared" si="68"/>
        <v>7.04</v>
      </c>
      <c r="DB630">
        <v>0</v>
      </c>
    </row>
    <row r="631" spans="1:106" x14ac:dyDescent="0.2">
      <c r="A631">
        <f>ROW(Source!A274)</f>
        <v>274</v>
      </c>
      <c r="B631">
        <v>16612262</v>
      </c>
      <c r="C631">
        <v>16613999</v>
      </c>
      <c r="D631">
        <v>15163126</v>
      </c>
      <c r="E631">
        <v>17</v>
      </c>
      <c r="F631">
        <v>1</v>
      </c>
      <c r="G631">
        <v>1</v>
      </c>
      <c r="H631">
        <v>3</v>
      </c>
      <c r="I631" t="s">
        <v>814</v>
      </c>
      <c r="J631" t="s">
        <v>6</v>
      </c>
      <c r="K631" t="s">
        <v>815</v>
      </c>
      <c r="L631">
        <v>1301</v>
      </c>
      <c r="N631">
        <v>1003</v>
      </c>
      <c r="O631" t="s">
        <v>135</v>
      </c>
      <c r="P631" t="s">
        <v>135</v>
      </c>
      <c r="Q631">
        <v>1</v>
      </c>
      <c r="W631">
        <v>0</v>
      </c>
      <c r="X631">
        <v>594190089</v>
      </c>
      <c r="Y631">
        <v>100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7.04</v>
      </c>
      <c r="AJ631">
        <v>1</v>
      </c>
      <c r="AK631">
        <v>1</v>
      </c>
      <c r="AL631">
        <v>1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6</v>
      </c>
      <c r="AT631">
        <v>100</v>
      </c>
      <c r="AU631" t="s">
        <v>6</v>
      </c>
      <c r="AV631">
        <v>0</v>
      </c>
      <c r="AW631">
        <v>2</v>
      </c>
      <c r="AX631">
        <v>16614033</v>
      </c>
      <c r="AY631">
        <v>1</v>
      </c>
      <c r="AZ631">
        <v>0</v>
      </c>
      <c r="BA631">
        <v>618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Y631*Source!I274</f>
        <v>57.499999999999993</v>
      </c>
      <c r="CY631">
        <f t="shared" si="66"/>
        <v>0</v>
      </c>
      <c r="CZ631">
        <f t="shared" si="67"/>
        <v>0</v>
      </c>
      <c r="DA631">
        <f t="shared" si="68"/>
        <v>7.04</v>
      </c>
      <c r="DB631">
        <v>0</v>
      </c>
    </row>
    <row r="632" spans="1:106" x14ac:dyDescent="0.2">
      <c r="A632">
        <f>ROW(Source!A278)</f>
        <v>278</v>
      </c>
      <c r="B632">
        <v>16612262</v>
      </c>
      <c r="C632">
        <v>16614037</v>
      </c>
      <c r="D632">
        <v>15430767</v>
      </c>
      <c r="E632">
        <v>1</v>
      </c>
      <c r="F632">
        <v>1</v>
      </c>
      <c r="G632">
        <v>1</v>
      </c>
      <c r="H632">
        <v>1</v>
      </c>
      <c r="I632" t="s">
        <v>1249</v>
      </c>
      <c r="J632" t="s">
        <v>6</v>
      </c>
      <c r="K632" t="s">
        <v>1250</v>
      </c>
      <c r="L632">
        <v>1191</v>
      </c>
      <c r="N632">
        <v>1013</v>
      </c>
      <c r="O632" t="s">
        <v>1223</v>
      </c>
      <c r="P632" t="s">
        <v>1223</v>
      </c>
      <c r="Q632">
        <v>1</v>
      </c>
      <c r="W632">
        <v>0</v>
      </c>
      <c r="X632">
        <v>-400197608</v>
      </c>
      <c r="Y632">
        <v>46.19</v>
      </c>
      <c r="AA632">
        <v>0</v>
      </c>
      <c r="AB632">
        <v>0</v>
      </c>
      <c r="AC632">
        <v>0</v>
      </c>
      <c r="AD632">
        <v>60.05</v>
      </c>
      <c r="AE632">
        <v>0</v>
      </c>
      <c r="AF632">
        <v>0</v>
      </c>
      <c r="AG632">
        <v>0</v>
      </c>
      <c r="AH632">
        <v>8.5299999999999994</v>
      </c>
      <c r="AI632">
        <v>1</v>
      </c>
      <c r="AJ632">
        <v>1</v>
      </c>
      <c r="AK632">
        <v>1</v>
      </c>
      <c r="AL632">
        <v>7.04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46.19</v>
      </c>
      <c r="AU632" t="s">
        <v>6</v>
      </c>
      <c r="AV632">
        <v>1</v>
      </c>
      <c r="AW632">
        <v>2</v>
      </c>
      <c r="AX632">
        <v>16614045</v>
      </c>
      <c r="AY632">
        <v>1</v>
      </c>
      <c r="AZ632">
        <v>0</v>
      </c>
      <c r="BA632">
        <v>619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Y632*Source!I278</f>
        <v>12.009399999999999</v>
      </c>
      <c r="CY632">
        <f>AD632</f>
        <v>60.05</v>
      </c>
      <c r="CZ632">
        <f>AH632</f>
        <v>8.5299999999999994</v>
      </c>
      <c r="DA632">
        <f>AL632</f>
        <v>7.04</v>
      </c>
      <c r="DB632">
        <v>0</v>
      </c>
    </row>
    <row r="633" spans="1:106" x14ac:dyDescent="0.2">
      <c r="A633">
        <f>ROW(Source!A278)</f>
        <v>278</v>
      </c>
      <c r="B633">
        <v>16612262</v>
      </c>
      <c r="C633">
        <v>16614037</v>
      </c>
      <c r="D633">
        <v>15430395</v>
      </c>
      <c r="E633">
        <v>1</v>
      </c>
      <c r="F633">
        <v>1</v>
      </c>
      <c r="G633">
        <v>1</v>
      </c>
      <c r="H633">
        <v>1</v>
      </c>
      <c r="I633" t="s">
        <v>1224</v>
      </c>
      <c r="J633" t="s">
        <v>6</v>
      </c>
      <c r="K633" t="s">
        <v>1225</v>
      </c>
      <c r="L633">
        <v>1191</v>
      </c>
      <c r="N633">
        <v>1013</v>
      </c>
      <c r="O633" t="s">
        <v>1223</v>
      </c>
      <c r="P633" t="s">
        <v>1223</v>
      </c>
      <c r="Q633">
        <v>1</v>
      </c>
      <c r="W633">
        <v>0</v>
      </c>
      <c r="X633">
        <v>-1417349443</v>
      </c>
      <c r="Y633">
        <v>0.01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7.04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0.01</v>
      </c>
      <c r="AU633" t="s">
        <v>6</v>
      </c>
      <c r="AV633">
        <v>2</v>
      </c>
      <c r="AW633">
        <v>2</v>
      </c>
      <c r="AX633">
        <v>16614046</v>
      </c>
      <c r="AY633">
        <v>1</v>
      </c>
      <c r="AZ633">
        <v>0</v>
      </c>
      <c r="BA633">
        <v>620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Y633*Source!I278</f>
        <v>2.6000000000000003E-3</v>
      </c>
      <c r="CY633">
        <f>AD633</f>
        <v>0</v>
      </c>
      <c r="CZ633">
        <f>AH633</f>
        <v>0</v>
      </c>
      <c r="DA633">
        <f>AL633</f>
        <v>1</v>
      </c>
      <c r="DB633">
        <v>0</v>
      </c>
    </row>
    <row r="634" spans="1:106" x14ac:dyDescent="0.2">
      <c r="A634">
        <f>ROW(Source!A278)</f>
        <v>278</v>
      </c>
      <c r="B634">
        <v>16612262</v>
      </c>
      <c r="C634">
        <v>16614037</v>
      </c>
      <c r="D634">
        <v>15247974</v>
      </c>
      <c r="E634">
        <v>1</v>
      </c>
      <c r="F634">
        <v>1</v>
      </c>
      <c r="G634">
        <v>1</v>
      </c>
      <c r="H634">
        <v>2</v>
      </c>
      <c r="I634" t="s">
        <v>1226</v>
      </c>
      <c r="J634" t="s">
        <v>1227</v>
      </c>
      <c r="K634" t="s">
        <v>1228</v>
      </c>
      <c r="L634">
        <v>1368</v>
      </c>
      <c r="N634">
        <v>1011</v>
      </c>
      <c r="O634" t="s">
        <v>1229</v>
      </c>
      <c r="P634" t="s">
        <v>1229</v>
      </c>
      <c r="Q634">
        <v>1</v>
      </c>
      <c r="W634">
        <v>0</v>
      </c>
      <c r="X634">
        <v>1188625873</v>
      </c>
      <c r="Y634">
        <v>0.01</v>
      </c>
      <c r="AA634">
        <v>0</v>
      </c>
      <c r="AB634">
        <v>220.07</v>
      </c>
      <c r="AC634">
        <v>13.5</v>
      </c>
      <c r="AD634">
        <v>0</v>
      </c>
      <c r="AE634">
        <v>0</v>
      </c>
      <c r="AF634">
        <v>31.26</v>
      </c>
      <c r="AG634">
        <v>13.5</v>
      </c>
      <c r="AH634">
        <v>0</v>
      </c>
      <c r="AI634">
        <v>1</v>
      </c>
      <c r="AJ634">
        <v>7.04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0.01</v>
      </c>
      <c r="AU634" t="s">
        <v>6</v>
      </c>
      <c r="AV634">
        <v>0</v>
      </c>
      <c r="AW634">
        <v>2</v>
      </c>
      <c r="AX634">
        <v>16614047</v>
      </c>
      <c r="AY634">
        <v>1</v>
      </c>
      <c r="AZ634">
        <v>0</v>
      </c>
      <c r="BA634">
        <v>621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Y634*Source!I278</f>
        <v>2.6000000000000003E-3</v>
      </c>
      <c r="CY634">
        <f>AB634</f>
        <v>220.07</v>
      </c>
      <c r="CZ634">
        <f>AF634</f>
        <v>31.26</v>
      </c>
      <c r="DA634">
        <f>AJ634</f>
        <v>7.04</v>
      </c>
      <c r="DB634">
        <v>0</v>
      </c>
    </row>
    <row r="635" spans="1:106" x14ac:dyDescent="0.2">
      <c r="A635">
        <f>ROW(Source!A278)</f>
        <v>278</v>
      </c>
      <c r="B635">
        <v>16612262</v>
      </c>
      <c r="C635">
        <v>16614037</v>
      </c>
      <c r="D635">
        <v>15167286</v>
      </c>
      <c r="E635">
        <v>1</v>
      </c>
      <c r="F635">
        <v>1</v>
      </c>
      <c r="G635">
        <v>1</v>
      </c>
      <c r="H635">
        <v>3</v>
      </c>
      <c r="I635" t="s">
        <v>1293</v>
      </c>
      <c r="J635" t="s">
        <v>1294</v>
      </c>
      <c r="K635" t="s">
        <v>1295</v>
      </c>
      <c r="L635">
        <v>1339</v>
      </c>
      <c r="N635">
        <v>1007</v>
      </c>
      <c r="O635" t="s">
        <v>282</v>
      </c>
      <c r="P635" t="s">
        <v>282</v>
      </c>
      <c r="Q635">
        <v>1</v>
      </c>
      <c r="W635">
        <v>0</v>
      </c>
      <c r="X635">
        <v>-1660354250</v>
      </c>
      <c r="Y635">
        <v>0.02</v>
      </c>
      <c r="AA635">
        <v>17.18</v>
      </c>
      <c r="AB635">
        <v>0</v>
      </c>
      <c r="AC635">
        <v>0</v>
      </c>
      <c r="AD635">
        <v>0</v>
      </c>
      <c r="AE635">
        <v>2.44</v>
      </c>
      <c r="AF635">
        <v>0</v>
      </c>
      <c r="AG635">
        <v>0</v>
      </c>
      <c r="AH635">
        <v>0</v>
      </c>
      <c r="AI635">
        <v>7.04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0.02</v>
      </c>
      <c r="AU635" t="s">
        <v>6</v>
      </c>
      <c r="AV635">
        <v>0</v>
      </c>
      <c r="AW635">
        <v>2</v>
      </c>
      <c r="AX635">
        <v>16614048</v>
      </c>
      <c r="AY635">
        <v>1</v>
      </c>
      <c r="AZ635">
        <v>0</v>
      </c>
      <c r="BA635">
        <v>622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Y635*Source!I278</f>
        <v>5.2000000000000006E-3</v>
      </c>
      <c r="CY635">
        <f>AA635</f>
        <v>17.18</v>
      </c>
      <c r="CZ635">
        <f>AE635</f>
        <v>2.44</v>
      </c>
      <c r="DA635">
        <f>AI635</f>
        <v>7.04</v>
      </c>
      <c r="DB635">
        <v>0</v>
      </c>
    </row>
    <row r="636" spans="1:106" x14ac:dyDescent="0.2">
      <c r="A636">
        <f>ROW(Source!A278)</f>
        <v>278</v>
      </c>
      <c r="B636">
        <v>16612262</v>
      </c>
      <c r="C636">
        <v>16614037</v>
      </c>
      <c r="D636">
        <v>15171982</v>
      </c>
      <c r="E636">
        <v>1</v>
      </c>
      <c r="F636">
        <v>1</v>
      </c>
      <c r="G636">
        <v>1</v>
      </c>
      <c r="H636">
        <v>3</v>
      </c>
      <c r="I636" t="s">
        <v>1451</v>
      </c>
      <c r="J636" t="s">
        <v>1452</v>
      </c>
      <c r="K636" t="s">
        <v>1453</v>
      </c>
      <c r="L636">
        <v>1348</v>
      </c>
      <c r="N636">
        <v>1009</v>
      </c>
      <c r="O636" t="s">
        <v>182</v>
      </c>
      <c r="P636" t="s">
        <v>182</v>
      </c>
      <c r="Q636">
        <v>1000</v>
      </c>
      <c r="W636">
        <v>0</v>
      </c>
      <c r="X636">
        <v>-1421715385</v>
      </c>
      <c r="Y636">
        <v>0.05</v>
      </c>
      <c r="AA636">
        <v>5139.0600000000004</v>
      </c>
      <c r="AB636">
        <v>0</v>
      </c>
      <c r="AC636">
        <v>0</v>
      </c>
      <c r="AD636">
        <v>0</v>
      </c>
      <c r="AE636">
        <v>729.98</v>
      </c>
      <c r="AF636">
        <v>0</v>
      </c>
      <c r="AG636">
        <v>0</v>
      </c>
      <c r="AH636">
        <v>0</v>
      </c>
      <c r="AI636">
        <v>7.04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6</v>
      </c>
      <c r="AT636">
        <v>0.05</v>
      </c>
      <c r="AU636" t="s">
        <v>6</v>
      </c>
      <c r="AV636">
        <v>0</v>
      </c>
      <c r="AW636">
        <v>2</v>
      </c>
      <c r="AX636">
        <v>16614050</v>
      </c>
      <c r="AY636">
        <v>1</v>
      </c>
      <c r="AZ636">
        <v>0</v>
      </c>
      <c r="BA636">
        <v>624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Y636*Source!I278</f>
        <v>1.3000000000000001E-2</v>
      </c>
      <c r="CY636">
        <f>AA636</f>
        <v>5139.0600000000004</v>
      </c>
      <c r="CZ636">
        <f>AE636</f>
        <v>729.98</v>
      </c>
      <c r="DA636">
        <f>AI636</f>
        <v>7.04</v>
      </c>
      <c r="DB636">
        <v>0</v>
      </c>
    </row>
    <row r="637" spans="1:106" x14ac:dyDescent="0.2">
      <c r="A637">
        <f>ROW(Source!A278)</f>
        <v>278</v>
      </c>
      <c r="B637">
        <v>16612262</v>
      </c>
      <c r="C637">
        <v>16614037</v>
      </c>
      <c r="D637">
        <v>15214941</v>
      </c>
      <c r="E637">
        <v>1</v>
      </c>
      <c r="F637">
        <v>1</v>
      </c>
      <c r="G637">
        <v>1</v>
      </c>
      <c r="H637">
        <v>3</v>
      </c>
      <c r="I637" t="s">
        <v>836</v>
      </c>
      <c r="J637" t="s">
        <v>838</v>
      </c>
      <c r="K637" t="s">
        <v>837</v>
      </c>
      <c r="L637">
        <v>1354</v>
      </c>
      <c r="N637">
        <v>1010</v>
      </c>
      <c r="O637" t="s">
        <v>110</v>
      </c>
      <c r="P637" t="s">
        <v>110</v>
      </c>
      <c r="Q637">
        <v>1</v>
      </c>
      <c r="W637">
        <v>0</v>
      </c>
      <c r="X637">
        <v>867140873</v>
      </c>
      <c r="Y637">
        <v>100</v>
      </c>
      <c r="AA637">
        <v>424.86</v>
      </c>
      <c r="AB637">
        <v>0</v>
      </c>
      <c r="AC637">
        <v>0</v>
      </c>
      <c r="AD637">
        <v>0</v>
      </c>
      <c r="AE637">
        <v>60.35</v>
      </c>
      <c r="AF637">
        <v>0</v>
      </c>
      <c r="AG637">
        <v>0</v>
      </c>
      <c r="AH637">
        <v>0</v>
      </c>
      <c r="AI637">
        <v>7.04</v>
      </c>
      <c r="AJ637">
        <v>1</v>
      </c>
      <c r="AK637">
        <v>1</v>
      </c>
      <c r="AL637">
        <v>1</v>
      </c>
      <c r="AN637">
        <v>0</v>
      </c>
      <c r="AO637">
        <v>0</v>
      </c>
      <c r="AP637">
        <v>0</v>
      </c>
      <c r="AQ637">
        <v>0</v>
      </c>
      <c r="AR637">
        <v>0</v>
      </c>
      <c r="AS637" t="s">
        <v>6</v>
      </c>
      <c r="AT637">
        <v>100</v>
      </c>
      <c r="AU637" t="s">
        <v>6</v>
      </c>
      <c r="AV637">
        <v>0</v>
      </c>
      <c r="AW637">
        <v>1</v>
      </c>
      <c r="AX637">
        <v>-1</v>
      </c>
      <c r="AY637">
        <v>0</v>
      </c>
      <c r="AZ637">
        <v>0</v>
      </c>
      <c r="BA637" t="s">
        <v>6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Y637*Source!I278</f>
        <v>26</v>
      </c>
      <c r="CY637">
        <f>AA637</f>
        <v>424.86</v>
      </c>
      <c r="CZ637">
        <f>AE637</f>
        <v>60.35</v>
      </c>
      <c r="DA637">
        <f>AI637</f>
        <v>7.04</v>
      </c>
      <c r="DB637">
        <v>0</v>
      </c>
    </row>
    <row r="638" spans="1:106" x14ac:dyDescent="0.2">
      <c r="A638">
        <f>ROW(Source!A280)</f>
        <v>280</v>
      </c>
      <c r="B638">
        <v>16612262</v>
      </c>
      <c r="C638">
        <v>16614054</v>
      </c>
      <c r="D638">
        <v>15435609</v>
      </c>
      <c r="E638">
        <v>1</v>
      </c>
      <c r="F638">
        <v>1</v>
      </c>
      <c r="G638">
        <v>1</v>
      </c>
      <c r="H638">
        <v>1</v>
      </c>
      <c r="I638" t="s">
        <v>1291</v>
      </c>
      <c r="J638" t="s">
        <v>6</v>
      </c>
      <c r="K638" t="s">
        <v>1292</v>
      </c>
      <c r="L638">
        <v>1191</v>
      </c>
      <c r="N638">
        <v>1013</v>
      </c>
      <c r="O638" t="s">
        <v>1223</v>
      </c>
      <c r="P638" t="s">
        <v>1223</v>
      </c>
      <c r="Q638">
        <v>1</v>
      </c>
      <c r="W638">
        <v>0</v>
      </c>
      <c r="X638">
        <v>-814890593</v>
      </c>
      <c r="Y638">
        <v>75.439999999999984</v>
      </c>
      <c r="AA638">
        <v>0</v>
      </c>
      <c r="AB638">
        <v>0</v>
      </c>
      <c r="AC638">
        <v>0</v>
      </c>
      <c r="AD638">
        <v>63.15</v>
      </c>
      <c r="AE638">
        <v>0</v>
      </c>
      <c r="AF638">
        <v>0</v>
      </c>
      <c r="AG638">
        <v>0</v>
      </c>
      <c r="AH638">
        <v>8.9700000000000006</v>
      </c>
      <c r="AI638">
        <v>1</v>
      </c>
      <c r="AJ638">
        <v>1</v>
      </c>
      <c r="AK638">
        <v>1</v>
      </c>
      <c r="AL638">
        <v>7.04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6</v>
      </c>
      <c r="AT638">
        <v>65.599999999999994</v>
      </c>
      <c r="AU638" t="s">
        <v>92</v>
      </c>
      <c r="AV638">
        <v>1</v>
      </c>
      <c r="AW638">
        <v>2</v>
      </c>
      <c r="AX638">
        <v>16614070</v>
      </c>
      <c r="AY638">
        <v>1</v>
      </c>
      <c r="AZ638">
        <v>0</v>
      </c>
      <c r="BA638">
        <v>626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Y638*Source!I280</f>
        <v>34.408183999999991</v>
      </c>
      <c r="CY638">
        <f>AD638</f>
        <v>63.15</v>
      </c>
      <c r="CZ638">
        <f>AH638</f>
        <v>8.9700000000000006</v>
      </c>
      <c r="DA638">
        <f>AL638</f>
        <v>7.04</v>
      </c>
      <c r="DB638">
        <v>0</v>
      </c>
    </row>
    <row r="639" spans="1:106" x14ac:dyDescent="0.2">
      <c r="A639">
        <f>ROW(Source!A280)</f>
        <v>280</v>
      </c>
      <c r="B639">
        <v>16612262</v>
      </c>
      <c r="C639">
        <v>16614054</v>
      </c>
      <c r="D639">
        <v>15430395</v>
      </c>
      <c r="E639">
        <v>1</v>
      </c>
      <c r="F639">
        <v>1</v>
      </c>
      <c r="G639">
        <v>1</v>
      </c>
      <c r="H639">
        <v>1</v>
      </c>
      <c r="I639" t="s">
        <v>1224</v>
      </c>
      <c r="J639" t="s">
        <v>6</v>
      </c>
      <c r="K639" t="s">
        <v>1225</v>
      </c>
      <c r="L639">
        <v>1191</v>
      </c>
      <c r="N639">
        <v>1013</v>
      </c>
      <c r="O639" t="s">
        <v>1223</v>
      </c>
      <c r="P639" t="s">
        <v>1223</v>
      </c>
      <c r="Q639">
        <v>1</v>
      </c>
      <c r="W639">
        <v>0</v>
      </c>
      <c r="X639">
        <v>-1417349443</v>
      </c>
      <c r="Y639">
        <v>3.13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7.04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3.13</v>
      </c>
      <c r="AU639" t="s">
        <v>6</v>
      </c>
      <c r="AV639">
        <v>2</v>
      </c>
      <c r="AW639">
        <v>2</v>
      </c>
      <c r="AX639">
        <v>16614071</v>
      </c>
      <c r="AY639">
        <v>1</v>
      </c>
      <c r="AZ639">
        <v>2048</v>
      </c>
      <c r="BA639">
        <v>627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Y639*Source!I280</f>
        <v>1.4275929999999999</v>
      </c>
      <c r="CY639">
        <f>AD639</f>
        <v>0</v>
      </c>
      <c r="CZ639">
        <f>AH639</f>
        <v>0</v>
      </c>
      <c r="DA639">
        <f>AL639</f>
        <v>1</v>
      </c>
      <c r="DB639">
        <v>0</v>
      </c>
    </row>
    <row r="640" spans="1:106" x14ac:dyDescent="0.2">
      <c r="A640">
        <f>ROW(Source!A280)</f>
        <v>280</v>
      </c>
      <c r="B640">
        <v>16612262</v>
      </c>
      <c r="C640">
        <v>16614054</v>
      </c>
      <c r="D640">
        <v>15247680</v>
      </c>
      <c r="E640">
        <v>1</v>
      </c>
      <c r="F640">
        <v>1</v>
      </c>
      <c r="G640">
        <v>1</v>
      </c>
      <c r="H640">
        <v>2</v>
      </c>
      <c r="I640" t="s">
        <v>1509</v>
      </c>
      <c r="J640" t="s">
        <v>1510</v>
      </c>
      <c r="K640" t="s">
        <v>1511</v>
      </c>
      <c r="L640">
        <v>1368</v>
      </c>
      <c r="N640">
        <v>1011</v>
      </c>
      <c r="O640" t="s">
        <v>1229</v>
      </c>
      <c r="P640" t="s">
        <v>1229</v>
      </c>
      <c r="Q640">
        <v>1</v>
      </c>
      <c r="W640">
        <v>0</v>
      </c>
      <c r="X640">
        <v>-1718674368</v>
      </c>
      <c r="Y640">
        <v>0.11249999999999999</v>
      </c>
      <c r="AA640">
        <v>0</v>
      </c>
      <c r="AB640">
        <v>788.41</v>
      </c>
      <c r="AC640">
        <v>13.5</v>
      </c>
      <c r="AD640">
        <v>0</v>
      </c>
      <c r="AE640">
        <v>0</v>
      </c>
      <c r="AF640">
        <v>111.99</v>
      </c>
      <c r="AG640">
        <v>13.5</v>
      </c>
      <c r="AH640">
        <v>0</v>
      </c>
      <c r="AI640">
        <v>1</v>
      </c>
      <c r="AJ640">
        <v>7.04</v>
      </c>
      <c r="AK640">
        <v>1</v>
      </c>
      <c r="AL640">
        <v>1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6</v>
      </c>
      <c r="AT640">
        <v>0.09</v>
      </c>
      <c r="AU640" t="s">
        <v>91</v>
      </c>
      <c r="AV640">
        <v>0</v>
      </c>
      <c r="AW640">
        <v>2</v>
      </c>
      <c r="AX640">
        <v>16614072</v>
      </c>
      <c r="AY640">
        <v>1</v>
      </c>
      <c r="AZ640">
        <v>0</v>
      </c>
      <c r="BA640">
        <v>628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Y640*Source!I280</f>
        <v>5.1311249999999996E-2</v>
      </c>
      <c r="CY640">
        <f>AB640</f>
        <v>788.41</v>
      </c>
      <c r="CZ640">
        <f>AF640</f>
        <v>111.99</v>
      </c>
      <c r="DA640">
        <f>AJ640</f>
        <v>7.04</v>
      </c>
      <c r="DB640">
        <v>0</v>
      </c>
    </row>
    <row r="641" spans="1:106" x14ac:dyDescent="0.2">
      <c r="A641">
        <f>ROW(Source!A280)</f>
        <v>280</v>
      </c>
      <c r="B641">
        <v>16612262</v>
      </c>
      <c r="C641">
        <v>16614054</v>
      </c>
      <c r="D641">
        <v>15247974</v>
      </c>
      <c r="E641">
        <v>1</v>
      </c>
      <c r="F641">
        <v>1</v>
      </c>
      <c r="G641">
        <v>1</v>
      </c>
      <c r="H641">
        <v>2</v>
      </c>
      <c r="I641" t="s">
        <v>1226</v>
      </c>
      <c r="J641" t="s">
        <v>1227</v>
      </c>
      <c r="K641" t="s">
        <v>1228</v>
      </c>
      <c r="L641">
        <v>1368</v>
      </c>
      <c r="N641">
        <v>1011</v>
      </c>
      <c r="O641" t="s">
        <v>1229</v>
      </c>
      <c r="P641" t="s">
        <v>1229</v>
      </c>
      <c r="Q641">
        <v>1</v>
      </c>
      <c r="W641">
        <v>0</v>
      </c>
      <c r="X641">
        <v>1188625873</v>
      </c>
      <c r="Y641">
        <v>1.4874999999999998</v>
      </c>
      <c r="AA641">
        <v>0</v>
      </c>
      <c r="AB641">
        <v>220.07</v>
      </c>
      <c r="AC641">
        <v>13.5</v>
      </c>
      <c r="AD641">
        <v>0</v>
      </c>
      <c r="AE641">
        <v>0</v>
      </c>
      <c r="AF641">
        <v>31.26</v>
      </c>
      <c r="AG641">
        <v>13.5</v>
      </c>
      <c r="AH641">
        <v>0</v>
      </c>
      <c r="AI641">
        <v>1</v>
      </c>
      <c r="AJ641">
        <v>7.04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6</v>
      </c>
      <c r="AT641">
        <v>1.19</v>
      </c>
      <c r="AU641" t="s">
        <v>91</v>
      </c>
      <c r="AV641">
        <v>0</v>
      </c>
      <c r="AW641">
        <v>2</v>
      </c>
      <c r="AX641">
        <v>16614073</v>
      </c>
      <c r="AY641">
        <v>1</v>
      </c>
      <c r="AZ641">
        <v>0</v>
      </c>
      <c r="BA641">
        <v>629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Y641*Source!I280</f>
        <v>0.67844874999999993</v>
      </c>
      <c r="CY641">
        <f>AB641</f>
        <v>220.07</v>
      </c>
      <c r="CZ641">
        <f>AF641</f>
        <v>31.26</v>
      </c>
      <c r="DA641">
        <f>AJ641</f>
        <v>7.04</v>
      </c>
      <c r="DB641">
        <v>0</v>
      </c>
    </row>
    <row r="642" spans="1:106" x14ac:dyDescent="0.2">
      <c r="A642">
        <f>ROW(Source!A280)</f>
        <v>280</v>
      </c>
      <c r="B642">
        <v>16612262</v>
      </c>
      <c r="C642">
        <v>16614054</v>
      </c>
      <c r="D642">
        <v>15248793</v>
      </c>
      <c r="E642">
        <v>1</v>
      </c>
      <c r="F642">
        <v>1</v>
      </c>
      <c r="G642">
        <v>1</v>
      </c>
      <c r="H642">
        <v>2</v>
      </c>
      <c r="I642" t="s">
        <v>1638</v>
      </c>
      <c r="J642" t="s">
        <v>1639</v>
      </c>
      <c r="K642" t="s">
        <v>1640</v>
      </c>
      <c r="L642">
        <v>1368</v>
      </c>
      <c r="N642">
        <v>1011</v>
      </c>
      <c r="O642" t="s">
        <v>1229</v>
      </c>
      <c r="P642" t="s">
        <v>1229</v>
      </c>
      <c r="Q642">
        <v>1</v>
      </c>
      <c r="W642">
        <v>0</v>
      </c>
      <c r="X642">
        <v>-1347092713</v>
      </c>
      <c r="Y642">
        <v>1</v>
      </c>
      <c r="AA642">
        <v>0</v>
      </c>
      <c r="AB642">
        <v>208.88</v>
      </c>
      <c r="AC642">
        <v>0</v>
      </c>
      <c r="AD642">
        <v>0</v>
      </c>
      <c r="AE642">
        <v>0</v>
      </c>
      <c r="AF642">
        <v>29.67</v>
      </c>
      <c r="AG642">
        <v>0</v>
      </c>
      <c r="AH642">
        <v>0</v>
      </c>
      <c r="AI642">
        <v>1</v>
      </c>
      <c r="AJ642">
        <v>7.04</v>
      </c>
      <c r="AK642">
        <v>1</v>
      </c>
      <c r="AL642">
        <v>1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6</v>
      </c>
      <c r="AT642">
        <v>0.8</v>
      </c>
      <c r="AU642" t="s">
        <v>91</v>
      </c>
      <c r="AV642">
        <v>0</v>
      </c>
      <c r="AW642">
        <v>2</v>
      </c>
      <c r="AX642">
        <v>16614074</v>
      </c>
      <c r="AY642">
        <v>1</v>
      </c>
      <c r="AZ642">
        <v>0</v>
      </c>
      <c r="BA642">
        <v>630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Y642*Source!I280</f>
        <v>0.45610000000000001</v>
      </c>
      <c r="CY642">
        <f>AB642</f>
        <v>208.88</v>
      </c>
      <c r="CZ642">
        <f>AF642</f>
        <v>29.67</v>
      </c>
      <c r="DA642">
        <f>AJ642</f>
        <v>7.04</v>
      </c>
      <c r="DB642">
        <v>0</v>
      </c>
    </row>
    <row r="643" spans="1:106" x14ac:dyDescent="0.2">
      <c r="A643">
        <f>ROW(Source!A280)</f>
        <v>280</v>
      </c>
      <c r="B643">
        <v>16612262</v>
      </c>
      <c r="C643">
        <v>16614054</v>
      </c>
      <c r="D643">
        <v>15249073</v>
      </c>
      <c r="E643">
        <v>1</v>
      </c>
      <c r="F643">
        <v>1</v>
      </c>
      <c r="G643">
        <v>1</v>
      </c>
      <c r="H643">
        <v>2</v>
      </c>
      <c r="I643" t="s">
        <v>1237</v>
      </c>
      <c r="J643" t="s">
        <v>1238</v>
      </c>
      <c r="K643" t="s">
        <v>1239</v>
      </c>
      <c r="L643">
        <v>1368</v>
      </c>
      <c r="N643">
        <v>1011</v>
      </c>
      <c r="O643" t="s">
        <v>1229</v>
      </c>
      <c r="P643" t="s">
        <v>1229</v>
      </c>
      <c r="Q643">
        <v>1</v>
      </c>
      <c r="W643">
        <v>0</v>
      </c>
      <c r="X643">
        <v>1372534845</v>
      </c>
      <c r="Y643">
        <v>2.3125</v>
      </c>
      <c r="AA643">
        <v>0</v>
      </c>
      <c r="AB643">
        <v>462.6</v>
      </c>
      <c r="AC643">
        <v>11.6</v>
      </c>
      <c r="AD643">
        <v>0</v>
      </c>
      <c r="AE643">
        <v>0</v>
      </c>
      <c r="AF643">
        <v>65.709999999999994</v>
      </c>
      <c r="AG643">
        <v>11.6</v>
      </c>
      <c r="AH643">
        <v>0</v>
      </c>
      <c r="AI643">
        <v>1</v>
      </c>
      <c r="AJ643">
        <v>7.04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6</v>
      </c>
      <c r="AT643">
        <v>1.85</v>
      </c>
      <c r="AU643" t="s">
        <v>91</v>
      </c>
      <c r="AV643">
        <v>0</v>
      </c>
      <c r="AW643">
        <v>2</v>
      </c>
      <c r="AX643">
        <v>16614075</v>
      </c>
      <c r="AY643">
        <v>1</v>
      </c>
      <c r="AZ643">
        <v>0</v>
      </c>
      <c r="BA643">
        <v>631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Y643*Source!I280</f>
        <v>1.0547312500000001</v>
      </c>
      <c r="CY643">
        <f>AB643</f>
        <v>462.6</v>
      </c>
      <c r="CZ643">
        <f>AF643</f>
        <v>65.709999999999994</v>
      </c>
      <c r="DA643">
        <f>AJ643</f>
        <v>7.04</v>
      </c>
      <c r="DB643">
        <v>0</v>
      </c>
    </row>
    <row r="644" spans="1:106" x14ac:dyDescent="0.2">
      <c r="A644">
        <f>ROW(Source!A280)</f>
        <v>280</v>
      </c>
      <c r="B644">
        <v>16612262</v>
      </c>
      <c r="C644">
        <v>16614054</v>
      </c>
      <c r="D644">
        <v>15166084</v>
      </c>
      <c r="E644">
        <v>1</v>
      </c>
      <c r="F644">
        <v>1</v>
      </c>
      <c r="G644">
        <v>1</v>
      </c>
      <c r="H644">
        <v>3</v>
      </c>
      <c r="I644" t="s">
        <v>1641</v>
      </c>
      <c r="J644" t="s">
        <v>1642</v>
      </c>
      <c r="K644" t="s">
        <v>1643</v>
      </c>
      <c r="L644">
        <v>1339</v>
      </c>
      <c r="N644">
        <v>1007</v>
      </c>
      <c r="O644" t="s">
        <v>282</v>
      </c>
      <c r="P644" t="s">
        <v>282</v>
      </c>
      <c r="Q644">
        <v>1</v>
      </c>
      <c r="W644">
        <v>0</v>
      </c>
      <c r="X644">
        <v>2048996427</v>
      </c>
      <c r="Y644">
        <v>0.67</v>
      </c>
      <c r="AA644">
        <v>322.64</v>
      </c>
      <c r="AB644">
        <v>0</v>
      </c>
      <c r="AC644">
        <v>0</v>
      </c>
      <c r="AD644">
        <v>0</v>
      </c>
      <c r="AE644">
        <v>45.83</v>
      </c>
      <c r="AF644">
        <v>0</v>
      </c>
      <c r="AG644">
        <v>0</v>
      </c>
      <c r="AH644">
        <v>0</v>
      </c>
      <c r="AI644">
        <v>7.04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0.67</v>
      </c>
      <c r="AU644" t="s">
        <v>6</v>
      </c>
      <c r="AV644">
        <v>0</v>
      </c>
      <c r="AW644">
        <v>2</v>
      </c>
      <c r="AX644">
        <v>16614076</v>
      </c>
      <c r="AY644">
        <v>1</v>
      </c>
      <c r="AZ644">
        <v>0</v>
      </c>
      <c r="BA644">
        <v>632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Y644*Source!I280</f>
        <v>0.305587</v>
      </c>
      <c r="CY644">
        <f t="shared" ref="CY644:CY652" si="69">AA644</f>
        <v>322.64</v>
      </c>
      <c r="CZ644">
        <f t="shared" ref="CZ644:CZ652" si="70">AE644</f>
        <v>45.83</v>
      </c>
      <c r="DA644">
        <f t="shared" ref="DA644:DA652" si="71">AI644</f>
        <v>7.04</v>
      </c>
      <c r="DB644">
        <v>0</v>
      </c>
    </row>
    <row r="645" spans="1:106" x14ac:dyDescent="0.2">
      <c r="A645">
        <f>ROW(Source!A280)</f>
        <v>280</v>
      </c>
      <c r="B645">
        <v>16612262</v>
      </c>
      <c r="C645">
        <v>16614054</v>
      </c>
      <c r="D645">
        <v>15167286</v>
      </c>
      <c r="E645">
        <v>1</v>
      </c>
      <c r="F645">
        <v>1</v>
      </c>
      <c r="G645">
        <v>1</v>
      </c>
      <c r="H645">
        <v>3</v>
      </c>
      <c r="I645" t="s">
        <v>1293</v>
      </c>
      <c r="J645" t="s">
        <v>1294</v>
      </c>
      <c r="K645" t="s">
        <v>1295</v>
      </c>
      <c r="L645">
        <v>1339</v>
      </c>
      <c r="N645">
        <v>1007</v>
      </c>
      <c r="O645" t="s">
        <v>282</v>
      </c>
      <c r="P645" t="s">
        <v>282</v>
      </c>
      <c r="Q645">
        <v>1</v>
      </c>
      <c r="W645">
        <v>0</v>
      </c>
      <c r="X645">
        <v>-1660354250</v>
      </c>
      <c r="Y645">
        <v>15</v>
      </c>
      <c r="AA645">
        <v>17.18</v>
      </c>
      <c r="AB645">
        <v>0</v>
      </c>
      <c r="AC645">
        <v>0</v>
      </c>
      <c r="AD645">
        <v>0</v>
      </c>
      <c r="AE645">
        <v>2.44</v>
      </c>
      <c r="AF645">
        <v>0</v>
      </c>
      <c r="AG645">
        <v>0</v>
      </c>
      <c r="AH645">
        <v>0</v>
      </c>
      <c r="AI645">
        <v>7.04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15</v>
      </c>
      <c r="AU645" t="s">
        <v>6</v>
      </c>
      <c r="AV645">
        <v>0</v>
      </c>
      <c r="AW645">
        <v>2</v>
      </c>
      <c r="AX645">
        <v>16614077</v>
      </c>
      <c r="AY645">
        <v>1</v>
      </c>
      <c r="AZ645">
        <v>0</v>
      </c>
      <c r="BA645">
        <v>633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Y645*Source!I280</f>
        <v>6.8414999999999999</v>
      </c>
      <c r="CY645">
        <f t="shared" si="69"/>
        <v>17.18</v>
      </c>
      <c r="CZ645">
        <f t="shared" si="70"/>
        <v>2.44</v>
      </c>
      <c r="DA645">
        <f t="shared" si="71"/>
        <v>7.04</v>
      </c>
      <c r="DB645">
        <v>0</v>
      </c>
    </row>
    <row r="646" spans="1:106" x14ac:dyDescent="0.2">
      <c r="A646">
        <f>ROW(Source!A280)</f>
        <v>280</v>
      </c>
      <c r="B646">
        <v>16612262</v>
      </c>
      <c r="C646">
        <v>16614054</v>
      </c>
      <c r="D646">
        <v>15163011</v>
      </c>
      <c r="E646">
        <v>17</v>
      </c>
      <c r="F646">
        <v>1</v>
      </c>
      <c r="G646">
        <v>1</v>
      </c>
      <c r="H646">
        <v>3</v>
      </c>
      <c r="I646" t="s">
        <v>859</v>
      </c>
      <c r="J646" t="s">
        <v>6</v>
      </c>
      <c r="K646" t="s">
        <v>860</v>
      </c>
      <c r="L646">
        <v>1358</v>
      </c>
      <c r="N646">
        <v>1010</v>
      </c>
      <c r="O646" t="s">
        <v>697</v>
      </c>
      <c r="P646" t="s">
        <v>697</v>
      </c>
      <c r="Q646">
        <v>10</v>
      </c>
      <c r="W646">
        <v>0</v>
      </c>
      <c r="X646">
        <v>488433216</v>
      </c>
      <c r="Y646">
        <v>8.9892570000000003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7.04</v>
      </c>
      <c r="AJ646">
        <v>1</v>
      </c>
      <c r="AK646">
        <v>1</v>
      </c>
      <c r="AL646">
        <v>1</v>
      </c>
      <c r="AN646">
        <v>0</v>
      </c>
      <c r="AO646">
        <v>0</v>
      </c>
      <c r="AP646">
        <v>0</v>
      </c>
      <c r="AQ646">
        <v>0</v>
      </c>
      <c r="AR646">
        <v>0</v>
      </c>
      <c r="AS646" t="s">
        <v>6</v>
      </c>
      <c r="AT646">
        <v>8.9892570000000003</v>
      </c>
      <c r="AU646" t="s">
        <v>6</v>
      </c>
      <c r="AV646">
        <v>0</v>
      </c>
      <c r="AW646">
        <v>2</v>
      </c>
      <c r="AX646">
        <v>16614078</v>
      </c>
      <c r="AY646">
        <v>1</v>
      </c>
      <c r="AZ646">
        <v>6144</v>
      </c>
      <c r="BA646">
        <v>634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Y646*Source!I280</f>
        <v>4.1000001177000005</v>
      </c>
      <c r="CY646">
        <f t="shared" si="69"/>
        <v>0</v>
      </c>
      <c r="CZ646">
        <f t="shared" si="70"/>
        <v>0</v>
      </c>
      <c r="DA646">
        <f t="shared" si="71"/>
        <v>7.04</v>
      </c>
      <c r="DB646">
        <v>0</v>
      </c>
    </row>
    <row r="647" spans="1:106" x14ac:dyDescent="0.2">
      <c r="A647">
        <f>ROW(Source!A280)</f>
        <v>280</v>
      </c>
      <c r="B647">
        <v>16612262</v>
      </c>
      <c r="C647">
        <v>16614054</v>
      </c>
      <c r="D647">
        <v>15170068</v>
      </c>
      <c r="E647">
        <v>1</v>
      </c>
      <c r="F647">
        <v>1</v>
      </c>
      <c r="G647">
        <v>1</v>
      </c>
      <c r="H647">
        <v>3</v>
      </c>
      <c r="I647" t="s">
        <v>862</v>
      </c>
      <c r="J647" t="s">
        <v>864</v>
      </c>
      <c r="K647" t="s">
        <v>863</v>
      </c>
      <c r="L647">
        <v>1355</v>
      </c>
      <c r="N647">
        <v>1010</v>
      </c>
      <c r="O647" t="s">
        <v>322</v>
      </c>
      <c r="P647" t="s">
        <v>322</v>
      </c>
      <c r="Q647">
        <v>100</v>
      </c>
      <c r="W647">
        <v>0</v>
      </c>
      <c r="X647">
        <v>1797855604</v>
      </c>
      <c r="Y647">
        <v>0.898926</v>
      </c>
      <c r="AA647">
        <v>184.45</v>
      </c>
      <c r="AB647">
        <v>0</v>
      </c>
      <c r="AC647">
        <v>0</v>
      </c>
      <c r="AD647">
        <v>0</v>
      </c>
      <c r="AE647">
        <v>26.2</v>
      </c>
      <c r="AF647">
        <v>0</v>
      </c>
      <c r="AG647">
        <v>0</v>
      </c>
      <c r="AH647">
        <v>0</v>
      </c>
      <c r="AI647">
        <v>7.04</v>
      </c>
      <c r="AJ647">
        <v>1</v>
      </c>
      <c r="AK647">
        <v>1</v>
      </c>
      <c r="AL647">
        <v>1</v>
      </c>
      <c r="AN647">
        <v>0</v>
      </c>
      <c r="AO647">
        <v>0</v>
      </c>
      <c r="AP647">
        <v>0</v>
      </c>
      <c r="AQ647">
        <v>0</v>
      </c>
      <c r="AR647">
        <v>0</v>
      </c>
      <c r="AS647" t="s">
        <v>6</v>
      </c>
      <c r="AT647">
        <v>0.898926</v>
      </c>
      <c r="AU647" t="s">
        <v>6</v>
      </c>
      <c r="AV647">
        <v>0</v>
      </c>
      <c r="AW647">
        <v>1</v>
      </c>
      <c r="AX647">
        <v>-1</v>
      </c>
      <c r="AY647">
        <v>0</v>
      </c>
      <c r="AZ647">
        <v>0</v>
      </c>
      <c r="BA647" t="s">
        <v>6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Y647*Source!I280</f>
        <v>0.4100001486</v>
      </c>
      <c r="CY647">
        <f t="shared" si="69"/>
        <v>184.45</v>
      </c>
      <c r="CZ647">
        <f t="shared" si="70"/>
        <v>26.2</v>
      </c>
      <c r="DA647">
        <f t="shared" si="71"/>
        <v>7.04</v>
      </c>
      <c r="DB647">
        <v>0</v>
      </c>
    </row>
    <row r="648" spans="1:106" x14ac:dyDescent="0.2">
      <c r="A648">
        <f>ROW(Source!A280)</f>
        <v>280</v>
      </c>
      <c r="B648">
        <v>16612262</v>
      </c>
      <c r="C648">
        <v>16614054</v>
      </c>
      <c r="D648">
        <v>15212828</v>
      </c>
      <c r="E648">
        <v>1</v>
      </c>
      <c r="F648">
        <v>1</v>
      </c>
      <c r="G648">
        <v>1</v>
      </c>
      <c r="H648">
        <v>3</v>
      </c>
      <c r="I648" t="s">
        <v>1644</v>
      </c>
      <c r="J648" t="s">
        <v>1645</v>
      </c>
      <c r="K648" t="s">
        <v>1646</v>
      </c>
      <c r="L648">
        <v>1035</v>
      </c>
      <c r="N648">
        <v>1013</v>
      </c>
      <c r="O648" t="s">
        <v>256</v>
      </c>
      <c r="P648" t="s">
        <v>256</v>
      </c>
      <c r="Q648">
        <v>1</v>
      </c>
      <c r="W648">
        <v>0</v>
      </c>
      <c r="X648">
        <v>-1223829238</v>
      </c>
      <c r="Y648">
        <v>44.2</v>
      </c>
      <c r="AA648">
        <v>174.24</v>
      </c>
      <c r="AB648">
        <v>0</v>
      </c>
      <c r="AC648">
        <v>0</v>
      </c>
      <c r="AD648">
        <v>0</v>
      </c>
      <c r="AE648">
        <v>24.75</v>
      </c>
      <c r="AF648">
        <v>0</v>
      </c>
      <c r="AG648">
        <v>0</v>
      </c>
      <c r="AH648">
        <v>0</v>
      </c>
      <c r="AI648">
        <v>7.04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44.2</v>
      </c>
      <c r="AU648" t="s">
        <v>6</v>
      </c>
      <c r="AV648">
        <v>0</v>
      </c>
      <c r="AW648">
        <v>2</v>
      </c>
      <c r="AX648">
        <v>16614080</v>
      </c>
      <c r="AY648">
        <v>1</v>
      </c>
      <c r="AZ648">
        <v>0</v>
      </c>
      <c r="BA648">
        <v>636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Y648*Source!I280</f>
        <v>20.15962</v>
      </c>
      <c r="CY648">
        <f t="shared" si="69"/>
        <v>174.24</v>
      </c>
      <c r="CZ648">
        <f t="shared" si="70"/>
        <v>24.75</v>
      </c>
      <c r="DA648">
        <f t="shared" si="71"/>
        <v>7.04</v>
      </c>
      <c r="DB648">
        <v>0</v>
      </c>
    </row>
    <row r="649" spans="1:106" x14ac:dyDescent="0.2">
      <c r="A649">
        <f>ROW(Source!A280)</f>
        <v>280</v>
      </c>
      <c r="B649">
        <v>16612262</v>
      </c>
      <c r="C649">
        <v>16614054</v>
      </c>
      <c r="D649">
        <v>15213159</v>
      </c>
      <c r="E649">
        <v>1</v>
      </c>
      <c r="F649">
        <v>1</v>
      </c>
      <c r="G649">
        <v>1</v>
      </c>
      <c r="H649">
        <v>3</v>
      </c>
      <c r="I649" t="s">
        <v>855</v>
      </c>
      <c r="J649" t="s">
        <v>857</v>
      </c>
      <c r="K649" t="s">
        <v>856</v>
      </c>
      <c r="L649">
        <v>1354</v>
      </c>
      <c r="N649">
        <v>1010</v>
      </c>
      <c r="O649" t="s">
        <v>110</v>
      </c>
      <c r="P649" t="s">
        <v>110</v>
      </c>
      <c r="Q649">
        <v>1</v>
      </c>
      <c r="W649">
        <v>0</v>
      </c>
      <c r="X649">
        <v>464428912</v>
      </c>
      <c r="Y649">
        <v>19.732514999999999</v>
      </c>
      <c r="AA649">
        <v>3821.31</v>
      </c>
      <c r="AB649">
        <v>0</v>
      </c>
      <c r="AC649">
        <v>0</v>
      </c>
      <c r="AD649">
        <v>0</v>
      </c>
      <c r="AE649">
        <v>542.79999999999995</v>
      </c>
      <c r="AF649">
        <v>0</v>
      </c>
      <c r="AG649">
        <v>0</v>
      </c>
      <c r="AH649">
        <v>0</v>
      </c>
      <c r="AI649">
        <v>7.04</v>
      </c>
      <c r="AJ649">
        <v>1</v>
      </c>
      <c r="AK649">
        <v>1</v>
      </c>
      <c r="AL649">
        <v>1</v>
      </c>
      <c r="AN649">
        <v>0</v>
      </c>
      <c r="AO649">
        <v>0</v>
      </c>
      <c r="AP649">
        <v>0</v>
      </c>
      <c r="AQ649">
        <v>0</v>
      </c>
      <c r="AR649">
        <v>0</v>
      </c>
      <c r="AS649" t="s">
        <v>6</v>
      </c>
      <c r="AT649">
        <v>19.732514999999999</v>
      </c>
      <c r="AU649" t="s">
        <v>6</v>
      </c>
      <c r="AV649">
        <v>0</v>
      </c>
      <c r="AW649">
        <v>1</v>
      </c>
      <c r="AX649">
        <v>-1</v>
      </c>
      <c r="AY649">
        <v>0</v>
      </c>
      <c r="AZ649">
        <v>0</v>
      </c>
      <c r="BA649" t="s">
        <v>6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Y649*Source!I280</f>
        <v>9.0000000915000005</v>
      </c>
      <c r="CY649">
        <f t="shared" si="69"/>
        <v>3821.31</v>
      </c>
      <c r="CZ649">
        <f t="shared" si="70"/>
        <v>542.79999999999995</v>
      </c>
      <c r="DA649">
        <f t="shared" si="71"/>
        <v>7.04</v>
      </c>
      <c r="DB649">
        <v>0</v>
      </c>
    </row>
    <row r="650" spans="1:106" x14ac:dyDescent="0.2">
      <c r="A650">
        <f>ROW(Source!A280)</f>
        <v>280</v>
      </c>
      <c r="B650">
        <v>16612262</v>
      </c>
      <c r="C650">
        <v>16614054</v>
      </c>
      <c r="D650">
        <v>15213163</v>
      </c>
      <c r="E650">
        <v>1</v>
      </c>
      <c r="F650">
        <v>1</v>
      </c>
      <c r="G650">
        <v>1</v>
      </c>
      <c r="H650">
        <v>3</v>
      </c>
      <c r="I650" t="s">
        <v>851</v>
      </c>
      <c r="J650" t="s">
        <v>853</v>
      </c>
      <c r="K650" t="s">
        <v>852</v>
      </c>
      <c r="L650">
        <v>1354</v>
      </c>
      <c r="N650">
        <v>1010</v>
      </c>
      <c r="O650" t="s">
        <v>110</v>
      </c>
      <c r="P650" t="s">
        <v>110</v>
      </c>
      <c r="Q650">
        <v>1</v>
      </c>
      <c r="W650">
        <v>0</v>
      </c>
      <c r="X650">
        <v>-863052310</v>
      </c>
      <c r="Y650">
        <v>28.502521000000002</v>
      </c>
      <c r="AA650">
        <v>7698.94</v>
      </c>
      <c r="AB650">
        <v>0</v>
      </c>
      <c r="AC650">
        <v>0</v>
      </c>
      <c r="AD650">
        <v>0</v>
      </c>
      <c r="AE650">
        <v>1093.5999999999999</v>
      </c>
      <c r="AF650">
        <v>0</v>
      </c>
      <c r="AG650">
        <v>0</v>
      </c>
      <c r="AH650">
        <v>0</v>
      </c>
      <c r="AI650">
        <v>7.04</v>
      </c>
      <c r="AJ650">
        <v>1</v>
      </c>
      <c r="AK650">
        <v>1</v>
      </c>
      <c r="AL650">
        <v>1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6</v>
      </c>
      <c r="AT650">
        <v>28.502521000000002</v>
      </c>
      <c r="AU650" t="s">
        <v>6</v>
      </c>
      <c r="AV650">
        <v>0</v>
      </c>
      <c r="AW650">
        <v>1</v>
      </c>
      <c r="AX650">
        <v>-1</v>
      </c>
      <c r="AY650">
        <v>0</v>
      </c>
      <c r="AZ650">
        <v>0</v>
      </c>
      <c r="BA650" t="s">
        <v>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Y650*Source!I280</f>
        <v>12.9999998281</v>
      </c>
      <c r="CY650">
        <f t="shared" si="69"/>
        <v>7698.94</v>
      </c>
      <c r="CZ650">
        <f t="shared" si="70"/>
        <v>1093.5999999999999</v>
      </c>
      <c r="DA650">
        <f t="shared" si="71"/>
        <v>7.04</v>
      </c>
      <c r="DB650">
        <v>0</v>
      </c>
    </row>
    <row r="651" spans="1:106" x14ac:dyDescent="0.2">
      <c r="A651">
        <f>ROW(Source!A280)</f>
        <v>280</v>
      </c>
      <c r="B651">
        <v>16612262</v>
      </c>
      <c r="C651">
        <v>16614054</v>
      </c>
      <c r="D651">
        <v>15213165</v>
      </c>
      <c r="E651">
        <v>1</v>
      </c>
      <c r="F651">
        <v>1</v>
      </c>
      <c r="G651">
        <v>1</v>
      </c>
      <c r="H651">
        <v>3</v>
      </c>
      <c r="I651" t="s">
        <v>847</v>
      </c>
      <c r="J651" t="s">
        <v>849</v>
      </c>
      <c r="K651" t="s">
        <v>848</v>
      </c>
      <c r="L651">
        <v>1354</v>
      </c>
      <c r="N651">
        <v>1010</v>
      </c>
      <c r="O651" t="s">
        <v>110</v>
      </c>
      <c r="P651" t="s">
        <v>110</v>
      </c>
      <c r="Q651">
        <v>1</v>
      </c>
      <c r="W651">
        <v>0</v>
      </c>
      <c r="X651">
        <v>1286001746</v>
      </c>
      <c r="Y651">
        <v>26.310020000000002</v>
      </c>
      <c r="AA651">
        <v>9623.68</v>
      </c>
      <c r="AB651">
        <v>0</v>
      </c>
      <c r="AC651">
        <v>0</v>
      </c>
      <c r="AD651">
        <v>0</v>
      </c>
      <c r="AE651">
        <v>1367</v>
      </c>
      <c r="AF651">
        <v>0</v>
      </c>
      <c r="AG651">
        <v>0</v>
      </c>
      <c r="AH651">
        <v>0</v>
      </c>
      <c r="AI651">
        <v>7.04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6</v>
      </c>
      <c r="AT651">
        <v>26.310020000000002</v>
      </c>
      <c r="AU651" t="s">
        <v>6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6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Y651*Source!I280</f>
        <v>12.000000122000001</v>
      </c>
      <c r="CY651">
        <f t="shared" si="69"/>
        <v>9623.68</v>
      </c>
      <c r="CZ651">
        <f t="shared" si="70"/>
        <v>1367</v>
      </c>
      <c r="DA651">
        <f t="shared" si="71"/>
        <v>7.04</v>
      </c>
      <c r="DB651">
        <v>0</v>
      </c>
    </row>
    <row r="652" spans="1:106" x14ac:dyDescent="0.2">
      <c r="A652">
        <f>ROW(Source!A280)</f>
        <v>280</v>
      </c>
      <c r="B652">
        <v>16612262</v>
      </c>
      <c r="C652">
        <v>16614054</v>
      </c>
      <c r="D652">
        <v>15163239</v>
      </c>
      <c r="E652">
        <v>17</v>
      </c>
      <c r="F652">
        <v>1</v>
      </c>
      <c r="G652">
        <v>1</v>
      </c>
      <c r="H652">
        <v>3</v>
      </c>
      <c r="I652" t="s">
        <v>866</v>
      </c>
      <c r="J652" t="s">
        <v>6</v>
      </c>
      <c r="K652" t="s">
        <v>867</v>
      </c>
      <c r="L652">
        <v>1033</v>
      </c>
      <c r="N652">
        <v>1013</v>
      </c>
      <c r="O652" t="s">
        <v>868</v>
      </c>
      <c r="P652" t="s">
        <v>868</v>
      </c>
      <c r="Q652">
        <v>1</v>
      </c>
      <c r="W652">
        <v>0</v>
      </c>
      <c r="X652">
        <v>704408924</v>
      </c>
      <c r="Y652">
        <v>100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7.04</v>
      </c>
      <c r="AJ652">
        <v>1</v>
      </c>
      <c r="AK652">
        <v>1</v>
      </c>
      <c r="AL652">
        <v>1</v>
      </c>
      <c r="AN652">
        <v>0</v>
      </c>
      <c r="AO652">
        <v>0</v>
      </c>
      <c r="AP652">
        <v>0</v>
      </c>
      <c r="AQ652">
        <v>0</v>
      </c>
      <c r="AR652">
        <v>0</v>
      </c>
      <c r="AS652" t="s">
        <v>6</v>
      </c>
      <c r="AT652">
        <v>100</v>
      </c>
      <c r="AU652" t="s">
        <v>6</v>
      </c>
      <c r="AV652">
        <v>0</v>
      </c>
      <c r="AW652">
        <v>2</v>
      </c>
      <c r="AX652">
        <v>16614081</v>
      </c>
      <c r="AY652">
        <v>1</v>
      </c>
      <c r="AZ652">
        <v>0</v>
      </c>
      <c r="BA652">
        <v>637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Y652*Source!I280</f>
        <v>45.61</v>
      </c>
      <c r="CY652">
        <f t="shared" si="69"/>
        <v>0</v>
      </c>
      <c r="CZ652">
        <f t="shared" si="70"/>
        <v>0</v>
      </c>
      <c r="DA652">
        <f t="shared" si="71"/>
        <v>7.04</v>
      </c>
      <c r="DB652">
        <v>0</v>
      </c>
    </row>
    <row r="653" spans="1:106" x14ac:dyDescent="0.2">
      <c r="A653">
        <f>ROW(Source!A287)</f>
        <v>287</v>
      </c>
      <c r="B653">
        <v>16612262</v>
      </c>
      <c r="C653">
        <v>16614088</v>
      </c>
      <c r="D653">
        <v>15430447</v>
      </c>
      <c r="E653">
        <v>1</v>
      </c>
      <c r="F653">
        <v>1</v>
      </c>
      <c r="G653">
        <v>1</v>
      </c>
      <c r="H653">
        <v>1</v>
      </c>
      <c r="I653" t="s">
        <v>1554</v>
      </c>
      <c r="J653" t="s">
        <v>6</v>
      </c>
      <c r="K653" t="s">
        <v>1555</v>
      </c>
      <c r="L653">
        <v>1191</v>
      </c>
      <c r="N653">
        <v>1013</v>
      </c>
      <c r="O653" t="s">
        <v>1223</v>
      </c>
      <c r="P653" t="s">
        <v>1223</v>
      </c>
      <c r="Q653">
        <v>1</v>
      </c>
      <c r="W653">
        <v>0</v>
      </c>
      <c r="X653">
        <v>145020957</v>
      </c>
      <c r="Y653">
        <v>1.6904999999999999</v>
      </c>
      <c r="AA653">
        <v>0</v>
      </c>
      <c r="AB653">
        <v>0</v>
      </c>
      <c r="AC653">
        <v>0</v>
      </c>
      <c r="AD653">
        <v>63.85</v>
      </c>
      <c r="AE653">
        <v>0</v>
      </c>
      <c r="AF653">
        <v>0</v>
      </c>
      <c r="AG653">
        <v>0</v>
      </c>
      <c r="AH653">
        <v>9.07</v>
      </c>
      <c r="AI653">
        <v>1</v>
      </c>
      <c r="AJ653">
        <v>1</v>
      </c>
      <c r="AK653">
        <v>1</v>
      </c>
      <c r="AL653">
        <v>7.04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6</v>
      </c>
      <c r="AT653">
        <v>1.47</v>
      </c>
      <c r="AU653" t="s">
        <v>92</v>
      </c>
      <c r="AV653">
        <v>1</v>
      </c>
      <c r="AW653">
        <v>2</v>
      </c>
      <c r="AX653">
        <v>16614099</v>
      </c>
      <c r="AY653">
        <v>1</v>
      </c>
      <c r="AZ653">
        <v>0</v>
      </c>
      <c r="BA653">
        <v>638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Y653*Source!I287</f>
        <v>189.33599999999998</v>
      </c>
      <c r="CY653">
        <f>AD653</f>
        <v>63.85</v>
      </c>
      <c r="CZ653">
        <f>AH653</f>
        <v>9.07</v>
      </c>
      <c r="DA653">
        <f>AL653</f>
        <v>7.04</v>
      </c>
      <c r="DB653">
        <v>0</v>
      </c>
    </row>
    <row r="654" spans="1:106" x14ac:dyDescent="0.2">
      <c r="A654">
        <f>ROW(Source!A287)</f>
        <v>287</v>
      </c>
      <c r="B654">
        <v>16612262</v>
      </c>
      <c r="C654">
        <v>16614088</v>
      </c>
      <c r="D654">
        <v>15430395</v>
      </c>
      <c r="E654">
        <v>1</v>
      </c>
      <c r="F654">
        <v>1</v>
      </c>
      <c r="G654">
        <v>1</v>
      </c>
      <c r="H654">
        <v>1</v>
      </c>
      <c r="I654" t="s">
        <v>1224</v>
      </c>
      <c r="J654" t="s">
        <v>6</v>
      </c>
      <c r="K654" t="s">
        <v>1225</v>
      </c>
      <c r="L654">
        <v>1191</v>
      </c>
      <c r="N654">
        <v>1013</v>
      </c>
      <c r="O654" t="s">
        <v>1223</v>
      </c>
      <c r="P654" t="s">
        <v>1223</v>
      </c>
      <c r="Q654">
        <v>1</v>
      </c>
      <c r="W654">
        <v>0</v>
      </c>
      <c r="X654">
        <v>-1417349443</v>
      </c>
      <c r="Y654">
        <v>0.01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7.04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0.01</v>
      </c>
      <c r="AU654" t="s">
        <v>6</v>
      </c>
      <c r="AV654">
        <v>2</v>
      </c>
      <c r="AW654">
        <v>2</v>
      </c>
      <c r="AX654">
        <v>16614100</v>
      </c>
      <c r="AY654">
        <v>1</v>
      </c>
      <c r="AZ654">
        <v>2048</v>
      </c>
      <c r="BA654">
        <v>639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Y654*Source!I287</f>
        <v>1.1200000000000001</v>
      </c>
      <c r="CY654">
        <f>AD654</f>
        <v>0</v>
      </c>
      <c r="CZ654">
        <f>AH654</f>
        <v>0</v>
      </c>
      <c r="DA654">
        <f>AL654</f>
        <v>1</v>
      </c>
      <c r="DB654">
        <v>0</v>
      </c>
    </row>
    <row r="655" spans="1:106" x14ac:dyDescent="0.2">
      <c r="A655">
        <f>ROW(Source!A287)</f>
        <v>287</v>
      </c>
      <c r="B655">
        <v>16612262</v>
      </c>
      <c r="C655">
        <v>16614088</v>
      </c>
      <c r="D655">
        <v>15249073</v>
      </c>
      <c r="E655">
        <v>1</v>
      </c>
      <c r="F655">
        <v>1</v>
      </c>
      <c r="G655">
        <v>1</v>
      </c>
      <c r="H655">
        <v>2</v>
      </c>
      <c r="I655" t="s">
        <v>1237</v>
      </c>
      <c r="J655" t="s">
        <v>1238</v>
      </c>
      <c r="K655" t="s">
        <v>1239</v>
      </c>
      <c r="L655">
        <v>1368</v>
      </c>
      <c r="N655">
        <v>1011</v>
      </c>
      <c r="O655" t="s">
        <v>1229</v>
      </c>
      <c r="P655" t="s">
        <v>1229</v>
      </c>
      <c r="Q655">
        <v>1</v>
      </c>
      <c r="W655">
        <v>0</v>
      </c>
      <c r="X655">
        <v>1372534845</v>
      </c>
      <c r="Y655">
        <v>1.2500000000000001E-2</v>
      </c>
      <c r="AA655">
        <v>0</v>
      </c>
      <c r="AB655">
        <v>462.6</v>
      </c>
      <c r="AC655">
        <v>11.6</v>
      </c>
      <c r="AD655">
        <v>0</v>
      </c>
      <c r="AE655">
        <v>0</v>
      </c>
      <c r="AF655">
        <v>65.709999999999994</v>
      </c>
      <c r="AG655">
        <v>11.6</v>
      </c>
      <c r="AH655">
        <v>0</v>
      </c>
      <c r="AI655">
        <v>1</v>
      </c>
      <c r="AJ655">
        <v>7.04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6</v>
      </c>
      <c r="AT655">
        <v>0.01</v>
      </c>
      <c r="AU655" t="s">
        <v>91</v>
      </c>
      <c r="AV655">
        <v>0</v>
      </c>
      <c r="AW655">
        <v>2</v>
      </c>
      <c r="AX655">
        <v>16614101</v>
      </c>
      <c r="AY655">
        <v>1</v>
      </c>
      <c r="AZ655">
        <v>0</v>
      </c>
      <c r="BA655">
        <v>640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Y655*Source!I287</f>
        <v>1.4000000000000001</v>
      </c>
      <c r="CY655">
        <f>AB655</f>
        <v>462.6</v>
      </c>
      <c r="CZ655">
        <f>AF655</f>
        <v>65.709999999999994</v>
      </c>
      <c r="DA655">
        <f>AJ655</f>
        <v>7.04</v>
      </c>
      <c r="DB655">
        <v>0</v>
      </c>
    </row>
    <row r="656" spans="1:106" x14ac:dyDescent="0.2">
      <c r="A656">
        <f>ROW(Source!A287)</f>
        <v>287</v>
      </c>
      <c r="B656">
        <v>16612262</v>
      </c>
      <c r="C656">
        <v>16614088</v>
      </c>
      <c r="D656">
        <v>15249377</v>
      </c>
      <c r="E656">
        <v>1</v>
      </c>
      <c r="F656">
        <v>1</v>
      </c>
      <c r="G656">
        <v>1</v>
      </c>
      <c r="H656">
        <v>2</v>
      </c>
      <c r="I656" t="s">
        <v>1319</v>
      </c>
      <c r="J656" t="s">
        <v>1320</v>
      </c>
      <c r="K656" t="s">
        <v>1321</v>
      </c>
      <c r="L656">
        <v>1368</v>
      </c>
      <c r="N656">
        <v>1011</v>
      </c>
      <c r="O656" t="s">
        <v>1229</v>
      </c>
      <c r="P656" t="s">
        <v>1229</v>
      </c>
      <c r="Q656">
        <v>1</v>
      </c>
      <c r="W656">
        <v>0</v>
      </c>
      <c r="X656">
        <v>-353815937</v>
      </c>
      <c r="Y656">
        <v>0.4375</v>
      </c>
      <c r="AA656">
        <v>0</v>
      </c>
      <c r="AB656">
        <v>57.02</v>
      </c>
      <c r="AC656">
        <v>0</v>
      </c>
      <c r="AD656">
        <v>0</v>
      </c>
      <c r="AE656">
        <v>0</v>
      </c>
      <c r="AF656">
        <v>8.1</v>
      </c>
      <c r="AG656">
        <v>0</v>
      </c>
      <c r="AH656">
        <v>0</v>
      </c>
      <c r="AI656">
        <v>1</v>
      </c>
      <c r="AJ656">
        <v>7.04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6</v>
      </c>
      <c r="AT656">
        <v>0.35</v>
      </c>
      <c r="AU656" t="s">
        <v>91</v>
      </c>
      <c r="AV656">
        <v>0</v>
      </c>
      <c r="AW656">
        <v>2</v>
      </c>
      <c r="AX656">
        <v>16614102</v>
      </c>
      <c r="AY656">
        <v>1</v>
      </c>
      <c r="AZ656">
        <v>0</v>
      </c>
      <c r="BA656">
        <v>641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Y656*Source!I287</f>
        <v>49</v>
      </c>
      <c r="CY656">
        <f>AB656</f>
        <v>57.02</v>
      </c>
      <c r="CZ656">
        <f>AF656</f>
        <v>8.1</v>
      </c>
      <c r="DA656">
        <f>AJ656</f>
        <v>7.04</v>
      </c>
      <c r="DB656">
        <v>0</v>
      </c>
    </row>
    <row r="657" spans="1:106" x14ac:dyDescent="0.2">
      <c r="A657">
        <f>ROW(Source!A287)</f>
        <v>287</v>
      </c>
      <c r="B657">
        <v>16612262</v>
      </c>
      <c r="C657">
        <v>16614088</v>
      </c>
      <c r="D657">
        <v>15165267</v>
      </c>
      <c r="E657">
        <v>1</v>
      </c>
      <c r="F657">
        <v>1</v>
      </c>
      <c r="G657">
        <v>1</v>
      </c>
      <c r="H657">
        <v>3</v>
      </c>
      <c r="I657" t="s">
        <v>1647</v>
      </c>
      <c r="J657" t="s">
        <v>1648</v>
      </c>
      <c r="K657" t="s">
        <v>1649</v>
      </c>
      <c r="L657">
        <v>1356</v>
      </c>
      <c r="N657">
        <v>1010</v>
      </c>
      <c r="O657" t="s">
        <v>355</v>
      </c>
      <c r="P657" t="s">
        <v>355</v>
      </c>
      <c r="Q657">
        <v>1000</v>
      </c>
      <c r="W657">
        <v>0</v>
      </c>
      <c r="X657">
        <v>-1705143825</v>
      </c>
      <c r="Y657">
        <v>2E-3</v>
      </c>
      <c r="AA657">
        <v>24288</v>
      </c>
      <c r="AB657">
        <v>0</v>
      </c>
      <c r="AC657">
        <v>0</v>
      </c>
      <c r="AD657">
        <v>0</v>
      </c>
      <c r="AE657">
        <v>3450</v>
      </c>
      <c r="AF657">
        <v>0</v>
      </c>
      <c r="AG657">
        <v>0</v>
      </c>
      <c r="AH657">
        <v>0</v>
      </c>
      <c r="AI657">
        <v>7.04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2E-3</v>
      </c>
      <c r="AU657" t="s">
        <v>6</v>
      </c>
      <c r="AV657">
        <v>0</v>
      </c>
      <c r="AW657">
        <v>2</v>
      </c>
      <c r="AX657">
        <v>16614103</v>
      </c>
      <c r="AY657">
        <v>1</v>
      </c>
      <c r="AZ657">
        <v>0</v>
      </c>
      <c r="BA657">
        <v>642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Y657*Source!I287</f>
        <v>0.224</v>
      </c>
      <c r="CY657">
        <f t="shared" ref="CY657:CY662" si="72">AA657</f>
        <v>24288</v>
      </c>
      <c r="CZ657">
        <f t="shared" ref="CZ657:CZ662" si="73">AE657</f>
        <v>3450</v>
      </c>
      <c r="DA657">
        <f t="shared" ref="DA657:DA662" si="74">AI657</f>
        <v>7.04</v>
      </c>
      <c r="DB657">
        <v>0</v>
      </c>
    </row>
    <row r="658" spans="1:106" x14ac:dyDescent="0.2">
      <c r="A658">
        <f>ROW(Source!A287)</f>
        <v>287</v>
      </c>
      <c r="B658">
        <v>16612262</v>
      </c>
      <c r="C658">
        <v>16614088</v>
      </c>
      <c r="D658">
        <v>15168763</v>
      </c>
      <c r="E658">
        <v>1</v>
      </c>
      <c r="F658">
        <v>1</v>
      </c>
      <c r="G658">
        <v>1</v>
      </c>
      <c r="H658">
        <v>3</v>
      </c>
      <c r="I658" t="s">
        <v>1650</v>
      </c>
      <c r="J658" t="s">
        <v>1651</v>
      </c>
      <c r="K658" t="s">
        <v>1652</v>
      </c>
      <c r="L658">
        <v>1348</v>
      </c>
      <c r="N658">
        <v>1009</v>
      </c>
      <c r="O658" t="s">
        <v>182</v>
      </c>
      <c r="P658" t="s">
        <v>182</v>
      </c>
      <c r="Q658">
        <v>1000</v>
      </c>
      <c r="W658">
        <v>0</v>
      </c>
      <c r="X658">
        <v>-1068056325</v>
      </c>
      <c r="Y658">
        <v>1.3999999999999999E-4</v>
      </c>
      <c r="AA658">
        <v>72948.479999999996</v>
      </c>
      <c r="AB658">
        <v>0</v>
      </c>
      <c r="AC658">
        <v>0</v>
      </c>
      <c r="AD658">
        <v>0</v>
      </c>
      <c r="AE658">
        <v>10362</v>
      </c>
      <c r="AF658">
        <v>0</v>
      </c>
      <c r="AG658">
        <v>0</v>
      </c>
      <c r="AH658">
        <v>0</v>
      </c>
      <c r="AI658">
        <v>7.04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1.3999999999999999E-4</v>
      </c>
      <c r="AU658" t="s">
        <v>6</v>
      </c>
      <c r="AV658">
        <v>0</v>
      </c>
      <c r="AW658">
        <v>2</v>
      </c>
      <c r="AX658">
        <v>16614104</v>
      </c>
      <c r="AY658">
        <v>1</v>
      </c>
      <c r="AZ658">
        <v>0</v>
      </c>
      <c r="BA658">
        <v>643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Y658*Source!I287</f>
        <v>1.5679999999999999E-2</v>
      </c>
      <c r="CY658">
        <f t="shared" si="72"/>
        <v>72948.479999999996</v>
      </c>
      <c r="CZ658">
        <f t="shared" si="73"/>
        <v>10362</v>
      </c>
      <c r="DA658">
        <f t="shared" si="74"/>
        <v>7.04</v>
      </c>
      <c r="DB658">
        <v>0</v>
      </c>
    </row>
    <row r="659" spans="1:106" x14ac:dyDescent="0.2">
      <c r="A659">
        <f>ROW(Source!A287)</f>
        <v>287</v>
      </c>
      <c r="B659">
        <v>16612262</v>
      </c>
      <c r="C659">
        <v>16614088</v>
      </c>
      <c r="D659">
        <v>15169923</v>
      </c>
      <c r="E659">
        <v>1</v>
      </c>
      <c r="F659">
        <v>1</v>
      </c>
      <c r="G659">
        <v>1</v>
      </c>
      <c r="H659">
        <v>3</v>
      </c>
      <c r="I659" t="s">
        <v>1653</v>
      </c>
      <c r="J659" t="s">
        <v>1654</v>
      </c>
      <c r="K659" t="s">
        <v>1655</v>
      </c>
      <c r="L659">
        <v>1348</v>
      </c>
      <c r="N659">
        <v>1009</v>
      </c>
      <c r="O659" t="s">
        <v>182</v>
      </c>
      <c r="P659" t="s">
        <v>182</v>
      </c>
      <c r="Q659">
        <v>1000</v>
      </c>
      <c r="W659">
        <v>0</v>
      </c>
      <c r="X659">
        <v>56621460</v>
      </c>
      <c r="Y659">
        <v>1.1000000000000001E-3</v>
      </c>
      <c r="AA659">
        <v>107873.92</v>
      </c>
      <c r="AB659">
        <v>0</v>
      </c>
      <c r="AC659">
        <v>0</v>
      </c>
      <c r="AD659">
        <v>0</v>
      </c>
      <c r="AE659">
        <v>15323</v>
      </c>
      <c r="AF659">
        <v>0</v>
      </c>
      <c r="AG659">
        <v>0</v>
      </c>
      <c r="AH659">
        <v>0</v>
      </c>
      <c r="AI659">
        <v>7.04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1.1000000000000001E-3</v>
      </c>
      <c r="AU659" t="s">
        <v>6</v>
      </c>
      <c r="AV659">
        <v>0</v>
      </c>
      <c r="AW659">
        <v>2</v>
      </c>
      <c r="AX659">
        <v>16614105</v>
      </c>
      <c r="AY659">
        <v>1</v>
      </c>
      <c r="AZ659">
        <v>0</v>
      </c>
      <c r="BA659">
        <v>644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Y659*Source!I287</f>
        <v>0.1232</v>
      </c>
      <c r="CY659">
        <f t="shared" si="72"/>
        <v>107873.92</v>
      </c>
      <c r="CZ659">
        <f t="shared" si="73"/>
        <v>15323</v>
      </c>
      <c r="DA659">
        <f t="shared" si="74"/>
        <v>7.04</v>
      </c>
      <c r="DB659">
        <v>0</v>
      </c>
    </row>
    <row r="660" spans="1:106" x14ac:dyDescent="0.2">
      <c r="A660">
        <f>ROW(Source!A287)</f>
        <v>287</v>
      </c>
      <c r="B660">
        <v>16612262</v>
      </c>
      <c r="C660">
        <v>16614088</v>
      </c>
      <c r="D660">
        <v>15210745</v>
      </c>
      <c r="E660">
        <v>1</v>
      </c>
      <c r="F660">
        <v>1</v>
      </c>
      <c r="G660">
        <v>1</v>
      </c>
      <c r="H660">
        <v>3</v>
      </c>
      <c r="I660" t="s">
        <v>874</v>
      </c>
      <c r="J660" t="s">
        <v>876</v>
      </c>
      <c r="K660" t="s">
        <v>875</v>
      </c>
      <c r="L660">
        <v>1354</v>
      </c>
      <c r="N660">
        <v>1010</v>
      </c>
      <c r="O660" t="s">
        <v>110</v>
      </c>
      <c r="P660" t="s">
        <v>110</v>
      </c>
      <c r="Q660">
        <v>1</v>
      </c>
      <c r="W660">
        <v>0</v>
      </c>
      <c r="X660">
        <v>-568885430</v>
      </c>
      <c r="Y660">
        <v>0.5</v>
      </c>
      <c r="AA660">
        <v>2470.1999999999998</v>
      </c>
      <c r="AB660">
        <v>0</v>
      </c>
      <c r="AC660">
        <v>0</v>
      </c>
      <c r="AD660">
        <v>0</v>
      </c>
      <c r="AE660">
        <v>350.88</v>
      </c>
      <c r="AF660">
        <v>0</v>
      </c>
      <c r="AG660">
        <v>0</v>
      </c>
      <c r="AH660">
        <v>0</v>
      </c>
      <c r="AI660">
        <v>7.04</v>
      </c>
      <c r="AJ660">
        <v>1</v>
      </c>
      <c r="AK660">
        <v>1</v>
      </c>
      <c r="AL660">
        <v>1</v>
      </c>
      <c r="AN660">
        <v>0</v>
      </c>
      <c r="AO660">
        <v>0</v>
      </c>
      <c r="AP660">
        <v>0</v>
      </c>
      <c r="AQ660">
        <v>0</v>
      </c>
      <c r="AR660">
        <v>0</v>
      </c>
      <c r="AS660" t="s">
        <v>6</v>
      </c>
      <c r="AT660">
        <v>0.5</v>
      </c>
      <c r="AU660" t="s">
        <v>6</v>
      </c>
      <c r="AV660">
        <v>0</v>
      </c>
      <c r="AW660">
        <v>1</v>
      </c>
      <c r="AX660">
        <v>-1</v>
      </c>
      <c r="AY660">
        <v>0</v>
      </c>
      <c r="AZ660">
        <v>0</v>
      </c>
      <c r="BA660" t="s">
        <v>6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Y660*Source!I287</f>
        <v>56</v>
      </c>
      <c r="CY660">
        <f t="shared" si="72"/>
        <v>2470.1999999999998</v>
      </c>
      <c r="CZ660">
        <f t="shared" si="73"/>
        <v>350.88</v>
      </c>
      <c r="DA660">
        <f t="shared" si="74"/>
        <v>7.04</v>
      </c>
      <c r="DB660">
        <v>0</v>
      </c>
    </row>
    <row r="661" spans="1:106" x14ac:dyDescent="0.2">
      <c r="A661">
        <f>ROW(Source!A287)</f>
        <v>287</v>
      </c>
      <c r="B661">
        <v>16612262</v>
      </c>
      <c r="C661">
        <v>16614088</v>
      </c>
      <c r="D661">
        <v>15211253</v>
      </c>
      <c r="E661">
        <v>1</v>
      </c>
      <c r="F661">
        <v>1</v>
      </c>
      <c r="G661">
        <v>1</v>
      </c>
      <c r="H661">
        <v>3</v>
      </c>
      <c r="I661" t="s">
        <v>878</v>
      </c>
      <c r="J661" t="s">
        <v>880</v>
      </c>
      <c r="K661" t="s">
        <v>879</v>
      </c>
      <c r="L661">
        <v>1354</v>
      </c>
      <c r="N661">
        <v>1010</v>
      </c>
      <c r="O661" t="s">
        <v>110</v>
      </c>
      <c r="P661" t="s">
        <v>110</v>
      </c>
      <c r="Q661">
        <v>1</v>
      </c>
      <c r="W661">
        <v>0</v>
      </c>
      <c r="X661">
        <v>-1303595031</v>
      </c>
      <c r="Y661">
        <v>0.25</v>
      </c>
      <c r="AA661">
        <v>1009.75</v>
      </c>
      <c r="AB661">
        <v>0</v>
      </c>
      <c r="AC661">
        <v>0</v>
      </c>
      <c r="AD661">
        <v>0</v>
      </c>
      <c r="AE661">
        <v>143.43</v>
      </c>
      <c r="AF661">
        <v>0</v>
      </c>
      <c r="AG661">
        <v>0</v>
      </c>
      <c r="AH661">
        <v>0</v>
      </c>
      <c r="AI661">
        <v>7.04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</v>
      </c>
      <c r="AT661">
        <v>0.25</v>
      </c>
      <c r="AU661" t="s">
        <v>6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6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Y661*Source!I287</f>
        <v>28</v>
      </c>
      <c r="CY661">
        <f t="shared" si="72"/>
        <v>1009.75</v>
      </c>
      <c r="CZ661">
        <f t="shared" si="73"/>
        <v>143.43</v>
      </c>
      <c r="DA661">
        <f t="shared" si="74"/>
        <v>7.04</v>
      </c>
      <c r="DB661">
        <v>0</v>
      </c>
    </row>
    <row r="662" spans="1:106" x14ac:dyDescent="0.2">
      <c r="A662">
        <f>ROW(Source!A287)</f>
        <v>287</v>
      </c>
      <c r="B662">
        <v>16612262</v>
      </c>
      <c r="C662">
        <v>16614088</v>
      </c>
      <c r="D662">
        <v>15213448</v>
      </c>
      <c r="E662">
        <v>1</v>
      </c>
      <c r="F662">
        <v>1</v>
      </c>
      <c r="G662">
        <v>1</v>
      </c>
      <c r="H662">
        <v>3</v>
      </c>
      <c r="I662" t="s">
        <v>882</v>
      </c>
      <c r="J662" t="s">
        <v>884</v>
      </c>
      <c r="K662" t="s">
        <v>883</v>
      </c>
      <c r="L662">
        <v>1354</v>
      </c>
      <c r="N662">
        <v>1010</v>
      </c>
      <c r="O662" t="s">
        <v>110</v>
      </c>
      <c r="P662" t="s">
        <v>110</v>
      </c>
      <c r="Q662">
        <v>1</v>
      </c>
      <c r="W662">
        <v>0</v>
      </c>
      <c r="X662">
        <v>-2133425999</v>
      </c>
      <c r="Y662">
        <v>0.25</v>
      </c>
      <c r="AA662">
        <v>907.74</v>
      </c>
      <c r="AB662">
        <v>0</v>
      </c>
      <c r="AC662">
        <v>0</v>
      </c>
      <c r="AD662">
        <v>0</v>
      </c>
      <c r="AE662">
        <v>128.94</v>
      </c>
      <c r="AF662">
        <v>0</v>
      </c>
      <c r="AG662">
        <v>0</v>
      </c>
      <c r="AH662">
        <v>0</v>
      </c>
      <c r="AI662">
        <v>7.04</v>
      </c>
      <c r="AJ662">
        <v>1</v>
      </c>
      <c r="AK662">
        <v>1</v>
      </c>
      <c r="AL662">
        <v>1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6</v>
      </c>
      <c r="AT662">
        <v>0.25</v>
      </c>
      <c r="AU662" t="s">
        <v>6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6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Y662*Source!I287</f>
        <v>28</v>
      </c>
      <c r="CY662">
        <f t="shared" si="72"/>
        <v>907.74</v>
      </c>
      <c r="CZ662">
        <f t="shared" si="73"/>
        <v>128.94</v>
      </c>
      <c r="DA662">
        <f t="shared" si="74"/>
        <v>7.04</v>
      </c>
      <c r="DB662">
        <v>0</v>
      </c>
    </row>
    <row r="663" spans="1:106" x14ac:dyDescent="0.2">
      <c r="A663">
        <f>ROW(Source!A291)</f>
        <v>291</v>
      </c>
      <c r="B663">
        <v>16612262</v>
      </c>
      <c r="C663">
        <v>16614111</v>
      </c>
      <c r="D663">
        <v>15435721</v>
      </c>
      <c r="E663">
        <v>1</v>
      </c>
      <c r="F663">
        <v>1</v>
      </c>
      <c r="G663">
        <v>1</v>
      </c>
      <c r="H663">
        <v>1</v>
      </c>
      <c r="I663" t="s">
        <v>1398</v>
      </c>
      <c r="J663" t="s">
        <v>6</v>
      </c>
      <c r="K663" t="s">
        <v>1399</v>
      </c>
      <c r="L663">
        <v>1191</v>
      </c>
      <c r="N663">
        <v>1013</v>
      </c>
      <c r="O663" t="s">
        <v>1223</v>
      </c>
      <c r="P663" t="s">
        <v>1223</v>
      </c>
      <c r="Q663">
        <v>1</v>
      </c>
      <c r="W663">
        <v>0</v>
      </c>
      <c r="X663">
        <v>1983201532</v>
      </c>
      <c r="Y663">
        <v>1.9089999999999998</v>
      </c>
      <c r="AA663">
        <v>0</v>
      </c>
      <c r="AB663">
        <v>0</v>
      </c>
      <c r="AC663">
        <v>0</v>
      </c>
      <c r="AD663">
        <v>66.95</v>
      </c>
      <c r="AE663">
        <v>0</v>
      </c>
      <c r="AF663">
        <v>0</v>
      </c>
      <c r="AG663">
        <v>0</v>
      </c>
      <c r="AH663">
        <v>9.51</v>
      </c>
      <c r="AI663">
        <v>1</v>
      </c>
      <c r="AJ663">
        <v>1</v>
      </c>
      <c r="AK663">
        <v>1</v>
      </c>
      <c r="AL663">
        <v>7.04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1.66</v>
      </c>
      <c r="AU663" t="s">
        <v>92</v>
      </c>
      <c r="AV663">
        <v>1</v>
      </c>
      <c r="AW663">
        <v>2</v>
      </c>
      <c r="AX663">
        <v>16614121</v>
      </c>
      <c r="AY663">
        <v>1</v>
      </c>
      <c r="AZ663">
        <v>0</v>
      </c>
      <c r="BA663">
        <v>647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Y663*Source!I291</f>
        <v>53.451999999999998</v>
      </c>
      <c r="CY663">
        <f>AD663</f>
        <v>66.95</v>
      </c>
      <c r="CZ663">
        <f>AH663</f>
        <v>9.51</v>
      </c>
      <c r="DA663">
        <f>AL663</f>
        <v>7.04</v>
      </c>
      <c r="DB663">
        <v>0</v>
      </c>
    </row>
    <row r="664" spans="1:106" x14ac:dyDescent="0.2">
      <c r="A664">
        <f>ROW(Source!A291)</f>
        <v>291</v>
      </c>
      <c r="B664">
        <v>16612262</v>
      </c>
      <c r="C664">
        <v>16614111</v>
      </c>
      <c r="D664">
        <v>15430395</v>
      </c>
      <c r="E664">
        <v>1</v>
      </c>
      <c r="F664">
        <v>1</v>
      </c>
      <c r="G664">
        <v>1</v>
      </c>
      <c r="H664">
        <v>1</v>
      </c>
      <c r="I664" t="s">
        <v>1224</v>
      </c>
      <c r="J664" t="s">
        <v>6</v>
      </c>
      <c r="K664" t="s">
        <v>1225</v>
      </c>
      <c r="L664">
        <v>1191</v>
      </c>
      <c r="N664">
        <v>1013</v>
      </c>
      <c r="O664" t="s">
        <v>1223</v>
      </c>
      <c r="P664" t="s">
        <v>1223</v>
      </c>
      <c r="Q664">
        <v>1</v>
      </c>
      <c r="W664">
        <v>0</v>
      </c>
      <c r="X664">
        <v>-1417349443</v>
      </c>
      <c r="Y664">
        <v>0.09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7.04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0.09</v>
      </c>
      <c r="AU664" t="s">
        <v>6</v>
      </c>
      <c r="AV664">
        <v>2</v>
      </c>
      <c r="AW664">
        <v>2</v>
      </c>
      <c r="AX664">
        <v>16614122</v>
      </c>
      <c r="AY664">
        <v>1</v>
      </c>
      <c r="AZ664">
        <v>2048</v>
      </c>
      <c r="BA664">
        <v>648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Y664*Source!I291</f>
        <v>2.52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ROW(Source!A291)</f>
        <v>291</v>
      </c>
      <c r="B665">
        <v>16612262</v>
      </c>
      <c r="C665">
        <v>16614111</v>
      </c>
      <c r="D665">
        <v>15247680</v>
      </c>
      <c r="E665">
        <v>1</v>
      </c>
      <c r="F665">
        <v>1</v>
      </c>
      <c r="G665">
        <v>1</v>
      </c>
      <c r="H665">
        <v>2</v>
      </c>
      <c r="I665" t="s">
        <v>1509</v>
      </c>
      <c r="J665" t="s">
        <v>1510</v>
      </c>
      <c r="K665" t="s">
        <v>1511</v>
      </c>
      <c r="L665">
        <v>1368</v>
      </c>
      <c r="N665">
        <v>1011</v>
      </c>
      <c r="O665" t="s">
        <v>1229</v>
      </c>
      <c r="P665" t="s">
        <v>1229</v>
      </c>
      <c r="Q665">
        <v>1</v>
      </c>
      <c r="W665">
        <v>0</v>
      </c>
      <c r="X665">
        <v>-1718674368</v>
      </c>
      <c r="Y665">
        <v>2.5000000000000001E-2</v>
      </c>
      <c r="AA665">
        <v>0</v>
      </c>
      <c r="AB665">
        <v>788.41</v>
      </c>
      <c r="AC665">
        <v>13.5</v>
      </c>
      <c r="AD665">
        <v>0</v>
      </c>
      <c r="AE665">
        <v>0</v>
      </c>
      <c r="AF665">
        <v>111.99</v>
      </c>
      <c r="AG665">
        <v>13.5</v>
      </c>
      <c r="AH665">
        <v>0</v>
      </c>
      <c r="AI665">
        <v>1</v>
      </c>
      <c r="AJ665">
        <v>7.04</v>
      </c>
      <c r="AK665">
        <v>1</v>
      </c>
      <c r="AL665">
        <v>1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6</v>
      </c>
      <c r="AT665">
        <v>0.02</v>
      </c>
      <c r="AU665" t="s">
        <v>91</v>
      </c>
      <c r="AV665">
        <v>0</v>
      </c>
      <c r="AW665">
        <v>2</v>
      </c>
      <c r="AX665">
        <v>16614123</v>
      </c>
      <c r="AY665">
        <v>1</v>
      </c>
      <c r="AZ665">
        <v>0</v>
      </c>
      <c r="BA665">
        <v>649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Y665*Source!I291</f>
        <v>0.70000000000000007</v>
      </c>
      <c r="CY665">
        <f>AB665</f>
        <v>788.41</v>
      </c>
      <c r="CZ665">
        <f>AF665</f>
        <v>111.99</v>
      </c>
      <c r="DA665">
        <f>AJ665</f>
        <v>7.04</v>
      </c>
      <c r="DB665">
        <v>0</v>
      </c>
    </row>
    <row r="666" spans="1:106" x14ac:dyDescent="0.2">
      <c r="A666">
        <f>ROW(Source!A291)</f>
        <v>291</v>
      </c>
      <c r="B666">
        <v>16612262</v>
      </c>
      <c r="C666">
        <v>16614111</v>
      </c>
      <c r="D666">
        <v>15249073</v>
      </c>
      <c r="E666">
        <v>1</v>
      </c>
      <c r="F666">
        <v>1</v>
      </c>
      <c r="G666">
        <v>1</v>
      </c>
      <c r="H666">
        <v>2</v>
      </c>
      <c r="I666" t="s">
        <v>1237</v>
      </c>
      <c r="J666" t="s">
        <v>1238</v>
      </c>
      <c r="K666" t="s">
        <v>1239</v>
      </c>
      <c r="L666">
        <v>1368</v>
      </c>
      <c r="N666">
        <v>1011</v>
      </c>
      <c r="O666" t="s">
        <v>1229</v>
      </c>
      <c r="P666" t="s">
        <v>1229</v>
      </c>
      <c r="Q666">
        <v>1</v>
      </c>
      <c r="W666">
        <v>0</v>
      </c>
      <c r="X666">
        <v>1372534845</v>
      </c>
      <c r="Y666">
        <v>8.7500000000000008E-2</v>
      </c>
      <c r="AA666">
        <v>0</v>
      </c>
      <c r="AB666">
        <v>462.6</v>
      </c>
      <c r="AC666">
        <v>11.6</v>
      </c>
      <c r="AD666">
        <v>0</v>
      </c>
      <c r="AE666">
        <v>0</v>
      </c>
      <c r="AF666">
        <v>65.709999999999994</v>
      </c>
      <c r="AG666">
        <v>11.6</v>
      </c>
      <c r="AH666">
        <v>0</v>
      </c>
      <c r="AI666">
        <v>1</v>
      </c>
      <c r="AJ666">
        <v>7.04</v>
      </c>
      <c r="AK666">
        <v>1</v>
      </c>
      <c r="AL666">
        <v>1</v>
      </c>
      <c r="AN666">
        <v>0</v>
      </c>
      <c r="AO666">
        <v>1</v>
      </c>
      <c r="AP666">
        <v>1</v>
      </c>
      <c r="AQ666">
        <v>0</v>
      </c>
      <c r="AR666">
        <v>0</v>
      </c>
      <c r="AS666" t="s">
        <v>6</v>
      </c>
      <c r="AT666">
        <v>7.0000000000000007E-2</v>
      </c>
      <c r="AU666" t="s">
        <v>91</v>
      </c>
      <c r="AV666">
        <v>0</v>
      </c>
      <c r="AW666">
        <v>2</v>
      </c>
      <c r="AX666">
        <v>16614124</v>
      </c>
      <c r="AY666">
        <v>1</v>
      </c>
      <c r="AZ666">
        <v>0</v>
      </c>
      <c r="BA666">
        <v>650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Y666*Source!I291</f>
        <v>2.4500000000000002</v>
      </c>
      <c r="CY666">
        <f>AB666</f>
        <v>462.6</v>
      </c>
      <c r="CZ666">
        <f>AF666</f>
        <v>65.709999999999994</v>
      </c>
      <c r="DA666">
        <f>AJ666</f>
        <v>7.04</v>
      </c>
      <c r="DB666">
        <v>0</v>
      </c>
    </row>
    <row r="667" spans="1:106" x14ac:dyDescent="0.2">
      <c r="A667">
        <f>ROW(Source!A291)</f>
        <v>291</v>
      </c>
      <c r="B667">
        <v>16612262</v>
      </c>
      <c r="C667">
        <v>16614111</v>
      </c>
      <c r="D667">
        <v>15165268</v>
      </c>
      <c r="E667">
        <v>1</v>
      </c>
      <c r="F667">
        <v>1</v>
      </c>
      <c r="G667">
        <v>1</v>
      </c>
      <c r="H667">
        <v>3</v>
      </c>
      <c r="I667" t="s">
        <v>1656</v>
      </c>
      <c r="J667" t="s">
        <v>1657</v>
      </c>
      <c r="K667" t="s">
        <v>1658</v>
      </c>
      <c r="L667">
        <v>1356</v>
      </c>
      <c r="N667">
        <v>1010</v>
      </c>
      <c r="O667" t="s">
        <v>355</v>
      </c>
      <c r="P667" t="s">
        <v>355</v>
      </c>
      <c r="Q667">
        <v>1000</v>
      </c>
      <c r="W667">
        <v>0</v>
      </c>
      <c r="X667">
        <v>329091235</v>
      </c>
      <c r="Y667">
        <v>1E-3</v>
      </c>
      <c r="AA667">
        <v>39776</v>
      </c>
      <c r="AB667">
        <v>0</v>
      </c>
      <c r="AC667">
        <v>0</v>
      </c>
      <c r="AD667">
        <v>0</v>
      </c>
      <c r="AE667">
        <v>5650</v>
      </c>
      <c r="AF667">
        <v>0</v>
      </c>
      <c r="AG667">
        <v>0</v>
      </c>
      <c r="AH667">
        <v>0</v>
      </c>
      <c r="AI667">
        <v>7.04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1E-3</v>
      </c>
      <c r="AU667" t="s">
        <v>6</v>
      </c>
      <c r="AV667">
        <v>0</v>
      </c>
      <c r="AW667">
        <v>2</v>
      </c>
      <c r="AX667">
        <v>16614125</v>
      </c>
      <c r="AY667">
        <v>1</v>
      </c>
      <c r="AZ667">
        <v>0</v>
      </c>
      <c r="BA667">
        <v>651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Y667*Source!I291</f>
        <v>2.8000000000000001E-2</v>
      </c>
      <c r="CY667">
        <f>AA667</f>
        <v>39776</v>
      </c>
      <c r="CZ667">
        <f>AE667</f>
        <v>5650</v>
      </c>
      <c r="DA667">
        <f>AI667</f>
        <v>7.04</v>
      </c>
      <c r="DB667">
        <v>0</v>
      </c>
    </row>
    <row r="668" spans="1:106" x14ac:dyDescent="0.2">
      <c r="A668">
        <f>ROW(Source!A291)</f>
        <v>291</v>
      </c>
      <c r="B668">
        <v>16612262</v>
      </c>
      <c r="C668">
        <v>16614111</v>
      </c>
      <c r="D668">
        <v>15167963</v>
      </c>
      <c r="E668">
        <v>1</v>
      </c>
      <c r="F668">
        <v>1</v>
      </c>
      <c r="G668">
        <v>1</v>
      </c>
      <c r="H668">
        <v>3</v>
      </c>
      <c r="I668" t="s">
        <v>1623</v>
      </c>
      <c r="J668" t="s">
        <v>1624</v>
      </c>
      <c r="K668" t="s">
        <v>1625</v>
      </c>
      <c r="L668">
        <v>1346</v>
      </c>
      <c r="N668">
        <v>1009</v>
      </c>
      <c r="O668" t="s">
        <v>162</v>
      </c>
      <c r="P668" t="s">
        <v>162</v>
      </c>
      <c r="Q668">
        <v>1</v>
      </c>
      <c r="W668">
        <v>0</v>
      </c>
      <c r="X668">
        <v>-490687590</v>
      </c>
      <c r="Y668">
        <v>0.04</v>
      </c>
      <c r="AA668">
        <v>262.52</v>
      </c>
      <c r="AB668">
        <v>0</v>
      </c>
      <c r="AC668">
        <v>0</v>
      </c>
      <c r="AD668">
        <v>0</v>
      </c>
      <c r="AE668">
        <v>37.29</v>
      </c>
      <c r="AF668">
        <v>0</v>
      </c>
      <c r="AG668">
        <v>0</v>
      </c>
      <c r="AH668">
        <v>0</v>
      </c>
      <c r="AI668">
        <v>7.04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0.04</v>
      </c>
      <c r="AU668" t="s">
        <v>6</v>
      </c>
      <c r="AV668">
        <v>0</v>
      </c>
      <c r="AW668">
        <v>2</v>
      </c>
      <c r="AX668">
        <v>16614126</v>
      </c>
      <c r="AY668">
        <v>1</v>
      </c>
      <c r="AZ668">
        <v>0</v>
      </c>
      <c r="BA668">
        <v>652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Y668*Source!I291</f>
        <v>1.1200000000000001</v>
      </c>
      <c r="CY668">
        <f>AA668</f>
        <v>262.52</v>
      </c>
      <c r="CZ668">
        <f>AE668</f>
        <v>37.29</v>
      </c>
      <c r="DA668">
        <f>AI668</f>
        <v>7.04</v>
      </c>
      <c r="DB668">
        <v>0</v>
      </c>
    </row>
    <row r="669" spans="1:106" x14ac:dyDescent="0.2">
      <c r="A669">
        <f>ROW(Source!A291)</f>
        <v>291</v>
      </c>
      <c r="B669">
        <v>16612262</v>
      </c>
      <c r="C669">
        <v>16614111</v>
      </c>
      <c r="D669">
        <v>15203740</v>
      </c>
      <c r="E669">
        <v>1</v>
      </c>
      <c r="F669">
        <v>1</v>
      </c>
      <c r="G669">
        <v>1</v>
      </c>
      <c r="H669">
        <v>3</v>
      </c>
      <c r="I669" t="s">
        <v>1632</v>
      </c>
      <c r="J669" t="s">
        <v>1633</v>
      </c>
      <c r="K669" t="s">
        <v>1634</v>
      </c>
      <c r="L669">
        <v>1348</v>
      </c>
      <c r="N669">
        <v>1009</v>
      </c>
      <c r="O669" t="s">
        <v>182</v>
      </c>
      <c r="P669" t="s">
        <v>182</v>
      </c>
      <c r="Q669">
        <v>1000</v>
      </c>
      <c r="W669">
        <v>0</v>
      </c>
      <c r="X669">
        <v>570223526</v>
      </c>
      <c r="Y669">
        <v>6.9999999999999994E-5</v>
      </c>
      <c r="AA669">
        <v>106437.75999999999</v>
      </c>
      <c r="AB669">
        <v>0</v>
      </c>
      <c r="AC669">
        <v>0</v>
      </c>
      <c r="AD669">
        <v>0</v>
      </c>
      <c r="AE669">
        <v>15119</v>
      </c>
      <c r="AF669">
        <v>0</v>
      </c>
      <c r="AG669">
        <v>0</v>
      </c>
      <c r="AH669">
        <v>0</v>
      </c>
      <c r="AI669">
        <v>7.04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6.9999999999999994E-5</v>
      </c>
      <c r="AU669" t="s">
        <v>6</v>
      </c>
      <c r="AV669">
        <v>0</v>
      </c>
      <c r="AW669">
        <v>2</v>
      </c>
      <c r="AX669">
        <v>16614127</v>
      </c>
      <c r="AY669">
        <v>1</v>
      </c>
      <c r="AZ669">
        <v>0</v>
      </c>
      <c r="BA669">
        <v>653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Y669*Source!I291</f>
        <v>1.9599999999999999E-3</v>
      </c>
      <c r="CY669">
        <f>AA669</f>
        <v>106437.75999999999</v>
      </c>
      <c r="CZ669">
        <f>AE669</f>
        <v>15119</v>
      </c>
      <c r="DA669">
        <f>AI669</f>
        <v>7.04</v>
      </c>
      <c r="DB669">
        <v>0</v>
      </c>
    </row>
    <row r="670" spans="1:106" x14ac:dyDescent="0.2">
      <c r="A670">
        <f>ROW(Source!A291)</f>
        <v>291</v>
      </c>
      <c r="B670">
        <v>16612262</v>
      </c>
      <c r="C670">
        <v>16614111</v>
      </c>
      <c r="D670">
        <v>15204468</v>
      </c>
      <c r="E670">
        <v>1</v>
      </c>
      <c r="F670">
        <v>1</v>
      </c>
      <c r="G670">
        <v>1</v>
      </c>
      <c r="H670">
        <v>3</v>
      </c>
      <c r="I670" t="s">
        <v>1635</v>
      </c>
      <c r="J670" t="s">
        <v>1636</v>
      </c>
      <c r="K670" t="s">
        <v>1637</v>
      </c>
      <c r="L670">
        <v>1348</v>
      </c>
      <c r="N670">
        <v>1009</v>
      </c>
      <c r="O670" t="s">
        <v>182</v>
      </c>
      <c r="P670" t="s">
        <v>182</v>
      </c>
      <c r="Q670">
        <v>1000</v>
      </c>
      <c r="W670">
        <v>0</v>
      </c>
      <c r="X670">
        <v>-909021926</v>
      </c>
      <c r="Y670">
        <v>4.0000000000000003E-5</v>
      </c>
      <c r="AA670">
        <v>119328</v>
      </c>
      <c r="AB670">
        <v>0</v>
      </c>
      <c r="AC670">
        <v>0</v>
      </c>
      <c r="AD670">
        <v>0</v>
      </c>
      <c r="AE670">
        <v>16950</v>
      </c>
      <c r="AF670">
        <v>0</v>
      </c>
      <c r="AG670">
        <v>0</v>
      </c>
      <c r="AH670">
        <v>0</v>
      </c>
      <c r="AI670">
        <v>7.04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4.0000000000000003E-5</v>
      </c>
      <c r="AU670" t="s">
        <v>6</v>
      </c>
      <c r="AV670">
        <v>0</v>
      </c>
      <c r="AW670">
        <v>2</v>
      </c>
      <c r="AX670">
        <v>16614128</v>
      </c>
      <c r="AY670">
        <v>1</v>
      </c>
      <c r="AZ670">
        <v>0</v>
      </c>
      <c r="BA670">
        <v>654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Y670*Source!I291</f>
        <v>1.1200000000000001E-3</v>
      </c>
      <c r="CY670">
        <f>AA670</f>
        <v>119328</v>
      </c>
      <c r="CZ670">
        <f>AE670</f>
        <v>16950</v>
      </c>
      <c r="DA670">
        <f>AI670</f>
        <v>7.04</v>
      </c>
      <c r="DB670">
        <v>0</v>
      </c>
    </row>
    <row r="671" spans="1:106" x14ac:dyDescent="0.2">
      <c r="A671">
        <f>ROW(Source!A291)</f>
        <v>291</v>
      </c>
      <c r="B671">
        <v>16612262</v>
      </c>
      <c r="C671">
        <v>16614111</v>
      </c>
      <c r="D671">
        <v>15214131</v>
      </c>
      <c r="E671">
        <v>1</v>
      </c>
      <c r="F671">
        <v>1</v>
      </c>
      <c r="G671">
        <v>1</v>
      </c>
      <c r="H671">
        <v>3</v>
      </c>
      <c r="I671" t="s">
        <v>890</v>
      </c>
      <c r="J671" t="s">
        <v>892</v>
      </c>
      <c r="K671" t="s">
        <v>891</v>
      </c>
      <c r="L671">
        <v>1354</v>
      </c>
      <c r="N671">
        <v>1010</v>
      </c>
      <c r="O671" t="s">
        <v>110</v>
      </c>
      <c r="P671" t="s">
        <v>110</v>
      </c>
      <c r="Q671">
        <v>1</v>
      </c>
      <c r="W671">
        <v>0</v>
      </c>
      <c r="X671">
        <v>450256495</v>
      </c>
      <c r="Y671">
        <v>1</v>
      </c>
      <c r="AA671">
        <v>427.33</v>
      </c>
      <c r="AB671">
        <v>0</v>
      </c>
      <c r="AC671">
        <v>0</v>
      </c>
      <c r="AD671">
        <v>0</v>
      </c>
      <c r="AE671">
        <v>60.7</v>
      </c>
      <c r="AF671">
        <v>0</v>
      </c>
      <c r="AG671">
        <v>0</v>
      </c>
      <c r="AH671">
        <v>0</v>
      </c>
      <c r="AI671">
        <v>7.04</v>
      </c>
      <c r="AJ671">
        <v>1</v>
      </c>
      <c r="AK671">
        <v>1</v>
      </c>
      <c r="AL671">
        <v>1</v>
      </c>
      <c r="AN671">
        <v>0</v>
      </c>
      <c r="AO671">
        <v>0</v>
      </c>
      <c r="AP671">
        <v>0</v>
      </c>
      <c r="AQ671">
        <v>0</v>
      </c>
      <c r="AR671">
        <v>0</v>
      </c>
      <c r="AS671" t="s">
        <v>6</v>
      </c>
      <c r="AT671">
        <v>1</v>
      </c>
      <c r="AU671" t="s">
        <v>6</v>
      </c>
      <c r="AV671">
        <v>0</v>
      </c>
      <c r="AW671">
        <v>1</v>
      </c>
      <c r="AX671">
        <v>-1</v>
      </c>
      <c r="AY671">
        <v>0</v>
      </c>
      <c r="AZ671">
        <v>0</v>
      </c>
      <c r="BA671" t="s">
        <v>6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Y671*Source!I291</f>
        <v>28</v>
      </c>
      <c r="CY671">
        <f>AA671</f>
        <v>427.33</v>
      </c>
      <c r="CZ671">
        <f>AE671</f>
        <v>60.7</v>
      </c>
      <c r="DA671">
        <f>AI671</f>
        <v>7.04</v>
      </c>
      <c r="DB671">
        <v>0</v>
      </c>
    </row>
    <row r="672" spans="1:106" x14ac:dyDescent="0.2">
      <c r="A672">
        <f>ROW(Source!A293)</f>
        <v>293</v>
      </c>
      <c r="B672">
        <v>16612262</v>
      </c>
      <c r="C672">
        <v>16614132</v>
      </c>
      <c r="D672">
        <v>15446300</v>
      </c>
      <c r="E672">
        <v>1</v>
      </c>
      <c r="F672">
        <v>1</v>
      </c>
      <c r="G672">
        <v>1</v>
      </c>
      <c r="H672">
        <v>1</v>
      </c>
      <c r="I672" t="s">
        <v>1317</v>
      </c>
      <c r="J672" t="s">
        <v>6</v>
      </c>
      <c r="K672" t="s">
        <v>1318</v>
      </c>
      <c r="L672">
        <v>1191</v>
      </c>
      <c r="N672">
        <v>1013</v>
      </c>
      <c r="O672" t="s">
        <v>1223</v>
      </c>
      <c r="P672" t="s">
        <v>1223</v>
      </c>
      <c r="Q672">
        <v>1</v>
      </c>
      <c r="W672">
        <v>0</v>
      </c>
      <c r="X672">
        <v>912892513</v>
      </c>
      <c r="Y672">
        <v>5.1289999999999996</v>
      </c>
      <c r="AA672">
        <v>0</v>
      </c>
      <c r="AB672">
        <v>0</v>
      </c>
      <c r="AC672">
        <v>0</v>
      </c>
      <c r="AD672">
        <v>69.84</v>
      </c>
      <c r="AE672">
        <v>0</v>
      </c>
      <c r="AF672">
        <v>0</v>
      </c>
      <c r="AG672">
        <v>0</v>
      </c>
      <c r="AH672">
        <v>9.92</v>
      </c>
      <c r="AI672">
        <v>1</v>
      </c>
      <c r="AJ672">
        <v>1</v>
      </c>
      <c r="AK672">
        <v>1</v>
      </c>
      <c r="AL672">
        <v>7.04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6</v>
      </c>
      <c r="AT672">
        <v>4.46</v>
      </c>
      <c r="AU672" t="s">
        <v>92</v>
      </c>
      <c r="AV672">
        <v>1</v>
      </c>
      <c r="AW672">
        <v>2</v>
      </c>
      <c r="AX672">
        <v>16614142</v>
      </c>
      <c r="AY672">
        <v>1</v>
      </c>
      <c r="AZ672">
        <v>0</v>
      </c>
      <c r="BA672">
        <v>657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Y672*Source!I293</f>
        <v>143.61199999999999</v>
      </c>
      <c r="CY672">
        <f>AD672</f>
        <v>69.84</v>
      </c>
      <c r="CZ672">
        <f>AH672</f>
        <v>9.92</v>
      </c>
      <c r="DA672">
        <f>AL672</f>
        <v>7.04</v>
      </c>
      <c r="DB672">
        <v>0</v>
      </c>
    </row>
    <row r="673" spans="1:106" x14ac:dyDescent="0.2">
      <c r="A673">
        <f>ROW(Source!A293)</f>
        <v>293</v>
      </c>
      <c r="B673">
        <v>16612262</v>
      </c>
      <c r="C673">
        <v>16614132</v>
      </c>
      <c r="D673">
        <v>15430395</v>
      </c>
      <c r="E673">
        <v>1</v>
      </c>
      <c r="F673">
        <v>1</v>
      </c>
      <c r="G673">
        <v>1</v>
      </c>
      <c r="H673">
        <v>1</v>
      </c>
      <c r="I673" t="s">
        <v>1224</v>
      </c>
      <c r="J673" t="s">
        <v>6</v>
      </c>
      <c r="K673" t="s">
        <v>1225</v>
      </c>
      <c r="L673">
        <v>1191</v>
      </c>
      <c r="N673">
        <v>1013</v>
      </c>
      <c r="O673" t="s">
        <v>1223</v>
      </c>
      <c r="P673" t="s">
        <v>1223</v>
      </c>
      <c r="Q673">
        <v>1</v>
      </c>
      <c r="W673">
        <v>0</v>
      </c>
      <c r="X673">
        <v>-1417349443</v>
      </c>
      <c r="Y673">
        <v>0.01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7.04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6</v>
      </c>
      <c r="AT673">
        <v>0.01</v>
      </c>
      <c r="AU673" t="s">
        <v>6</v>
      </c>
      <c r="AV673">
        <v>2</v>
      </c>
      <c r="AW673">
        <v>2</v>
      </c>
      <c r="AX673">
        <v>16614143</v>
      </c>
      <c r="AY673">
        <v>1</v>
      </c>
      <c r="AZ673">
        <v>2048</v>
      </c>
      <c r="BA673">
        <v>658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Y673*Source!I293</f>
        <v>0.28000000000000003</v>
      </c>
      <c r="CY673">
        <f>AD673</f>
        <v>0</v>
      </c>
      <c r="CZ673">
        <f>AH673</f>
        <v>0</v>
      </c>
      <c r="DA673">
        <f>AL673</f>
        <v>1</v>
      </c>
      <c r="DB673">
        <v>0</v>
      </c>
    </row>
    <row r="674" spans="1:106" x14ac:dyDescent="0.2">
      <c r="A674">
        <f>ROW(Source!A293)</f>
        <v>293</v>
      </c>
      <c r="B674">
        <v>16612262</v>
      </c>
      <c r="C674">
        <v>16614132</v>
      </c>
      <c r="D674">
        <v>15249073</v>
      </c>
      <c r="E674">
        <v>1</v>
      </c>
      <c r="F674">
        <v>1</v>
      </c>
      <c r="G674">
        <v>1</v>
      </c>
      <c r="H674">
        <v>2</v>
      </c>
      <c r="I674" t="s">
        <v>1237</v>
      </c>
      <c r="J674" t="s">
        <v>1238</v>
      </c>
      <c r="K674" t="s">
        <v>1239</v>
      </c>
      <c r="L674">
        <v>1368</v>
      </c>
      <c r="N674">
        <v>1011</v>
      </c>
      <c r="O674" t="s">
        <v>1229</v>
      </c>
      <c r="P674" t="s">
        <v>1229</v>
      </c>
      <c r="Q674">
        <v>1</v>
      </c>
      <c r="W674">
        <v>0</v>
      </c>
      <c r="X674">
        <v>1372534845</v>
      </c>
      <c r="Y674">
        <v>1.2500000000000001E-2</v>
      </c>
      <c r="AA674">
        <v>0</v>
      </c>
      <c r="AB674">
        <v>462.6</v>
      </c>
      <c r="AC674">
        <v>11.6</v>
      </c>
      <c r="AD674">
        <v>0</v>
      </c>
      <c r="AE674">
        <v>0</v>
      </c>
      <c r="AF674">
        <v>65.709999999999994</v>
      </c>
      <c r="AG674">
        <v>11.6</v>
      </c>
      <c r="AH674">
        <v>0</v>
      </c>
      <c r="AI674">
        <v>1</v>
      </c>
      <c r="AJ674">
        <v>7.04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6</v>
      </c>
      <c r="AT674">
        <v>0.01</v>
      </c>
      <c r="AU674" t="s">
        <v>91</v>
      </c>
      <c r="AV674">
        <v>0</v>
      </c>
      <c r="AW674">
        <v>2</v>
      </c>
      <c r="AX674">
        <v>16614144</v>
      </c>
      <c r="AY674">
        <v>1</v>
      </c>
      <c r="AZ674">
        <v>0</v>
      </c>
      <c r="BA674">
        <v>659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Y674*Source!I293</f>
        <v>0.35000000000000003</v>
      </c>
      <c r="CY674">
        <f>AB674</f>
        <v>462.6</v>
      </c>
      <c r="CZ674">
        <f>AF674</f>
        <v>65.709999999999994</v>
      </c>
      <c r="DA674">
        <f>AJ674</f>
        <v>7.04</v>
      </c>
      <c r="DB674">
        <v>0</v>
      </c>
    </row>
    <row r="675" spans="1:106" x14ac:dyDescent="0.2">
      <c r="A675">
        <f>ROW(Source!A293)</f>
        <v>293</v>
      </c>
      <c r="B675">
        <v>16612262</v>
      </c>
      <c r="C675">
        <v>16614132</v>
      </c>
      <c r="D675">
        <v>15249308</v>
      </c>
      <c r="E675">
        <v>1</v>
      </c>
      <c r="F675">
        <v>1</v>
      </c>
      <c r="G675">
        <v>1</v>
      </c>
      <c r="H675">
        <v>2</v>
      </c>
      <c r="I675" t="s">
        <v>1611</v>
      </c>
      <c r="J675" t="s">
        <v>1612</v>
      </c>
      <c r="K675" t="s">
        <v>1613</v>
      </c>
      <c r="L675">
        <v>1368</v>
      </c>
      <c r="N675">
        <v>1011</v>
      </c>
      <c r="O675" t="s">
        <v>1229</v>
      </c>
      <c r="P675" t="s">
        <v>1229</v>
      </c>
      <c r="Q675">
        <v>1</v>
      </c>
      <c r="W675">
        <v>0</v>
      </c>
      <c r="X675">
        <v>792402865</v>
      </c>
      <c r="Y675">
        <v>0.61250000000000004</v>
      </c>
      <c r="AA675">
        <v>0</v>
      </c>
      <c r="AB675">
        <v>8.4499999999999993</v>
      </c>
      <c r="AC675">
        <v>0</v>
      </c>
      <c r="AD675">
        <v>0</v>
      </c>
      <c r="AE675">
        <v>0</v>
      </c>
      <c r="AF675">
        <v>1.2</v>
      </c>
      <c r="AG675">
        <v>0</v>
      </c>
      <c r="AH675">
        <v>0</v>
      </c>
      <c r="AI675">
        <v>1</v>
      </c>
      <c r="AJ675">
        <v>7.04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6</v>
      </c>
      <c r="AT675">
        <v>0.49</v>
      </c>
      <c r="AU675" t="s">
        <v>91</v>
      </c>
      <c r="AV675">
        <v>0</v>
      </c>
      <c r="AW675">
        <v>2</v>
      </c>
      <c r="AX675">
        <v>16614145</v>
      </c>
      <c r="AY675">
        <v>1</v>
      </c>
      <c r="AZ675">
        <v>0</v>
      </c>
      <c r="BA675">
        <v>660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Y675*Source!I293</f>
        <v>17.150000000000002</v>
      </c>
      <c r="CY675">
        <f>AB675</f>
        <v>8.4499999999999993</v>
      </c>
      <c r="CZ675">
        <f>AF675</f>
        <v>1.2</v>
      </c>
      <c r="DA675">
        <f>AJ675</f>
        <v>7.04</v>
      </c>
      <c r="DB675">
        <v>0</v>
      </c>
    </row>
    <row r="676" spans="1:106" x14ac:dyDescent="0.2">
      <c r="A676">
        <f>ROW(Source!A293)</f>
        <v>293</v>
      </c>
      <c r="B676">
        <v>16612262</v>
      </c>
      <c r="C676">
        <v>16614132</v>
      </c>
      <c r="D676">
        <v>15249377</v>
      </c>
      <c r="E676">
        <v>1</v>
      </c>
      <c r="F676">
        <v>1</v>
      </c>
      <c r="G676">
        <v>1</v>
      </c>
      <c r="H676">
        <v>2</v>
      </c>
      <c r="I676" t="s">
        <v>1319</v>
      </c>
      <c r="J676" t="s">
        <v>1320</v>
      </c>
      <c r="K676" t="s">
        <v>1321</v>
      </c>
      <c r="L676">
        <v>1368</v>
      </c>
      <c r="N676">
        <v>1011</v>
      </c>
      <c r="O676" t="s">
        <v>1229</v>
      </c>
      <c r="P676" t="s">
        <v>1229</v>
      </c>
      <c r="Q676">
        <v>1</v>
      </c>
      <c r="W676">
        <v>0</v>
      </c>
      <c r="X676">
        <v>-353815937</v>
      </c>
      <c r="Y676">
        <v>0.53749999999999998</v>
      </c>
      <c r="AA676">
        <v>0</v>
      </c>
      <c r="AB676">
        <v>57.02</v>
      </c>
      <c r="AC676">
        <v>0</v>
      </c>
      <c r="AD676">
        <v>0</v>
      </c>
      <c r="AE676">
        <v>0</v>
      </c>
      <c r="AF676">
        <v>8.1</v>
      </c>
      <c r="AG676">
        <v>0</v>
      </c>
      <c r="AH676">
        <v>0</v>
      </c>
      <c r="AI676">
        <v>1</v>
      </c>
      <c r="AJ676">
        <v>7.04</v>
      </c>
      <c r="AK676">
        <v>1</v>
      </c>
      <c r="AL676">
        <v>1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6</v>
      </c>
      <c r="AT676">
        <v>0.43</v>
      </c>
      <c r="AU676" t="s">
        <v>91</v>
      </c>
      <c r="AV676">
        <v>0</v>
      </c>
      <c r="AW676">
        <v>2</v>
      </c>
      <c r="AX676">
        <v>16614146</v>
      </c>
      <c r="AY676">
        <v>1</v>
      </c>
      <c r="AZ676">
        <v>0</v>
      </c>
      <c r="BA676">
        <v>661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Y676*Source!I293</f>
        <v>15.049999999999999</v>
      </c>
      <c r="CY676">
        <f>AB676</f>
        <v>57.02</v>
      </c>
      <c r="CZ676">
        <f>AF676</f>
        <v>8.1</v>
      </c>
      <c r="DA676">
        <f>AJ676</f>
        <v>7.04</v>
      </c>
      <c r="DB676">
        <v>0</v>
      </c>
    </row>
    <row r="677" spans="1:106" x14ac:dyDescent="0.2">
      <c r="A677">
        <f>ROW(Source!A293)</f>
        <v>293</v>
      </c>
      <c r="B677">
        <v>16612262</v>
      </c>
      <c r="C677">
        <v>16614132</v>
      </c>
      <c r="D677">
        <v>15165634</v>
      </c>
      <c r="E677">
        <v>1</v>
      </c>
      <c r="F677">
        <v>1</v>
      </c>
      <c r="G677">
        <v>1</v>
      </c>
      <c r="H677">
        <v>3</v>
      </c>
      <c r="I677" t="s">
        <v>1614</v>
      </c>
      <c r="J677" t="s">
        <v>1615</v>
      </c>
      <c r="K677" t="s">
        <v>1616</v>
      </c>
      <c r="L677">
        <v>1339</v>
      </c>
      <c r="N677">
        <v>1007</v>
      </c>
      <c r="O677" t="s">
        <v>282</v>
      </c>
      <c r="P677" t="s">
        <v>282</v>
      </c>
      <c r="Q677">
        <v>1</v>
      </c>
      <c r="W677">
        <v>0</v>
      </c>
      <c r="X677">
        <v>1706747518</v>
      </c>
      <c r="Y677">
        <v>8.3999999999999995E-3</v>
      </c>
      <c r="AA677">
        <v>271.11</v>
      </c>
      <c r="AB677">
        <v>0</v>
      </c>
      <c r="AC677">
        <v>0</v>
      </c>
      <c r="AD677">
        <v>0</v>
      </c>
      <c r="AE677">
        <v>38.51</v>
      </c>
      <c r="AF677">
        <v>0</v>
      </c>
      <c r="AG677">
        <v>0</v>
      </c>
      <c r="AH677">
        <v>0</v>
      </c>
      <c r="AI677">
        <v>7.04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8.3999999999999995E-3</v>
      </c>
      <c r="AU677" t="s">
        <v>6</v>
      </c>
      <c r="AV677">
        <v>0</v>
      </c>
      <c r="AW677">
        <v>2</v>
      </c>
      <c r="AX677">
        <v>16614147</v>
      </c>
      <c r="AY677">
        <v>1</v>
      </c>
      <c r="AZ677">
        <v>0</v>
      </c>
      <c r="BA677">
        <v>662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Y677*Source!I293</f>
        <v>0.23519999999999999</v>
      </c>
      <c r="CY677">
        <f>AA677</f>
        <v>271.11</v>
      </c>
      <c r="CZ677">
        <f>AE677</f>
        <v>38.51</v>
      </c>
      <c r="DA677">
        <f>AI677</f>
        <v>7.04</v>
      </c>
      <c r="DB677">
        <v>0</v>
      </c>
    </row>
    <row r="678" spans="1:106" x14ac:dyDescent="0.2">
      <c r="A678">
        <f>ROW(Source!A293)</f>
        <v>293</v>
      </c>
      <c r="B678">
        <v>16612262</v>
      </c>
      <c r="C678">
        <v>16614132</v>
      </c>
      <c r="D678">
        <v>15165653</v>
      </c>
      <c r="E678">
        <v>1</v>
      </c>
      <c r="F678">
        <v>1</v>
      </c>
      <c r="G678">
        <v>1</v>
      </c>
      <c r="H678">
        <v>3</v>
      </c>
      <c r="I678" t="s">
        <v>1617</v>
      </c>
      <c r="J678" t="s">
        <v>1618</v>
      </c>
      <c r="K678" t="s">
        <v>1619</v>
      </c>
      <c r="L678">
        <v>1339</v>
      </c>
      <c r="N678">
        <v>1007</v>
      </c>
      <c r="O678" t="s">
        <v>282</v>
      </c>
      <c r="P678" t="s">
        <v>282</v>
      </c>
      <c r="Q678">
        <v>1</v>
      </c>
      <c r="W678">
        <v>0</v>
      </c>
      <c r="X678">
        <v>1262771840</v>
      </c>
      <c r="Y678">
        <v>3.6999999999999998E-2</v>
      </c>
      <c r="AA678">
        <v>43.79</v>
      </c>
      <c r="AB678">
        <v>0</v>
      </c>
      <c r="AC678">
        <v>0</v>
      </c>
      <c r="AD678">
        <v>0</v>
      </c>
      <c r="AE678">
        <v>6.22</v>
      </c>
      <c r="AF678">
        <v>0</v>
      </c>
      <c r="AG678">
        <v>0</v>
      </c>
      <c r="AH678">
        <v>0</v>
      </c>
      <c r="AI678">
        <v>7.04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3.6999999999999998E-2</v>
      </c>
      <c r="AU678" t="s">
        <v>6</v>
      </c>
      <c r="AV678">
        <v>0</v>
      </c>
      <c r="AW678">
        <v>2</v>
      </c>
      <c r="AX678">
        <v>16614148</v>
      </c>
      <c r="AY678">
        <v>1</v>
      </c>
      <c r="AZ678">
        <v>0</v>
      </c>
      <c r="BA678">
        <v>663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Y678*Source!I293</f>
        <v>1.036</v>
      </c>
      <c r="CY678">
        <f>AA678</f>
        <v>43.79</v>
      </c>
      <c r="CZ678">
        <f>AE678</f>
        <v>6.22</v>
      </c>
      <c r="DA678">
        <f>AI678</f>
        <v>7.04</v>
      </c>
      <c r="DB678">
        <v>0</v>
      </c>
    </row>
    <row r="679" spans="1:106" x14ac:dyDescent="0.2">
      <c r="A679">
        <f>ROW(Source!A293)</f>
        <v>293</v>
      </c>
      <c r="B679">
        <v>16612262</v>
      </c>
      <c r="C679">
        <v>16614132</v>
      </c>
      <c r="D679">
        <v>15168763</v>
      </c>
      <c r="E679">
        <v>1</v>
      </c>
      <c r="F679">
        <v>1</v>
      </c>
      <c r="G679">
        <v>1</v>
      </c>
      <c r="H679">
        <v>3</v>
      </c>
      <c r="I679" t="s">
        <v>1650</v>
      </c>
      <c r="J679" t="s">
        <v>1651</v>
      </c>
      <c r="K679" t="s">
        <v>1652</v>
      </c>
      <c r="L679">
        <v>1348</v>
      </c>
      <c r="N679">
        <v>1009</v>
      </c>
      <c r="O679" t="s">
        <v>182</v>
      </c>
      <c r="P679" t="s">
        <v>182</v>
      </c>
      <c r="Q679">
        <v>1000</v>
      </c>
      <c r="W679">
        <v>0</v>
      </c>
      <c r="X679">
        <v>-1068056325</v>
      </c>
      <c r="Y679">
        <v>1.4999999999999999E-4</v>
      </c>
      <c r="AA679">
        <v>72948.479999999996</v>
      </c>
      <c r="AB679">
        <v>0</v>
      </c>
      <c r="AC679">
        <v>0</v>
      </c>
      <c r="AD679">
        <v>0</v>
      </c>
      <c r="AE679">
        <v>10362</v>
      </c>
      <c r="AF679">
        <v>0</v>
      </c>
      <c r="AG679">
        <v>0</v>
      </c>
      <c r="AH679">
        <v>0</v>
      </c>
      <c r="AI679">
        <v>7.04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1.4999999999999999E-4</v>
      </c>
      <c r="AU679" t="s">
        <v>6</v>
      </c>
      <c r="AV679">
        <v>0</v>
      </c>
      <c r="AW679">
        <v>2</v>
      </c>
      <c r="AX679">
        <v>16614149</v>
      </c>
      <c r="AY679">
        <v>1</v>
      </c>
      <c r="AZ679">
        <v>0</v>
      </c>
      <c r="BA679">
        <v>664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Y679*Source!I293</f>
        <v>4.1999999999999997E-3</v>
      </c>
      <c r="CY679">
        <f>AA679</f>
        <v>72948.479999999996</v>
      </c>
      <c r="CZ679">
        <f>AE679</f>
        <v>10362</v>
      </c>
      <c r="DA679">
        <f>AI679</f>
        <v>7.04</v>
      </c>
      <c r="DB679">
        <v>0</v>
      </c>
    </row>
    <row r="680" spans="1:106" x14ac:dyDescent="0.2">
      <c r="A680">
        <f>ROW(Source!A293)</f>
        <v>293</v>
      </c>
      <c r="B680">
        <v>16612262</v>
      </c>
      <c r="C680">
        <v>16614132</v>
      </c>
      <c r="D680">
        <v>15227602</v>
      </c>
      <c r="E680">
        <v>1</v>
      </c>
      <c r="F680">
        <v>1</v>
      </c>
      <c r="G680">
        <v>1</v>
      </c>
      <c r="H680">
        <v>3</v>
      </c>
      <c r="I680" t="s">
        <v>1659</v>
      </c>
      <c r="J680" t="s">
        <v>1660</v>
      </c>
      <c r="K680" t="s">
        <v>1661</v>
      </c>
      <c r="L680">
        <v>1301</v>
      </c>
      <c r="N680">
        <v>1003</v>
      </c>
      <c r="O680" t="s">
        <v>135</v>
      </c>
      <c r="P680" t="s">
        <v>135</v>
      </c>
      <c r="Q680">
        <v>1</v>
      </c>
      <c r="W680">
        <v>0</v>
      </c>
      <c r="X680">
        <v>730239627</v>
      </c>
      <c r="Y680">
        <v>0.4</v>
      </c>
      <c r="AA680">
        <v>219.65</v>
      </c>
      <c r="AB680">
        <v>0</v>
      </c>
      <c r="AC680">
        <v>0</v>
      </c>
      <c r="AD680">
        <v>0</v>
      </c>
      <c r="AE680">
        <v>31.2</v>
      </c>
      <c r="AF680">
        <v>0</v>
      </c>
      <c r="AG680">
        <v>0</v>
      </c>
      <c r="AH680">
        <v>0</v>
      </c>
      <c r="AI680">
        <v>7.04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0.4</v>
      </c>
      <c r="AU680" t="s">
        <v>6</v>
      </c>
      <c r="AV680">
        <v>0</v>
      </c>
      <c r="AW680">
        <v>2</v>
      </c>
      <c r="AX680">
        <v>16614151</v>
      </c>
      <c r="AY680">
        <v>1</v>
      </c>
      <c r="AZ680">
        <v>0</v>
      </c>
      <c r="BA680">
        <v>666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Y680*Source!I293</f>
        <v>11.200000000000001</v>
      </c>
      <c r="CY680">
        <f>AA680</f>
        <v>219.65</v>
      </c>
      <c r="CZ680">
        <f>AE680</f>
        <v>31.2</v>
      </c>
      <c r="DA680">
        <f>AI680</f>
        <v>7.04</v>
      </c>
      <c r="DB680">
        <v>0</v>
      </c>
    </row>
    <row r="681" spans="1:106" x14ac:dyDescent="0.2">
      <c r="A681">
        <f>ROW(Source!A294)</f>
        <v>294</v>
      </c>
      <c r="B681">
        <v>16612262</v>
      </c>
      <c r="C681">
        <v>16614152</v>
      </c>
      <c r="D681">
        <v>15478831</v>
      </c>
      <c r="E681">
        <v>1</v>
      </c>
      <c r="F681">
        <v>1</v>
      </c>
      <c r="G681">
        <v>1</v>
      </c>
      <c r="H681">
        <v>1</v>
      </c>
      <c r="I681" t="s">
        <v>1662</v>
      </c>
      <c r="J681" t="s">
        <v>6</v>
      </c>
      <c r="K681" t="s">
        <v>1663</v>
      </c>
      <c r="L681">
        <v>1191</v>
      </c>
      <c r="N681">
        <v>1013</v>
      </c>
      <c r="O681" t="s">
        <v>1223</v>
      </c>
      <c r="P681" t="s">
        <v>1223</v>
      </c>
      <c r="Q681">
        <v>1</v>
      </c>
      <c r="W681">
        <v>0</v>
      </c>
      <c r="X681">
        <v>-1658069037</v>
      </c>
      <c r="Y681">
        <v>5.761499999999999</v>
      </c>
      <c r="AA681">
        <v>0</v>
      </c>
      <c r="AB681">
        <v>0</v>
      </c>
      <c r="AC681">
        <v>0</v>
      </c>
      <c r="AD681">
        <v>81.95</v>
      </c>
      <c r="AE681">
        <v>0</v>
      </c>
      <c r="AF681">
        <v>0</v>
      </c>
      <c r="AG681">
        <v>0</v>
      </c>
      <c r="AH681">
        <v>11.64</v>
      </c>
      <c r="AI681">
        <v>1</v>
      </c>
      <c r="AJ681">
        <v>1</v>
      </c>
      <c r="AK681">
        <v>1</v>
      </c>
      <c r="AL681">
        <v>7.04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5.01</v>
      </c>
      <c r="AU681" t="s">
        <v>92</v>
      </c>
      <c r="AV681">
        <v>1</v>
      </c>
      <c r="AW681">
        <v>2</v>
      </c>
      <c r="AX681">
        <v>16614159</v>
      </c>
      <c r="AY681">
        <v>1</v>
      </c>
      <c r="AZ681">
        <v>0</v>
      </c>
      <c r="BA681">
        <v>667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Y681*Source!I294</f>
        <v>10.393745999999998</v>
      </c>
      <c r="CY681">
        <f>AD681</f>
        <v>81.95</v>
      </c>
      <c r="CZ681">
        <f>AH681</f>
        <v>11.64</v>
      </c>
      <c r="DA681">
        <f>AL681</f>
        <v>7.04</v>
      </c>
      <c r="DB681">
        <v>0</v>
      </c>
    </row>
    <row r="682" spans="1:106" x14ac:dyDescent="0.2">
      <c r="A682">
        <f>ROW(Source!A294)</f>
        <v>294</v>
      </c>
      <c r="B682">
        <v>16612262</v>
      </c>
      <c r="C682">
        <v>16614152</v>
      </c>
      <c r="D682">
        <v>15248793</v>
      </c>
      <c r="E682">
        <v>1</v>
      </c>
      <c r="F682">
        <v>1</v>
      </c>
      <c r="G682">
        <v>1</v>
      </c>
      <c r="H682">
        <v>2</v>
      </c>
      <c r="I682" t="s">
        <v>1638</v>
      </c>
      <c r="J682" t="s">
        <v>1639</v>
      </c>
      <c r="K682" t="s">
        <v>1640</v>
      </c>
      <c r="L682">
        <v>1368</v>
      </c>
      <c r="N682">
        <v>1011</v>
      </c>
      <c r="O682" t="s">
        <v>1229</v>
      </c>
      <c r="P682" t="s">
        <v>1229</v>
      </c>
      <c r="Q682">
        <v>1</v>
      </c>
      <c r="W682">
        <v>0</v>
      </c>
      <c r="X682">
        <v>-1347092713</v>
      </c>
      <c r="Y682">
        <v>1.875</v>
      </c>
      <c r="AA682">
        <v>0</v>
      </c>
      <c r="AB682">
        <v>208.88</v>
      </c>
      <c r="AC682">
        <v>0</v>
      </c>
      <c r="AD682">
        <v>0</v>
      </c>
      <c r="AE682">
        <v>0</v>
      </c>
      <c r="AF682">
        <v>29.67</v>
      </c>
      <c r="AG682">
        <v>0</v>
      </c>
      <c r="AH682">
        <v>0</v>
      </c>
      <c r="AI682">
        <v>1</v>
      </c>
      <c r="AJ682">
        <v>7.04</v>
      </c>
      <c r="AK682">
        <v>1</v>
      </c>
      <c r="AL682">
        <v>1</v>
      </c>
      <c r="AN682">
        <v>0</v>
      </c>
      <c r="AO682">
        <v>1</v>
      </c>
      <c r="AP682">
        <v>1</v>
      </c>
      <c r="AQ682">
        <v>0</v>
      </c>
      <c r="AR682">
        <v>0</v>
      </c>
      <c r="AS682" t="s">
        <v>6</v>
      </c>
      <c r="AT682">
        <v>1.5</v>
      </c>
      <c r="AU682" t="s">
        <v>91</v>
      </c>
      <c r="AV682">
        <v>0</v>
      </c>
      <c r="AW682">
        <v>2</v>
      </c>
      <c r="AX682">
        <v>16614160</v>
      </c>
      <c r="AY682">
        <v>1</v>
      </c>
      <c r="AZ682">
        <v>0</v>
      </c>
      <c r="BA682">
        <v>668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Y682*Source!I294</f>
        <v>3.3825000000000003</v>
      </c>
      <c r="CY682">
        <f>AB682</f>
        <v>208.88</v>
      </c>
      <c r="CZ682">
        <f>AF682</f>
        <v>29.67</v>
      </c>
      <c r="DA682">
        <f>AJ682</f>
        <v>7.04</v>
      </c>
      <c r="DB682">
        <v>0</v>
      </c>
    </row>
    <row r="683" spans="1:106" x14ac:dyDescent="0.2">
      <c r="A683">
        <f>ROW(Source!A294)</f>
        <v>294</v>
      </c>
      <c r="B683">
        <v>16612262</v>
      </c>
      <c r="C683">
        <v>16614152</v>
      </c>
      <c r="D683">
        <v>15167286</v>
      </c>
      <c r="E683">
        <v>1</v>
      </c>
      <c r="F683">
        <v>1</v>
      </c>
      <c r="G683">
        <v>1</v>
      </c>
      <c r="H683">
        <v>3</v>
      </c>
      <c r="I683" t="s">
        <v>1293</v>
      </c>
      <c r="J683" t="s">
        <v>1294</v>
      </c>
      <c r="K683" t="s">
        <v>1295</v>
      </c>
      <c r="L683">
        <v>1339</v>
      </c>
      <c r="N683">
        <v>1007</v>
      </c>
      <c r="O683" t="s">
        <v>282</v>
      </c>
      <c r="P683" t="s">
        <v>282</v>
      </c>
      <c r="Q683">
        <v>1</v>
      </c>
      <c r="W683">
        <v>0</v>
      </c>
      <c r="X683">
        <v>-1660354250</v>
      </c>
      <c r="Y683">
        <v>1</v>
      </c>
      <c r="AA683">
        <v>17.18</v>
      </c>
      <c r="AB683">
        <v>0</v>
      </c>
      <c r="AC683">
        <v>0</v>
      </c>
      <c r="AD683">
        <v>0</v>
      </c>
      <c r="AE683">
        <v>2.44</v>
      </c>
      <c r="AF683">
        <v>0</v>
      </c>
      <c r="AG683">
        <v>0</v>
      </c>
      <c r="AH683">
        <v>0</v>
      </c>
      <c r="AI683">
        <v>7.04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6</v>
      </c>
      <c r="AT683">
        <v>1</v>
      </c>
      <c r="AU683" t="s">
        <v>6</v>
      </c>
      <c r="AV683">
        <v>0</v>
      </c>
      <c r="AW683">
        <v>2</v>
      </c>
      <c r="AX683">
        <v>16614161</v>
      </c>
      <c r="AY683">
        <v>1</v>
      </c>
      <c r="AZ683">
        <v>0</v>
      </c>
      <c r="BA683">
        <v>669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Y683*Source!I294</f>
        <v>1.804</v>
      </c>
      <c r="CY683">
        <f>AA683</f>
        <v>17.18</v>
      </c>
      <c r="CZ683">
        <f>AE683</f>
        <v>2.44</v>
      </c>
      <c r="DA683">
        <f>AI683</f>
        <v>7.04</v>
      </c>
      <c r="DB683">
        <v>0</v>
      </c>
    </row>
    <row r="684" spans="1:106" x14ac:dyDescent="0.2">
      <c r="A684">
        <f>ROW(Source!A294)</f>
        <v>294</v>
      </c>
      <c r="B684">
        <v>16612262</v>
      </c>
      <c r="C684">
        <v>16614152</v>
      </c>
      <c r="D684">
        <v>15167963</v>
      </c>
      <c r="E684">
        <v>1</v>
      </c>
      <c r="F684">
        <v>1</v>
      </c>
      <c r="G684">
        <v>1</v>
      </c>
      <c r="H684">
        <v>3</v>
      </c>
      <c r="I684" t="s">
        <v>1623</v>
      </c>
      <c r="J684" t="s">
        <v>1624</v>
      </c>
      <c r="K684" t="s">
        <v>1625</v>
      </c>
      <c r="L684">
        <v>1346</v>
      </c>
      <c r="N684">
        <v>1009</v>
      </c>
      <c r="O684" t="s">
        <v>162</v>
      </c>
      <c r="P684" t="s">
        <v>162</v>
      </c>
      <c r="Q684">
        <v>1</v>
      </c>
      <c r="W684">
        <v>0</v>
      </c>
      <c r="X684">
        <v>-490687590</v>
      </c>
      <c r="Y684">
        <v>0.02</v>
      </c>
      <c r="AA684">
        <v>262.52</v>
      </c>
      <c r="AB684">
        <v>0</v>
      </c>
      <c r="AC684">
        <v>0</v>
      </c>
      <c r="AD684">
        <v>0</v>
      </c>
      <c r="AE684">
        <v>37.29</v>
      </c>
      <c r="AF684">
        <v>0</v>
      </c>
      <c r="AG684">
        <v>0</v>
      </c>
      <c r="AH684">
        <v>0</v>
      </c>
      <c r="AI684">
        <v>7.04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0.02</v>
      </c>
      <c r="AU684" t="s">
        <v>6</v>
      </c>
      <c r="AV684">
        <v>0</v>
      </c>
      <c r="AW684">
        <v>2</v>
      </c>
      <c r="AX684">
        <v>16614162</v>
      </c>
      <c r="AY684">
        <v>1</v>
      </c>
      <c r="AZ684">
        <v>0</v>
      </c>
      <c r="BA684">
        <v>670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Y684*Source!I294</f>
        <v>3.6080000000000001E-2</v>
      </c>
      <c r="CY684">
        <f>AA684</f>
        <v>262.52</v>
      </c>
      <c r="CZ684">
        <f>AE684</f>
        <v>37.29</v>
      </c>
      <c r="DA684">
        <f>AI684</f>
        <v>7.04</v>
      </c>
      <c r="DB684">
        <v>0</v>
      </c>
    </row>
    <row r="685" spans="1:106" x14ac:dyDescent="0.2">
      <c r="A685">
        <f>ROW(Source!A294)</f>
        <v>294</v>
      </c>
      <c r="B685">
        <v>16612262</v>
      </c>
      <c r="C685">
        <v>16614152</v>
      </c>
      <c r="D685">
        <v>15203740</v>
      </c>
      <c r="E685">
        <v>1</v>
      </c>
      <c r="F685">
        <v>1</v>
      </c>
      <c r="G685">
        <v>1</v>
      </c>
      <c r="H685">
        <v>3</v>
      </c>
      <c r="I685" t="s">
        <v>1632</v>
      </c>
      <c r="J685" t="s">
        <v>1633</v>
      </c>
      <c r="K685" t="s">
        <v>1634</v>
      </c>
      <c r="L685">
        <v>1348</v>
      </c>
      <c r="N685">
        <v>1009</v>
      </c>
      <c r="O685" t="s">
        <v>182</v>
      </c>
      <c r="P685" t="s">
        <v>182</v>
      </c>
      <c r="Q685">
        <v>1000</v>
      </c>
      <c r="W685">
        <v>0</v>
      </c>
      <c r="X685">
        <v>570223526</v>
      </c>
      <c r="Y685">
        <v>5.0000000000000002E-5</v>
      </c>
      <c r="AA685">
        <v>106437.75999999999</v>
      </c>
      <c r="AB685">
        <v>0</v>
      </c>
      <c r="AC685">
        <v>0</v>
      </c>
      <c r="AD685">
        <v>0</v>
      </c>
      <c r="AE685">
        <v>15119</v>
      </c>
      <c r="AF685">
        <v>0</v>
      </c>
      <c r="AG685">
        <v>0</v>
      </c>
      <c r="AH685">
        <v>0</v>
      </c>
      <c r="AI685">
        <v>7.04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5.0000000000000002E-5</v>
      </c>
      <c r="AU685" t="s">
        <v>6</v>
      </c>
      <c r="AV685">
        <v>0</v>
      </c>
      <c r="AW685">
        <v>2</v>
      </c>
      <c r="AX685">
        <v>16614163</v>
      </c>
      <c r="AY685">
        <v>1</v>
      </c>
      <c r="AZ685">
        <v>0</v>
      </c>
      <c r="BA685">
        <v>671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Y685*Source!I294</f>
        <v>9.0200000000000011E-5</v>
      </c>
      <c r="CY685">
        <f>AA685</f>
        <v>106437.75999999999</v>
      </c>
      <c r="CZ685">
        <f>AE685</f>
        <v>15119</v>
      </c>
      <c r="DA685">
        <f>AI685</f>
        <v>7.04</v>
      </c>
      <c r="DB685">
        <v>0</v>
      </c>
    </row>
    <row r="686" spans="1:106" x14ac:dyDescent="0.2">
      <c r="A686">
        <f>ROW(Source!A294)</f>
        <v>294</v>
      </c>
      <c r="B686">
        <v>16612262</v>
      </c>
      <c r="C686">
        <v>16614152</v>
      </c>
      <c r="D686">
        <v>15204468</v>
      </c>
      <c r="E686">
        <v>1</v>
      </c>
      <c r="F686">
        <v>1</v>
      </c>
      <c r="G686">
        <v>1</v>
      </c>
      <c r="H686">
        <v>3</v>
      </c>
      <c r="I686" t="s">
        <v>1635</v>
      </c>
      <c r="J686" t="s">
        <v>1636</v>
      </c>
      <c r="K686" t="s">
        <v>1637</v>
      </c>
      <c r="L686">
        <v>1348</v>
      </c>
      <c r="N686">
        <v>1009</v>
      </c>
      <c r="O686" t="s">
        <v>182</v>
      </c>
      <c r="P686" t="s">
        <v>182</v>
      </c>
      <c r="Q686">
        <v>1000</v>
      </c>
      <c r="W686">
        <v>0</v>
      </c>
      <c r="X686">
        <v>-909021926</v>
      </c>
      <c r="Y686">
        <v>2.0000000000000002E-5</v>
      </c>
      <c r="AA686">
        <v>119328</v>
      </c>
      <c r="AB686">
        <v>0</v>
      </c>
      <c r="AC686">
        <v>0</v>
      </c>
      <c r="AD686">
        <v>0</v>
      </c>
      <c r="AE686">
        <v>16950</v>
      </c>
      <c r="AF686">
        <v>0</v>
      </c>
      <c r="AG686">
        <v>0</v>
      </c>
      <c r="AH686">
        <v>0</v>
      </c>
      <c r="AI686">
        <v>7.04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2.0000000000000002E-5</v>
      </c>
      <c r="AU686" t="s">
        <v>6</v>
      </c>
      <c r="AV686">
        <v>0</v>
      </c>
      <c r="AW686">
        <v>2</v>
      </c>
      <c r="AX686">
        <v>16614164</v>
      </c>
      <c r="AY686">
        <v>1</v>
      </c>
      <c r="AZ686">
        <v>0</v>
      </c>
      <c r="BA686">
        <v>672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Y686*Source!I294</f>
        <v>3.6080000000000007E-5</v>
      </c>
      <c r="CY686">
        <f>AA686</f>
        <v>119328</v>
      </c>
      <c r="CZ686">
        <f>AE686</f>
        <v>16950</v>
      </c>
      <c r="DA686">
        <f>AI686</f>
        <v>7.04</v>
      </c>
      <c r="DB686">
        <v>0</v>
      </c>
    </row>
    <row r="687" spans="1:106" x14ac:dyDescent="0.2">
      <c r="A687">
        <f>ROW(Source!A295)</f>
        <v>295</v>
      </c>
      <c r="B687">
        <v>16612262</v>
      </c>
      <c r="C687">
        <v>16614165</v>
      </c>
      <c r="D687">
        <v>15436014</v>
      </c>
      <c r="E687">
        <v>1</v>
      </c>
      <c r="F687">
        <v>1</v>
      </c>
      <c r="G687">
        <v>1</v>
      </c>
      <c r="H687">
        <v>1</v>
      </c>
      <c r="I687" t="s">
        <v>1259</v>
      </c>
      <c r="J687" t="s">
        <v>6</v>
      </c>
      <c r="K687" t="s">
        <v>1260</v>
      </c>
      <c r="L687">
        <v>1191</v>
      </c>
      <c r="N687">
        <v>1013</v>
      </c>
      <c r="O687" t="s">
        <v>1223</v>
      </c>
      <c r="P687" t="s">
        <v>1223</v>
      </c>
      <c r="Q687">
        <v>1</v>
      </c>
      <c r="W687">
        <v>0</v>
      </c>
      <c r="X687">
        <v>-784637506</v>
      </c>
      <c r="Y687">
        <v>193.03899999999999</v>
      </c>
      <c r="AA687">
        <v>0</v>
      </c>
      <c r="AB687">
        <v>0</v>
      </c>
      <c r="AC687">
        <v>0</v>
      </c>
      <c r="AD687">
        <v>61.53</v>
      </c>
      <c r="AE687">
        <v>0</v>
      </c>
      <c r="AF687">
        <v>0</v>
      </c>
      <c r="AG687">
        <v>0</v>
      </c>
      <c r="AH687">
        <v>8.74</v>
      </c>
      <c r="AI687">
        <v>1</v>
      </c>
      <c r="AJ687">
        <v>1</v>
      </c>
      <c r="AK687">
        <v>1</v>
      </c>
      <c r="AL687">
        <v>7.04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6</v>
      </c>
      <c r="AT687">
        <v>167.86</v>
      </c>
      <c r="AU687" t="s">
        <v>92</v>
      </c>
      <c r="AV687">
        <v>1</v>
      </c>
      <c r="AW687">
        <v>2</v>
      </c>
      <c r="AX687">
        <v>16614178</v>
      </c>
      <c r="AY687">
        <v>1</v>
      </c>
      <c r="AZ687">
        <v>0</v>
      </c>
      <c r="BA687">
        <v>673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Y687*Source!I295</f>
        <v>8.1848536000000003</v>
      </c>
      <c r="CY687">
        <f>AD687</f>
        <v>61.53</v>
      </c>
      <c r="CZ687">
        <f>AH687</f>
        <v>8.74</v>
      </c>
      <c r="DA687">
        <f>AL687</f>
        <v>7.04</v>
      </c>
      <c r="DB687">
        <v>0</v>
      </c>
    </row>
    <row r="688" spans="1:106" x14ac:dyDescent="0.2">
      <c r="A688">
        <f>ROW(Source!A295)</f>
        <v>295</v>
      </c>
      <c r="B688">
        <v>16612262</v>
      </c>
      <c r="C688">
        <v>16614165</v>
      </c>
      <c r="D688">
        <v>15430395</v>
      </c>
      <c r="E688">
        <v>1</v>
      </c>
      <c r="F688">
        <v>1</v>
      </c>
      <c r="G688">
        <v>1</v>
      </c>
      <c r="H688">
        <v>1</v>
      </c>
      <c r="I688" t="s">
        <v>1224</v>
      </c>
      <c r="J688" t="s">
        <v>6</v>
      </c>
      <c r="K688" t="s">
        <v>1225</v>
      </c>
      <c r="L688">
        <v>1191</v>
      </c>
      <c r="N688">
        <v>1013</v>
      </c>
      <c r="O688" t="s">
        <v>1223</v>
      </c>
      <c r="P688" t="s">
        <v>1223</v>
      </c>
      <c r="Q688">
        <v>1</v>
      </c>
      <c r="W688">
        <v>0</v>
      </c>
      <c r="X688">
        <v>-1417349443</v>
      </c>
      <c r="Y688">
        <v>1.3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7.04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1.3</v>
      </c>
      <c r="AU688" t="s">
        <v>6</v>
      </c>
      <c r="AV688">
        <v>2</v>
      </c>
      <c r="AW688">
        <v>2</v>
      </c>
      <c r="AX688">
        <v>16614179</v>
      </c>
      <c r="AY688">
        <v>1</v>
      </c>
      <c r="AZ688">
        <v>2048</v>
      </c>
      <c r="BA688">
        <v>674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Y688*Source!I295</f>
        <v>5.5120000000000002E-2</v>
      </c>
      <c r="CY688">
        <f>AD688</f>
        <v>0</v>
      </c>
      <c r="CZ688">
        <f>AH688</f>
        <v>0</v>
      </c>
      <c r="DA688">
        <f>AL688</f>
        <v>1</v>
      </c>
      <c r="DB688">
        <v>0</v>
      </c>
    </row>
    <row r="689" spans="1:106" x14ac:dyDescent="0.2">
      <c r="A689">
        <f>ROW(Source!A295)</f>
        <v>295</v>
      </c>
      <c r="B689">
        <v>16612262</v>
      </c>
      <c r="C689">
        <v>16614165</v>
      </c>
      <c r="D689">
        <v>15247680</v>
      </c>
      <c r="E689">
        <v>1</v>
      </c>
      <c r="F689">
        <v>1</v>
      </c>
      <c r="G689">
        <v>1</v>
      </c>
      <c r="H689">
        <v>2</v>
      </c>
      <c r="I689" t="s">
        <v>1509</v>
      </c>
      <c r="J689" t="s">
        <v>1510</v>
      </c>
      <c r="K689" t="s">
        <v>1511</v>
      </c>
      <c r="L689">
        <v>1368</v>
      </c>
      <c r="N689">
        <v>1011</v>
      </c>
      <c r="O689" t="s">
        <v>1229</v>
      </c>
      <c r="P689" t="s">
        <v>1229</v>
      </c>
      <c r="Q689">
        <v>1</v>
      </c>
      <c r="W689">
        <v>0</v>
      </c>
      <c r="X689">
        <v>-1718674368</v>
      </c>
      <c r="Y689">
        <v>0.65</v>
      </c>
      <c r="AA689">
        <v>0</v>
      </c>
      <c r="AB689">
        <v>788.41</v>
      </c>
      <c r="AC689">
        <v>13.5</v>
      </c>
      <c r="AD689">
        <v>0</v>
      </c>
      <c r="AE689">
        <v>0</v>
      </c>
      <c r="AF689">
        <v>111.99</v>
      </c>
      <c r="AG689">
        <v>13.5</v>
      </c>
      <c r="AH689">
        <v>0</v>
      </c>
      <c r="AI689">
        <v>1</v>
      </c>
      <c r="AJ689">
        <v>7.04</v>
      </c>
      <c r="AK689">
        <v>1</v>
      </c>
      <c r="AL689">
        <v>1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6</v>
      </c>
      <c r="AT689">
        <v>0.52</v>
      </c>
      <c r="AU689" t="s">
        <v>91</v>
      </c>
      <c r="AV689">
        <v>0</v>
      </c>
      <c r="AW689">
        <v>2</v>
      </c>
      <c r="AX689">
        <v>16614180</v>
      </c>
      <c r="AY689">
        <v>1</v>
      </c>
      <c r="AZ689">
        <v>0</v>
      </c>
      <c r="BA689">
        <v>675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Y689*Source!I295</f>
        <v>2.7560000000000001E-2</v>
      </c>
      <c r="CY689">
        <f>AB689</f>
        <v>788.41</v>
      </c>
      <c r="CZ689">
        <f>AF689</f>
        <v>111.99</v>
      </c>
      <c r="DA689">
        <f>AJ689</f>
        <v>7.04</v>
      </c>
      <c r="DB689">
        <v>0</v>
      </c>
    </row>
    <row r="690" spans="1:106" x14ac:dyDescent="0.2">
      <c r="A690">
        <f>ROW(Source!A295)</f>
        <v>295</v>
      </c>
      <c r="B690">
        <v>16612262</v>
      </c>
      <c r="C690">
        <v>16614165</v>
      </c>
      <c r="D690">
        <v>15247873</v>
      </c>
      <c r="E690">
        <v>1</v>
      </c>
      <c r="F690">
        <v>1</v>
      </c>
      <c r="G690">
        <v>1</v>
      </c>
      <c r="H690">
        <v>2</v>
      </c>
      <c r="I690" t="s">
        <v>1664</v>
      </c>
      <c r="J690" t="s">
        <v>1665</v>
      </c>
      <c r="K690" t="s">
        <v>1666</v>
      </c>
      <c r="L690">
        <v>1368</v>
      </c>
      <c r="N690">
        <v>1011</v>
      </c>
      <c r="O690" t="s">
        <v>1229</v>
      </c>
      <c r="P690" t="s">
        <v>1229</v>
      </c>
      <c r="Q690">
        <v>1</v>
      </c>
      <c r="W690">
        <v>0</v>
      </c>
      <c r="X690">
        <v>-1985289705</v>
      </c>
      <c r="Y690">
        <v>0.48750000000000004</v>
      </c>
      <c r="AA690">
        <v>0</v>
      </c>
      <c r="AB690">
        <v>46.89</v>
      </c>
      <c r="AC690">
        <v>0</v>
      </c>
      <c r="AD690">
        <v>0</v>
      </c>
      <c r="AE690">
        <v>0</v>
      </c>
      <c r="AF690">
        <v>6.66</v>
      </c>
      <c r="AG690">
        <v>0</v>
      </c>
      <c r="AH690">
        <v>0</v>
      </c>
      <c r="AI690">
        <v>1</v>
      </c>
      <c r="AJ690">
        <v>7.04</v>
      </c>
      <c r="AK690">
        <v>1</v>
      </c>
      <c r="AL690">
        <v>1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6</v>
      </c>
      <c r="AT690">
        <v>0.39</v>
      </c>
      <c r="AU690" t="s">
        <v>91</v>
      </c>
      <c r="AV690">
        <v>0</v>
      </c>
      <c r="AW690">
        <v>2</v>
      </c>
      <c r="AX690">
        <v>16614181</v>
      </c>
      <c r="AY690">
        <v>1</v>
      </c>
      <c r="AZ690">
        <v>0</v>
      </c>
      <c r="BA690">
        <v>676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Y690*Source!I295</f>
        <v>2.0670000000000001E-2</v>
      </c>
      <c r="CY690">
        <f>AB690</f>
        <v>46.89</v>
      </c>
      <c r="CZ690">
        <f>AF690</f>
        <v>6.66</v>
      </c>
      <c r="DA690">
        <f>AJ690</f>
        <v>7.04</v>
      </c>
      <c r="DB690">
        <v>0</v>
      </c>
    </row>
    <row r="691" spans="1:106" x14ac:dyDescent="0.2">
      <c r="A691">
        <f>ROW(Source!A295)</f>
        <v>295</v>
      </c>
      <c r="B691">
        <v>16612262</v>
      </c>
      <c r="C691">
        <v>16614165</v>
      </c>
      <c r="D691">
        <v>15249073</v>
      </c>
      <c r="E691">
        <v>1</v>
      </c>
      <c r="F691">
        <v>1</v>
      </c>
      <c r="G691">
        <v>1</v>
      </c>
      <c r="H691">
        <v>2</v>
      </c>
      <c r="I691" t="s">
        <v>1237</v>
      </c>
      <c r="J691" t="s">
        <v>1238</v>
      </c>
      <c r="K691" t="s">
        <v>1239</v>
      </c>
      <c r="L691">
        <v>1368</v>
      </c>
      <c r="N691">
        <v>1011</v>
      </c>
      <c r="O691" t="s">
        <v>1229</v>
      </c>
      <c r="P691" t="s">
        <v>1229</v>
      </c>
      <c r="Q691">
        <v>1</v>
      </c>
      <c r="W691">
        <v>0</v>
      </c>
      <c r="X691">
        <v>1372534845</v>
      </c>
      <c r="Y691">
        <v>0.97500000000000009</v>
      </c>
      <c r="AA691">
        <v>0</v>
      </c>
      <c r="AB691">
        <v>462.6</v>
      </c>
      <c r="AC691">
        <v>11.6</v>
      </c>
      <c r="AD691">
        <v>0</v>
      </c>
      <c r="AE691">
        <v>0</v>
      </c>
      <c r="AF691">
        <v>65.709999999999994</v>
      </c>
      <c r="AG691">
        <v>11.6</v>
      </c>
      <c r="AH691">
        <v>0</v>
      </c>
      <c r="AI691">
        <v>1</v>
      </c>
      <c r="AJ691">
        <v>7.04</v>
      </c>
      <c r="AK691">
        <v>1</v>
      </c>
      <c r="AL691">
        <v>1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6</v>
      </c>
      <c r="AT691">
        <v>0.78</v>
      </c>
      <c r="AU691" t="s">
        <v>91</v>
      </c>
      <c r="AV691">
        <v>0</v>
      </c>
      <c r="AW691">
        <v>2</v>
      </c>
      <c r="AX691">
        <v>16614182</v>
      </c>
      <c r="AY691">
        <v>1</v>
      </c>
      <c r="AZ691">
        <v>0</v>
      </c>
      <c r="BA691">
        <v>677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Y691*Source!I295</f>
        <v>4.1340000000000002E-2</v>
      </c>
      <c r="CY691">
        <f>AB691</f>
        <v>462.6</v>
      </c>
      <c r="CZ691">
        <f>AF691</f>
        <v>65.709999999999994</v>
      </c>
      <c r="DA691">
        <f>AJ691</f>
        <v>7.04</v>
      </c>
      <c r="DB691">
        <v>0</v>
      </c>
    </row>
    <row r="692" spans="1:106" x14ac:dyDescent="0.2">
      <c r="A692">
        <f>ROW(Source!A295)</f>
        <v>295</v>
      </c>
      <c r="B692">
        <v>16612262</v>
      </c>
      <c r="C692">
        <v>16614165</v>
      </c>
      <c r="D692">
        <v>15249377</v>
      </c>
      <c r="E692">
        <v>1</v>
      </c>
      <c r="F692">
        <v>1</v>
      </c>
      <c r="G692">
        <v>1</v>
      </c>
      <c r="H692">
        <v>2</v>
      </c>
      <c r="I692" t="s">
        <v>1319</v>
      </c>
      <c r="J692" t="s">
        <v>1320</v>
      </c>
      <c r="K692" t="s">
        <v>1321</v>
      </c>
      <c r="L692">
        <v>1368</v>
      </c>
      <c r="N692">
        <v>1011</v>
      </c>
      <c r="O692" t="s">
        <v>1229</v>
      </c>
      <c r="P692" t="s">
        <v>1229</v>
      </c>
      <c r="Q692">
        <v>1</v>
      </c>
      <c r="W692">
        <v>0</v>
      </c>
      <c r="X692">
        <v>-353815937</v>
      </c>
      <c r="Y692">
        <v>2.2374999999999998</v>
      </c>
      <c r="AA692">
        <v>0</v>
      </c>
      <c r="AB692">
        <v>57.02</v>
      </c>
      <c r="AC692">
        <v>0</v>
      </c>
      <c r="AD692">
        <v>0</v>
      </c>
      <c r="AE692">
        <v>0</v>
      </c>
      <c r="AF692">
        <v>8.1</v>
      </c>
      <c r="AG692">
        <v>0</v>
      </c>
      <c r="AH692">
        <v>0</v>
      </c>
      <c r="AI692">
        <v>1</v>
      </c>
      <c r="AJ692">
        <v>7.04</v>
      </c>
      <c r="AK692">
        <v>1</v>
      </c>
      <c r="AL692">
        <v>1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6</v>
      </c>
      <c r="AT692">
        <v>1.79</v>
      </c>
      <c r="AU692" t="s">
        <v>91</v>
      </c>
      <c r="AV692">
        <v>0</v>
      </c>
      <c r="AW692">
        <v>2</v>
      </c>
      <c r="AX692">
        <v>16614183</v>
      </c>
      <c r="AY692">
        <v>1</v>
      </c>
      <c r="AZ692">
        <v>0</v>
      </c>
      <c r="BA692">
        <v>678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Y692*Source!I295</f>
        <v>9.4869999999999996E-2</v>
      </c>
      <c r="CY692">
        <f>AB692</f>
        <v>57.02</v>
      </c>
      <c r="CZ692">
        <f>AF692</f>
        <v>8.1</v>
      </c>
      <c r="DA692">
        <f>AJ692</f>
        <v>7.04</v>
      </c>
      <c r="DB692">
        <v>0</v>
      </c>
    </row>
    <row r="693" spans="1:106" x14ac:dyDescent="0.2">
      <c r="A693">
        <f>ROW(Source!A295)</f>
        <v>295</v>
      </c>
      <c r="B693">
        <v>16612262</v>
      </c>
      <c r="C693">
        <v>16614165</v>
      </c>
      <c r="D693">
        <v>15165170</v>
      </c>
      <c r="E693">
        <v>1</v>
      </c>
      <c r="F693">
        <v>1</v>
      </c>
      <c r="G693">
        <v>1</v>
      </c>
      <c r="H693">
        <v>3</v>
      </c>
      <c r="I693" t="s">
        <v>1667</v>
      </c>
      <c r="J693" t="s">
        <v>1668</v>
      </c>
      <c r="K693" t="s">
        <v>1669</v>
      </c>
      <c r="L693">
        <v>1348</v>
      </c>
      <c r="N693">
        <v>1009</v>
      </c>
      <c r="O693" t="s">
        <v>182</v>
      </c>
      <c r="P693" t="s">
        <v>182</v>
      </c>
      <c r="Q693">
        <v>1000</v>
      </c>
      <c r="W693">
        <v>0</v>
      </c>
      <c r="X693">
        <v>731670393</v>
      </c>
      <c r="Y693">
        <v>8.8999999999999995E-4</v>
      </c>
      <c r="AA693">
        <v>186552.95999999999</v>
      </c>
      <c r="AB693">
        <v>0</v>
      </c>
      <c r="AC693">
        <v>0</v>
      </c>
      <c r="AD693">
        <v>0</v>
      </c>
      <c r="AE693">
        <v>26499</v>
      </c>
      <c r="AF693">
        <v>0</v>
      </c>
      <c r="AG693">
        <v>0</v>
      </c>
      <c r="AH693">
        <v>0</v>
      </c>
      <c r="AI693">
        <v>7.04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8.8999999999999995E-4</v>
      </c>
      <c r="AU693" t="s">
        <v>6</v>
      </c>
      <c r="AV693">
        <v>0</v>
      </c>
      <c r="AW693">
        <v>2</v>
      </c>
      <c r="AX693">
        <v>16614184</v>
      </c>
      <c r="AY693">
        <v>1</v>
      </c>
      <c r="AZ693">
        <v>0</v>
      </c>
      <c r="BA693">
        <v>679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Y693*Source!I295</f>
        <v>3.7735999999999999E-5</v>
      </c>
      <c r="CY693">
        <f t="shared" ref="CY693:CY698" si="75">AA693</f>
        <v>186552.95999999999</v>
      </c>
      <c r="CZ693">
        <f t="shared" ref="CZ693:CZ698" si="76">AE693</f>
        <v>26499</v>
      </c>
      <c r="DA693">
        <f t="shared" ref="DA693:DA698" si="77">AI693</f>
        <v>7.04</v>
      </c>
      <c r="DB693">
        <v>0</v>
      </c>
    </row>
    <row r="694" spans="1:106" x14ac:dyDescent="0.2">
      <c r="A694">
        <f>ROW(Source!A295)</f>
        <v>295</v>
      </c>
      <c r="B694">
        <v>16612262</v>
      </c>
      <c r="C694">
        <v>16614165</v>
      </c>
      <c r="D694">
        <v>15168763</v>
      </c>
      <c r="E694">
        <v>1</v>
      </c>
      <c r="F694">
        <v>1</v>
      </c>
      <c r="G694">
        <v>1</v>
      </c>
      <c r="H694">
        <v>3</v>
      </c>
      <c r="I694" t="s">
        <v>1650</v>
      </c>
      <c r="J694" t="s">
        <v>1651</v>
      </c>
      <c r="K694" t="s">
        <v>1652</v>
      </c>
      <c r="L694">
        <v>1348</v>
      </c>
      <c r="N694">
        <v>1009</v>
      </c>
      <c r="O694" t="s">
        <v>182</v>
      </c>
      <c r="P694" t="s">
        <v>182</v>
      </c>
      <c r="Q694">
        <v>1000</v>
      </c>
      <c r="W694">
        <v>0</v>
      </c>
      <c r="X694">
        <v>-1068056325</v>
      </c>
      <c r="Y694">
        <v>4.4999999999999999E-4</v>
      </c>
      <c r="AA694">
        <v>72948.479999999996</v>
      </c>
      <c r="AB694">
        <v>0</v>
      </c>
      <c r="AC694">
        <v>0</v>
      </c>
      <c r="AD694">
        <v>0</v>
      </c>
      <c r="AE694">
        <v>10362</v>
      </c>
      <c r="AF694">
        <v>0</v>
      </c>
      <c r="AG694">
        <v>0</v>
      </c>
      <c r="AH694">
        <v>0</v>
      </c>
      <c r="AI694">
        <v>7.04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4.4999999999999999E-4</v>
      </c>
      <c r="AU694" t="s">
        <v>6</v>
      </c>
      <c r="AV694">
        <v>0</v>
      </c>
      <c r="AW694">
        <v>2</v>
      </c>
      <c r="AX694">
        <v>16614185</v>
      </c>
      <c r="AY694">
        <v>1</v>
      </c>
      <c r="AZ694">
        <v>0</v>
      </c>
      <c r="BA694">
        <v>680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Y694*Source!I295</f>
        <v>1.908E-5</v>
      </c>
      <c r="CY694">
        <f t="shared" si="75"/>
        <v>72948.479999999996</v>
      </c>
      <c r="CZ694">
        <f t="shared" si="76"/>
        <v>10362</v>
      </c>
      <c r="DA694">
        <f t="shared" si="77"/>
        <v>7.04</v>
      </c>
      <c r="DB694">
        <v>0</v>
      </c>
    </row>
    <row r="695" spans="1:106" x14ac:dyDescent="0.2">
      <c r="A695">
        <f>ROW(Source!A295)</f>
        <v>295</v>
      </c>
      <c r="B695">
        <v>16612262</v>
      </c>
      <c r="C695">
        <v>16614165</v>
      </c>
      <c r="D695">
        <v>15169941</v>
      </c>
      <c r="E695">
        <v>1</v>
      </c>
      <c r="F695">
        <v>1</v>
      </c>
      <c r="G695">
        <v>1</v>
      </c>
      <c r="H695">
        <v>3</v>
      </c>
      <c r="I695" t="s">
        <v>1670</v>
      </c>
      <c r="J695" t="s">
        <v>1671</v>
      </c>
      <c r="K695" t="s">
        <v>1517</v>
      </c>
      <c r="L695">
        <v>1348</v>
      </c>
      <c r="N695">
        <v>1009</v>
      </c>
      <c r="O695" t="s">
        <v>182</v>
      </c>
      <c r="P695" t="s">
        <v>182</v>
      </c>
      <c r="Q695">
        <v>1000</v>
      </c>
      <c r="W695">
        <v>0</v>
      </c>
      <c r="X695">
        <v>-437906794</v>
      </c>
      <c r="Y695">
        <v>1.4999999999999999E-2</v>
      </c>
      <c r="AA695">
        <v>63641.67</v>
      </c>
      <c r="AB695">
        <v>0</v>
      </c>
      <c r="AC695">
        <v>0</v>
      </c>
      <c r="AD695">
        <v>0</v>
      </c>
      <c r="AE695">
        <v>9040.01</v>
      </c>
      <c r="AF695">
        <v>0</v>
      </c>
      <c r="AG695">
        <v>0</v>
      </c>
      <c r="AH695">
        <v>0</v>
      </c>
      <c r="AI695">
        <v>7.04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1.4999999999999999E-2</v>
      </c>
      <c r="AU695" t="s">
        <v>6</v>
      </c>
      <c r="AV695">
        <v>0</v>
      </c>
      <c r="AW695">
        <v>2</v>
      </c>
      <c r="AX695">
        <v>16614186</v>
      </c>
      <c r="AY695">
        <v>1</v>
      </c>
      <c r="AZ695">
        <v>0</v>
      </c>
      <c r="BA695">
        <v>681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Y695*Source!I295</f>
        <v>6.3599999999999996E-4</v>
      </c>
      <c r="CY695">
        <f t="shared" si="75"/>
        <v>63641.67</v>
      </c>
      <c r="CZ695">
        <f t="shared" si="76"/>
        <v>9040.01</v>
      </c>
      <c r="DA695">
        <f t="shared" si="77"/>
        <v>7.04</v>
      </c>
      <c r="DB695">
        <v>0</v>
      </c>
    </row>
    <row r="696" spans="1:106" x14ac:dyDescent="0.2">
      <c r="A696">
        <f>ROW(Source!A295)</f>
        <v>295</v>
      </c>
      <c r="B696">
        <v>16612262</v>
      </c>
      <c r="C696">
        <v>16614165</v>
      </c>
      <c r="D696">
        <v>15170824</v>
      </c>
      <c r="E696">
        <v>1</v>
      </c>
      <c r="F696">
        <v>1</v>
      </c>
      <c r="G696">
        <v>1</v>
      </c>
      <c r="H696">
        <v>3</v>
      </c>
      <c r="I696" t="s">
        <v>1672</v>
      </c>
      <c r="J696" t="s">
        <v>1673</v>
      </c>
      <c r="K696" t="s">
        <v>1674</v>
      </c>
      <c r="L696">
        <v>1346</v>
      </c>
      <c r="N696">
        <v>1009</v>
      </c>
      <c r="O696" t="s">
        <v>162</v>
      </c>
      <c r="P696" t="s">
        <v>162</v>
      </c>
      <c r="Q696">
        <v>1</v>
      </c>
      <c r="W696">
        <v>0</v>
      </c>
      <c r="X696">
        <v>-731615568</v>
      </c>
      <c r="Y696">
        <v>8</v>
      </c>
      <c r="AA696">
        <v>162.55000000000001</v>
      </c>
      <c r="AB696">
        <v>0</v>
      </c>
      <c r="AC696">
        <v>0</v>
      </c>
      <c r="AD696">
        <v>0</v>
      </c>
      <c r="AE696">
        <v>23.09</v>
      </c>
      <c r="AF696">
        <v>0</v>
      </c>
      <c r="AG696">
        <v>0</v>
      </c>
      <c r="AH696">
        <v>0</v>
      </c>
      <c r="AI696">
        <v>7.04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8</v>
      </c>
      <c r="AU696" t="s">
        <v>6</v>
      </c>
      <c r="AV696">
        <v>0</v>
      </c>
      <c r="AW696">
        <v>2</v>
      </c>
      <c r="AX696">
        <v>16614187</v>
      </c>
      <c r="AY696">
        <v>1</v>
      </c>
      <c r="AZ696">
        <v>0</v>
      </c>
      <c r="BA696">
        <v>682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Y696*Source!I295</f>
        <v>0.3392</v>
      </c>
      <c r="CY696">
        <f t="shared" si="75"/>
        <v>162.55000000000001</v>
      </c>
      <c r="CZ696">
        <f t="shared" si="76"/>
        <v>23.09</v>
      </c>
      <c r="DA696">
        <f t="shared" si="77"/>
        <v>7.04</v>
      </c>
      <c r="DB696">
        <v>0</v>
      </c>
    </row>
    <row r="697" spans="1:106" x14ac:dyDescent="0.2">
      <c r="A697">
        <f>ROW(Source!A295)</f>
        <v>295</v>
      </c>
      <c r="B697">
        <v>16612262</v>
      </c>
      <c r="C697">
        <v>16614165</v>
      </c>
      <c r="D697">
        <v>15204408</v>
      </c>
      <c r="E697">
        <v>1</v>
      </c>
      <c r="F697">
        <v>1</v>
      </c>
      <c r="G697">
        <v>1</v>
      </c>
      <c r="H697">
        <v>3</v>
      </c>
      <c r="I697" t="s">
        <v>1675</v>
      </c>
      <c r="J697" t="s">
        <v>1676</v>
      </c>
      <c r="K697" t="s">
        <v>1677</v>
      </c>
      <c r="L697">
        <v>1348</v>
      </c>
      <c r="N697">
        <v>1009</v>
      </c>
      <c r="O697" t="s">
        <v>182</v>
      </c>
      <c r="P697" t="s">
        <v>182</v>
      </c>
      <c r="Q697">
        <v>1000</v>
      </c>
      <c r="W697">
        <v>0</v>
      </c>
      <c r="X697">
        <v>-1445734866</v>
      </c>
      <c r="Y697">
        <v>5.0099999999999997E-3</v>
      </c>
      <c r="AA697">
        <v>120968.32000000001</v>
      </c>
      <c r="AB697">
        <v>0</v>
      </c>
      <c r="AC697">
        <v>0</v>
      </c>
      <c r="AD697">
        <v>0</v>
      </c>
      <c r="AE697">
        <v>17183</v>
      </c>
      <c r="AF697">
        <v>0</v>
      </c>
      <c r="AG697">
        <v>0</v>
      </c>
      <c r="AH697">
        <v>0</v>
      </c>
      <c r="AI697">
        <v>7.04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5.0099999999999997E-3</v>
      </c>
      <c r="AU697" t="s">
        <v>6</v>
      </c>
      <c r="AV697">
        <v>0</v>
      </c>
      <c r="AW697">
        <v>2</v>
      </c>
      <c r="AX697">
        <v>16614189</v>
      </c>
      <c r="AY697">
        <v>1</v>
      </c>
      <c r="AZ697">
        <v>0</v>
      </c>
      <c r="BA697">
        <v>684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Y697*Source!I295</f>
        <v>2.1242399999999998E-4</v>
      </c>
      <c r="CY697">
        <f t="shared" si="75"/>
        <v>120968.32000000001</v>
      </c>
      <c r="CZ697">
        <f t="shared" si="76"/>
        <v>17183</v>
      </c>
      <c r="DA697">
        <f t="shared" si="77"/>
        <v>7.04</v>
      </c>
      <c r="DB697">
        <v>0</v>
      </c>
    </row>
    <row r="698" spans="1:106" x14ac:dyDescent="0.2">
      <c r="A698">
        <f>ROW(Source!A295)</f>
        <v>295</v>
      </c>
      <c r="B698">
        <v>16612262</v>
      </c>
      <c r="C698">
        <v>16614165</v>
      </c>
      <c r="D698">
        <v>15213643</v>
      </c>
      <c r="E698">
        <v>1</v>
      </c>
      <c r="F698">
        <v>1</v>
      </c>
      <c r="G698">
        <v>1</v>
      </c>
      <c r="H698">
        <v>3</v>
      </c>
      <c r="I698" t="s">
        <v>908</v>
      </c>
      <c r="J698" t="s">
        <v>910</v>
      </c>
      <c r="K698" t="s">
        <v>909</v>
      </c>
      <c r="L698">
        <v>1327</v>
      </c>
      <c r="N698">
        <v>1005</v>
      </c>
      <c r="O698" t="s">
        <v>97</v>
      </c>
      <c r="P698" t="s">
        <v>97</v>
      </c>
      <c r="Q698">
        <v>1</v>
      </c>
      <c r="W698">
        <v>0</v>
      </c>
      <c r="X698">
        <v>1081152192</v>
      </c>
      <c r="Y698">
        <v>100</v>
      </c>
      <c r="AA698">
        <v>466.82</v>
      </c>
      <c r="AB698">
        <v>0</v>
      </c>
      <c r="AC698">
        <v>0</v>
      </c>
      <c r="AD698">
        <v>0</v>
      </c>
      <c r="AE698">
        <v>66.31</v>
      </c>
      <c r="AF698">
        <v>0</v>
      </c>
      <c r="AG698">
        <v>0</v>
      </c>
      <c r="AH698">
        <v>0</v>
      </c>
      <c r="AI698">
        <v>7.04</v>
      </c>
      <c r="AJ698">
        <v>1</v>
      </c>
      <c r="AK698">
        <v>1</v>
      </c>
      <c r="AL698">
        <v>1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6</v>
      </c>
      <c r="AT698">
        <v>100</v>
      </c>
      <c r="AU698" t="s">
        <v>6</v>
      </c>
      <c r="AV698">
        <v>0</v>
      </c>
      <c r="AW698">
        <v>1</v>
      </c>
      <c r="AX698">
        <v>-1</v>
      </c>
      <c r="AY698">
        <v>0</v>
      </c>
      <c r="AZ698">
        <v>0</v>
      </c>
      <c r="BA698" t="s">
        <v>6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Y698*Source!I295</f>
        <v>4.24</v>
      </c>
      <c r="CY698">
        <f t="shared" si="75"/>
        <v>466.82</v>
      </c>
      <c r="CZ698">
        <f t="shared" si="76"/>
        <v>66.31</v>
      </c>
      <c r="DA698">
        <f t="shared" si="77"/>
        <v>7.04</v>
      </c>
      <c r="DB698">
        <v>0</v>
      </c>
    </row>
    <row r="699" spans="1:106" x14ac:dyDescent="0.2">
      <c r="A699">
        <f>ROW(Source!A297)</f>
        <v>297</v>
      </c>
      <c r="B699">
        <v>16612262</v>
      </c>
      <c r="C699">
        <v>16614196</v>
      </c>
      <c r="D699">
        <v>15430767</v>
      </c>
      <c r="E699">
        <v>1</v>
      </c>
      <c r="F699">
        <v>1</v>
      </c>
      <c r="G699">
        <v>1</v>
      </c>
      <c r="H699">
        <v>1</v>
      </c>
      <c r="I699" t="s">
        <v>1249</v>
      </c>
      <c r="J699" t="s">
        <v>6</v>
      </c>
      <c r="K699" t="s">
        <v>1250</v>
      </c>
      <c r="L699">
        <v>1191</v>
      </c>
      <c r="N699">
        <v>1013</v>
      </c>
      <c r="O699" t="s">
        <v>1223</v>
      </c>
      <c r="P699" t="s">
        <v>1223</v>
      </c>
      <c r="Q699">
        <v>1</v>
      </c>
      <c r="W699">
        <v>0</v>
      </c>
      <c r="X699">
        <v>-400197608</v>
      </c>
      <c r="Y699">
        <v>3.3579999999999997</v>
      </c>
      <c r="AA699">
        <v>0</v>
      </c>
      <c r="AB699">
        <v>0</v>
      </c>
      <c r="AC699">
        <v>0</v>
      </c>
      <c r="AD699">
        <v>60.05</v>
      </c>
      <c r="AE699">
        <v>0</v>
      </c>
      <c r="AF699">
        <v>0</v>
      </c>
      <c r="AG699">
        <v>0</v>
      </c>
      <c r="AH699">
        <v>8.5299999999999994</v>
      </c>
      <c r="AI699">
        <v>1</v>
      </c>
      <c r="AJ699">
        <v>1</v>
      </c>
      <c r="AK699">
        <v>1</v>
      </c>
      <c r="AL699">
        <v>7.04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6</v>
      </c>
      <c r="AT699">
        <v>2.92</v>
      </c>
      <c r="AU699" t="s">
        <v>92</v>
      </c>
      <c r="AV699">
        <v>1</v>
      </c>
      <c r="AW699">
        <v>2</v>
      </c>
      <c r="AX699">
        <v>16614205</v>
      </c>
      <c r="AY699">
        <v>1</v>
      </c>
      <c r="AZ699">
        <v>0</v>
      </c>
      <c r="BA699">
        <v>690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Y699*Source!I297</f>
        <v>40.295999999999992</v>
      </c>
      <c r="CY699">
        <f>AD699</f>
        <v>60.05</v>
      </c>
      <c r="CZ699">
        <f>AH699</f>
        <v>8.5299999999999994</v>
      </c>
      <c r="DA699">
        <f>AL699</f>
        <v>7.04</v>
      </c>
      <c r="DB699">
        <v>0</v>
      </c>
    </row>
    <row r="700" spans="1:106" x14ac:dyDescent="0.2">
      <c r="A700">
        <f>ROW(Source!A297)</f>
        <v>297</v>
      </c>
      <c r="B700">
        <v>16612262</v>
      </c>
      <c r="C700">
        <v>16614196</v>
      </c>
      <c r="D700">
        <v>15430395</v>
      </c>
      <c r="E700">
        <v>1</v>
      </c>
      <c r="F700">
        <v>1</v>
      </c>
      <c r="G700">
        <v>1</v>
      </c>
      <c r="H700">
        <v>1</v>
      </c>
      <c r="I700" t="s">
        <v>1224</v>
      </c>
      <c r="J700" t="s">
        <v>6</v>
      </c>
      <c r="K700" t="s">
        <v>1225</v>
      </c>
      <c r="L700">
        <v>1191</v>
      </c>
      <c r="N700">
        <v>1013</v>
      </c>
      <c r="O700" t="s">
        <v>1223</v>
      </c>
      <c r="P700" t="s">
        <v>1223</v>
      </c>
      <c r="Q700">
        <v>1</v>
      </c>
      <c r="W700">
        <v>0</v>
      </c>
      <c r="X700">
        <v>-1417349443</v>
      </c>
      <c r="Y700">
        <v>0.01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7.04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0.01</v>
      </c>
      <c r="AU700" t="s">
        <v>6</v>
      </c>
      <c r="AV700">
        <v>2</v>
      </c>
      <c r="AW700">
        <v>2</v>
      </c>
      <c r="AX700">
        <v>16614206</v>
      </c>
      <c r="AY700">
        <v>1</v>
      </c>
      <c r="AZ700">
        <v>2048</v>
      </c>
      <c r="BA700">
        <v>691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Y700*Source!I297</f>
        <v>0.12</v>
      </c>
      <c r="CY700">
        <f>AD700</f>
        <v>0</v>
      </c>
      <c r="CZ700">
        <f>AH700</f>
        <v>0</v>
      </c>
      <c r="DA700">
        <f>AL700</f>
        <v>1</v>
      </c>
      <c r="DB700">
        <v>0</v>
      </c>
    </row>
    <row r="701" spans="1:106" x14ac:dyDescent="0.2">
      <c r="A701">
        <f>ROW(Source!A297)</f>
        <v>297</v>
      </c>
      <c r="B701">
        <v>16612262</v>
      </c>
      <c r="C701">
        <v>16614196</v>
      </c>
      <c r="D701">
        <v>15247860</v>
      </c>
      <c r="E701">
        <v>1</v>
      </c>
      <c r="F701">
        <v>1</v>
      </c>
      <c r="G701">
        <v>1</v>
      </c>
      <c r="H701">
        <v>2</v>
      </c>
      <c r="I701" t="s">
        <v>1678</v>
      </c>
      <c r="J701" t="s">
        <v>1679</v>
      </c>
      <c r="K701" t="s">
        <v>1680</v>
      </c>
      <c r="L701">
        <v>1368</v>
      </c>
      <c r="N701">
        <v>1011</v>
      </c>
      <c r="O701" t="s">
        <v>1229</v>
      </c>
      <c r="P701" t="s">
        <v>1229</v>
      </c>
      <c r="Q701">
        <v>1</v>
      </c>
      <c r="W701">
        <v>0</v>
      </c>
      <c r="X701">
        <v>1373224040</v>
      </c>
      <c r="Y701">
        <v>0.82500000000000007</v>
      </c>
      <c r="AA701">
        <v>0</v>
      </c>
      <c r="AB701">
        <v>21.96</v>
      </c>
      <c r="AC701">
        <v>0</v>
      </c>
      <c r="AD701">
        <v>0</v>
      </c>
      <c r="AE701">
        <v>0</v>
      </c>
      <c r="AF701">
        <v>3.12</v>
      </c>
      <c r="AG701">
        <v>0</v>
      </c>
      <c r="AH701">
        <v>0</v>
      </c>
      <c r="AI701">
        <v>1</v>
      </c>
      <c r="AJ701">
        <v>7.04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6</v>
      </c>
      <c r="AT701">
        <v>0.66</v>
      </c>
      <c r="AU701" t="s">
        <v>91</v>
      </c>
      <c r="AV701">
        <v>0</v>
      </c>
      <c r="AW701">
        <v>2</v>
      </c>
      <c r="AX701">
        <v>16614207</v>
      </c>
      <c r="AY701">
        <v>1</v>
      </c>
      <c r="AZ701">
        <v>0</v>
      </c>
      <c r="BA701">
        <v>692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Y701*Source!I297</f>
        <v>9.9</v>
      </c>
      <c r="CY701">
        <f>AB701</f>
        <v>21.96</v>
      </c>
      <c r="CZ701">
        <f>AF701</f>
        <v>3.12</v>
      </c>
      <c r="DA701">
        <f>AJ701</f>
        <v>7.04</v>
      </c>
      <c r="DB701">
        <v>0</v>
      </c>
    </row>
    <row r="702" spans="1:106" x14ac:dyDescent="0.2">
      <c r="A702">
        <f>ROW(Source!A297)</f>
        <v>297</v>
      </c>
      <c r="B702">
        <v>16612262</v>
      </c>
      <c r="C702">
        <v>16614196</v>
      </c>
      <c r="D702">
        <v>15249073</v>
      </c>
      <c r="E702">
        <v>1</v>
      </c>
      <c r="F702">
        <v>1</v>
      </c>
      <c r="G702">
        <v>1</v>
      </c>
      <c r="H702">
        <v>2</v>
      </c>
      <c r="I702" t="s">
        <v>1237</v>
      </c>
      <c r="J702" t="s">
        <v>1238</v>
      </c>
      <c r="K702" t="s">
        <v>1239</v>
      </c>
      <c r="L702">
        <v>1368</v>
      </c>
      <c r="N702">
        <v>1011</v>
      </c>
      <c r="O702" t="s">
        <v>1229</v>
      </c>
      <c r="P702" t="s">
        <v>1229</v>
      </c>
      <c r="Q702">
        <v>1</v>
      </c>
      <c r="W702">
        <v>0</v>
      </c>
      <c r="X702">
        <v>1372534845</v>
      </c>
      <c r="Y702">
        <v>1.2500000000000001E-2</v>
      </c>
      <c r="AA702">
        <v>0</v>
      </c>
      <c r="AB702">
        <v>462.6</v>
      </c>
      <c r="AC702">
        <v>11.6</v>
      </c>
      <c r="AD702">
        <v>0</v>
      </c>
      <c r="AE702">
        <v>0</v>
      </c>
      <c r="AF702">
        <v>65.709999999999994</v>
      </c>
      <c r="AG702">
        <v>11.6</v>
      </c>
      <c r="AH702">
        <v>0</v>
      </c>
      <c r="AI702">
        <v>1</v>
      </c>
      <c r="AJ702">
        <v>7.04</v>
      </c>
      <c r="AK702">
        <v>1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6</v>
      </c>
      <c r="AT702">
        <v>0.01</v>
      </c>
      <c r="AU702" t="s">
        <v>91</v>
      </c>
      <c r="AV702">
        <v>0</v>
      </c>
      <c r="AW702">
        <v>2</v>
      </c>
      <c r="AX702">
        <v>16614208</v>
      </c>
      <c r="AY702">
        <v>1</v>
      </c>
      <c r="AZ702">
        <v>0</v>
      </c>
      <c r="BA702">
        <v>693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Y702*Source!I297</f>
        <v>0.15000000000000002</v>
      </c>
      <c r="CY702">
        <f>AB702</f>
        <v>462.6</v>
      </c>
      <c r="CZ702">
        <f>AF702</f>
        <v>65.709999999999994</v>
      </c>
      <c r="DA702">
        <f>AJ702</f>
        <v>7.04</v>
      </c>
      <c r="DB702">
        <v>0</v>
      </c>
    </row>
    <row r="703" spans="1:106" x14ac:dyDescent="0.2">
      <c r="A703">
        <f>ROW(Source!A297)</f>
        <v>297</v>
      </c>
      <c r="B703">
        <v>16612262</v>
      </c>
      <c r="C703">
        <v>16614196</v>
      </c>
      <c r="D703">
        <v>15165170</v>
      </c>
      <c r="E703">
        <v>1</v>
      </c>
      <c r="F703">
        <v>1</v>
      </c>
      <c r="G703">
        <v>1</v>
      </c>
      <c r="H703">
        <v>3</v>
      </c>
      <c r="I703" t="s">
        <v>1667</v>
      </c>
      <c r="J703" t="s">
        <v>1668</v>
      </c>
      <c r="K703" t="s">
        <v>1669</v>
      </c>
      <c r="L703">
        <v>1348</v>
      </c>
      <c r="N703">
        <v>1009</v>
      </c>
      <c r="O703" t="s">
        <v>182</v>
      </c>
      <c r="P703" t="s">
        <v>182</v>
      </c>
      <c r="Q703">
        <v>1000</v>
      </c>
      <c r="W703">
        <v>0</v>
      </c>
      <c r="X703">
        <v>731670393</v>
      </c>
      <c r="Y703">
        <v>5.0000000000000002E-5</v>
      </c>
      <c r="AA703">
        <v>186552.95999999999</v>
      </c>
      <c r="AB703">
        <v>0</v>
      </c>
      <c r="AC703">
        <v>0</v>
      </c>
      <c r="AD703">
        <v>0</v>
      </c>
      <c r="AE703">
        <v>26499</v>
      </c>
      <c r="AF703">
        <v>0</v>
      </c>
      <c r="AG703">
        <v>0</v>
      </c>
      <c r="AH703">
        <v>0</v>
      </c>
      <c r="AI703">
        <v>7.04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5.0000000000000002E-5</v>
      </c>
      <c r="AU703" t="s">
        <v>6</v>
      </c>
      <c r="AV703">
        <v>0</v>
      </c>
      <c r="AW703">
        <v>2</v>
      </c>
      <c r="AX703">
        <v>16614209</v>
      </c>
      <c r="AY703">
        <v>1</v>
      </c>
      <c r="AZ703">
        <v>0</v>
      </c>
      <c r="BA703">
        <v>694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Y703*Source!I297</f>
        <v>6.0000000000000006E-4</v>
      </c>
      <c r="CY703">
        <f>AA703</f>
        <v>186552.95999999999</v>
      </c>
      <c r="CZ703">
        <f>AE703</f>
        <v>26499</v>
      </c>
      <c r="DA703">
        <f>AI703</f>
        <v>7.04</v>
      </c>
      <c r="DB703">
        <v>0</v>
      </c>
    </row>
    <row r="704" spans="1:106" x14ac:dyDescent="0.2">
      <c r="A704">
        <f>ROW(Source!A297)</f>
        <v>297</v>
      </c>
      <c r="B704">
        <v>16612262</v>
      </c>
      <c r="C704">
        <v>16614196</v>
      </c>
      <c r="D704">
        <v>15169941</v>
      </c>
      <c r="E704">
        <v>1</v>
      </c>
      <c r="F704">
        <v>1</v>
      </c>
      <c r="G704">
        <v>1</v>
      </c>
      <c r="H704">
        <v>3</v>
      </c>
      <c r="I704" t="s">
        <v>1670</v>
      </c>
      <c r="J704" t="s">
        <v>1671</v>
      </c>
      <c r="K704" t="s">
        <v>1517</v>
      </c>
      <c r="L704">
        <v>1348</v>
      </c>
      <c r="N704">
        <v>1009</v>
      </c>
      <c r="O704" t="s">
        <v>182</v>
      </c>
      <c r="P704" t="s">
        <v>182</v>
      </c>
      <c r="Q704">
        <v>1000</v>
      </c>
      <c r="W704">
        <v>0</v>
      </c>
      <c r="X704">
        <v>-437906794</v>
      </c>
      <c r="Y704">
        <v>3.0000000000000001E-5</v>
      </c>
      <c r="AA704">
        <v>63641.67</v>
      </c>
      <c r="AB704">
        <v>0</v>
      </c>
      <c r="AC704">
        <v>0</v>
      </c>
      <c r="AD704">
        <v>0</v>
      </c>
      <c r="AE704">
        <v>9040.01</v>
      </c>
      <c r="AF704">
        <v>0</v>
      </c>
      <c r="AG704">
        <v>0</v>
      </c>
      <c r="AH704">
        <v>0</v>
      </c>
      <c r="AI704">
        <v>7.04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3.0000000000000001E-5</v>
      </c>
      <c r="AU704" t="s">
        <v>6</v>
      </c>
      <c r="AV704">
        <v>0</v>
      </c>
      <c r="AW704">
        <v>2</v>
      </c>
      <c r="AX704">
        <v>16614210</v>
      </c>
      <c r="AY704">
        <v>1</v>
      </c>
      <c r="AZ704">
        <v>0</v>
      </c>
      <c r="BA704">
        <v>695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Y704*Source!I297</f>
        <v>3.6000000000000002E-4</v>
      </c>
      <c r="CY704">
        <f>AA704</f>
        <v>63641.67</v>
      </c>
      <c r="CZ704">
        <f>AE704</f>
        <v>9040.01</v>
      </c>
      <c r="DA704">
        <f>AI704</f>
        <v>7.04</v>
      </c>
      <c r="DB704">
        <v>0</v>
      </c>
    </row>
    <row r="705" spans="1:106" x14ac:dyDescent="0.2">
      <c r="A705">
        <f>ROW(Source!A297)</f>
        <v>297</v>
      </c>
      <c r="B705">
        <v>16612262</v>
      </c>
      <c r="C705">
        <v>16614196</v>
      </c>
      <c r="D705">
        <v>15170824</v>
      </c>
      <c r="E705">
        <v>1</v>
      </c>
      <c r="F705">
        <v>1</v>
      </c>
      <c r="G705">
        <v>1</v>
      </c>
      <c r="H705">
        <v>3</v>
      </c>
      <c r="I705" t="s">
        <v>1672</v>
      </c>
      <c r="J705" t="s">
        <v>1673</v>
      </c>
      <c r="K705" t="s">
        <v>1674</v>
      </c>
      <c r="L705">
        <v>1346</v>
      </c>
      <c r="N705">
        <v>1009</v>
      </c>
      <c r="O705" t="s">
        <v>162</v>
      </c>
      <c r="P705" t="s">
        <v>162</v>
      </c>
      <c r="Q705">
        <v>1</v>
      </c>
      <c r="W705">
        <v>0</v>
      </c>
      <c r="X705">
        <v>-731615568</v>
      </c>
      <c r="Y705">
        <v>0.115</v>
      </c>
      <c r="AA705">
        <v>162.55000000000001</v>
      </c>
      <c r="AB705">
        <v>0</v>
      </c>
      <c r="AC705">
        <v>0</v>
      </c>
      <c r="AD705">
        <v>0</v>
      </c>
      <c r="AE705">
        <v>23.09</v>
      </c>
      <c r="AF705">
        <v>0</v>
      </c>
      <c r="AG705">
        <v>0</v>
      </c>
      <c r="AH705">
        <v>0</v>
      </c>
      <c r="AI705">
        <v>7.04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0.115</v>
      </c>
      <c r="AU705" t="s">
        <v>6</v>
      </c>
      <c r="AV705">
        <v>0</v>
      </c>
      <c r="AW705">
        <v>2</v>
      </c>
      <c r="AX705">
        <v>16614211</v>
      </c>
      <c r="AY705">
        <v>1</v>
      </c>
      <c r="AZ705">
        <v>0</v>
      </c>
      <c r="BA705">
        <v>696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Y705*Source!I297</f>
        <v>1.3800000000000001</v>
      </c>
      <c r="CY705">
        <f>AA705</f>
        <v>162.55000000000001</v>
      </c>
      <c r="CZ705">
        <f>AE705</f>
        <v>23.09</v>
      </c>
      <c r="DA705">
        <f>AI705</f>
        <v>7.04</v>
      </c>
      <c r="DB705">
        <v>0</v>
      </c>
    </row>
    <row r="706" spans="1:106" x14ac:dyDescent="0.2">
      <c r="A706">
        <f>ROW(Source!A297)</f>
        <v>297</v>
      </c>
      <c r="B706">
        <v>16612262</v>
      </c>
      <c r="C706">
        <v>16614196</v>
      </c>
      <c r="D706">
        <v>15214242</v>
      </c>
      <c r="E706">
        <v>1</v>
      </c>
      <c r="F706">
        <v>1</v>
      </c>
      <c r="G706">
        <v>1</v>
      </c>
      <c r="H706">
        <v>3</v>
      </c>
      <c r="I706" t="s">
        <v>916</v>
      </c>
      <c r="J706" t="s">
        <v>918</v>
      </c>
      <c r="K706" t="s">
        <v>917</v>
      </c>
      <c r="L706">
        <v>1354</v>
      </c>
      <c r="N706">
        <v>1010</v>
      </c>
      <c r="O706" t="s">
        <v>110</v>
      </c>
      <c r="P706" t="s">
        <v>110</v>
      </c>
      <c r="Q706">
        <v>1</v>
      </c>
      <c r="W706">
        <v>0</v>
      </c>
      <c r="X706">
        <v>-490399019</v>
      </c>
      <c r="Y706">
        <v>1</v>
      </c>
      <c r="AA706">
        <v>2944.83</v>
      </c>
      <c r="AB706">
        <v>0</v>
      </c>
      <c r="AC706">
        <v>0</v>
      </c>
      <c r="AD706">
        <v>0</v>
      </c>
      <c r="AE706">
        <v>418.3</v>
      </c>
      <c r="AF706">
        <v>0</v>
      </c>
      <c r="AG706">
        <v>0</v>
      </c>
      <c r="AH706">
        <v>0</v>
      </c>
      <c r="AI706">
        <v>7.04</v>
      </c>
      <c r="AJ706">
        <v>1</v>
      </c>
      <c r="AK706">
        <v>1</v>
      </c>
      <c r="AL706">
        <v>1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6</v>
      </c>
      <c r="AT706">
        <v>1</v>
      </c>
      <c r="AU706" t="s">
        <v>6</v>
      </c>
      <c r="AV706">
        <v>0</v>
      </c>
      <c r="AW706">
        <v>1</v>
      </c>
      <c r="AX706">
        <v>-1</v>
      </c>
      <c r="AY706">
        <v>0</v>
      </c>
      <c r="AZ706">
        <v>0</v>
      </c>
      <c r="BA706" t="s">
        <v>6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Y706*Source!I297</f>
        <v>12</v>
      </c>
      <c r="CY706">
        <f>AA706</f>
        <v>2944.83</v>
      </c>
      <c r="CZ706">
        <f>AE706</f>
        <v>418.3</v>
      </c>
      <c r="DA706">
        <f>AI706</f>
        <v>7.04</v>
      </c>
      <c r="DB706">
        <v>0</v>
      </c>
    </row>
    <row r="707" spans="1:106" x14ac:dyDescent="0.2">
      <c r="A707">
        <f>ROW(Source!A299)</f>
        <v>299</v>
      </c>
      <c r="B707">
        <v>16612262</v>
      </c>
      <c r="C707">
        <v>16614215</v>
      </c>
      <c r="D707">
        <v>15436556</v>
      </c>
      <c r="E707">
        <v>1</v>
      </c>
      <c r="F707">
        <v>1</v>
      </c>
      <c r="G707">
        <v>1</v>
      </c>
      <c r="H707">
        <v>1</v>
      </c>
      <c r="I707" t="s">
        <v>1441</v>
      </c>
      <c r="J707" t="s">
        <v>6</v>
      </c>
      <c r="K707" t="s">
        <v>1442</v>
      </c>
      <c r="L707">
        <v>1191</v>
      </c>
      <c r="N707">
        <v>1013</v>
      </c>
      <c r="O707" t="s">
        <v>1223</v>
      </c>
      <c r="P707" t="s">
        <v>1223</v>
      </c>
      <c r="Q707">
        <v>1</v>
      </c>
      <c r="W707">
        <v>0</v>
      </c>
      <c r="X707">
        <v>1069510174</v>
      </c>
      <c r="Y707">
        <v>11.925499999999998</v>
      </c>
      <c r="AA707">
        <v>0</v>
      </c>
      <c r="AB707">
        <v>0</v>
      </c>
      <c r="AC707">
        <v>0</v>
      </c>
      <c r="AD707">
        <v>67.72</v>
      </c>
      <c r="AE707">
        <v>0</v>
      </c>
      <c r="AF707">
        <v>0</v>
      </c>
      <c r="AG707">
        <v>0</v>
      </c>
      <c r="AH707">
        <v>9.6199999999999992</v>
      </c>
      <c r="AI707">
        <v>1</v>
      </c>
      <c r="AJ707">
        <v>1</v>
      </c>
      <c r="AK707">
        <v>1</v>
      </c>
      <c r="AL707">
        <v>7.04</v>
      </c>
      <c r="AN707">
        <v>0</v>
      </c>
      <c r="AO707">
        <v>1</v>
      </c>
      <c r="AP707">
        <v>1</v>
      </c>
      <c r="AQ707">
        <v>0</v>
      </c>
      <c r="AR707">
        <v>0</v>
      </c>
      <c r="AS707" t="s">
        <v>6</v>
      </c>
      <c r="AT707">
        <v>10.37</v>
      </c>
      <c r="AU707" t="s">
        <v>92</v>
      </c>
      <c r="AV707">
        <v>1</v>
      </c>
      <c r="AW707">
        <v>2</v>
      </c>
      <c r="AX707">
        <v>16614224</v>
      </c>
      <c r="AY707">
        <v>1</v>
      </c>
      <c r="AZ707">
        <v>0</v>
      </c>
      <c r="BA707">
        <v>699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Y707*Source!I299</f>
        <v>47.701999999999991</v>
      </c>
      <c r="CY707">
        <f>AD707</f>
        <v>67.72</v>
      </c>
      <c r="CZ707">
        <f>AH707</f>
        <v>9.6199999999999992</v>
      </c>
      <c r="DA707">
        <f>AL707</f>
        <v>7.04</v>
      </c>
      <c r="DB707">
        <v>0</v>
      </c>
    </row>
    <row r="708" spans="1:106" x14ac:dyDescent="0.2">
      <c r="A708">
        <f>ROW(Source!A299)</f>
        <v>299</v>
      </c>
      <c r="B708">
        <v>16612262</v>
      </c>
      <c r="C708">
        <v>16614215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1224</v>
      </c>
      <c r="J708" t="s">
        <v>6</v>
      </c>
      <c r="K708" t="s">
        <v>1225</v>
      </c>
      <c r="L708">
        <v>1191</v>
      </c>
      <c r="N708">
        <v>1013</v>
      </c>
      <c r="O708" t="s">
        <v>1223</v>
      </c>
      <c r="P708" t="s">
        <v>1223</v>
      </c>
      <c r="Q708">
        <v>1</v>
      </c>
      <c r="W708">
        <v>0</v>
      </c>
      <c r="X708">
        <v>-1417349443</v>
      </c>
      <c r="Y708">
        <v>0.19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7.04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0.19</v>
      </c>
      <c r="AU708" t="s">
        <v>6</v>
      </c>
      <c r="AV708">
        <v>2</v>
      </c>
      <c r="AW708">
        <v>2</v>
      </c>
      <c r="AX708">
        <v>16614225</v>
      </c>
      <c r="AY708">
        <v>1</v>
      </c>
      <c r="AZ708">
        <v>2048</v>
      </c>
      <c r="BA708">
        <v>700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Y708*Source!I299</f>
        <v>0.76</v>
      </c>
      <c r="CY708">
        <f>AD708</f>
        <v>0</v>
      </c>
      <c r="CZ708">
        <f>AH708</f>
        <v>0</v>
      </c>
      <c r="DA708">
        <f>AL708</f>
        <v>1</v>
      </c>
      <c r="DB708">
        <v>0</v>
      </c>
    </row>
    <row r="709" spans="1:106" x14ac:dyDescent="0.2">
      <c r="A709">
        <f>ROW(Source!A299)</f>
        <v>299</v>
      </c>
      <c r="B709">
        <v>16612262</v>
      </c>
      <c r="C709">
        <v>16614215</v>
      </c>
      <c r="D709">
        <v>15247680</v>
      </c>
      <c r="E709">
        <v>1</v>
      </c>
      <c r="F709">
        <v>1</v>
      </c>
      <c r="G709">
        <v>1</v>
      </c>
      <c r="H709">
        <v>2</v>
      </c>
      <c r="I709" t="s">
        <v>1509</v>
      </c>
      <c r="J709" t="s">
        <v>1510</v>
      </c>
      <c r="K709" t="s">
        <v>1511</v>
      </c>
      <c r="L709">
        <v>1368</v>
      </c>
      <c r="N709">
        <v>1011</v>
      </c>
      <c r="O709" t="s">
        <v>1229</v>
      </c>
      <c r="P709" t="s">
        <v>1229</v>
      </c>
      <c r="Q709">
        <v>1</v>
      </c>
      <c r="W709">
        <v>0</v>
      </c>
      <c r="X709">
        <v>-1718674368</v>
      </c>
      <c r="Y709">
        <v>2.5000000000000001E-2</v>
      </c>
      <c r="AA709">
        <v>0</v>
      </c>
      <c r="AB709">
        <v>788.41</v>
      </c>
      <c r="AC709">
        <v>13.5</v>
      </c>
      <c r="AD709">
        <v>0</v>
      </c>
      <c r="AE709">
        <v>0</v>
      </c>
      <c r="AF709">
        <v>111.99</v>
      </c>
      <c r="AG709">
        <v>13.5</v>
      </c>
      <c r="AH709">
        <v>0</v>
      </c>
      <c r="AI709">
        <v>1</v>
      </c>
      <c r="AJ709">
        <v>7.04</v>
      </c>
      <c r="AK709">
        <v>1</v>
      </c>
      <c r="AL709">
        <v>1</v>
      </c>
      <c r="AN709">
        <v>0</v>
      </c>
      <c r="AO709">
        <v>1</v>
      </c>
      <c r="AP709">
        <v>1</v>
      </c>
      <c r="AQ709">
        <v>0</v>
      </c>
      <c r="AR709">
        <v>0</v>
      </c>
      <c r="AS709" t="s">
        <v>6</v>
      </c>
      <c r="AT709">
        <v>0.02</v>
      </c>
      <c r="AU709" t="s">
        <v>91</v>
      </c>
      <c r="AV709">
        <v>0</v>
      </c>
      <c r="AW709">
        <v>2</v>
      </c>
      <c r="AX709">
        <v>16614226</v>
      </c>
      <c r="AY709">
        <v>1</v>
      </c>
      <c r="AZ709">
        <v>0</v>
      </c>
      <c r="BA709">
        <v>701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Y709*Source!I299</f>
        <v>0.1</v>
      </c>
      <c r="CY709">
        <f>AB709</f>
        <v>788.41</v>
      </c>
      <c r="CZ709">
        <f>AF709</f>
        <v>111.99</v>
      </c>
      <c r="DA709">
        <f>AJ709</f>
        <v>7.04</v>
      </c>
      <c r="DB709">
        <v>0</v>
      </c>
    </row>
    <row r="710" spans="1:106" x14ac:dyDescent="0.2">
      <c r="A710">
        <f>ROW(Source!A299)</f>
        <v>299</v>
      </c>
      <c r="B710">
        <v>16612262</v>
      </c>
      <c r="C710">
        <v>16614215</v>
      </c>
      <c r="D710">
        <v>15247860</v>
      </c>
      <c r="E710">
        <v>1</v>
      </c>
      <c r="F710">
        <v>1</v>
      </c>
      <c r="G710">
        <v>1</v>
      </c>
      <c r="H710">
        <v>2</v>
      </c>
      <c r="I710" t="s">
        <v>1678</v>
      </c>
      <c r="J710" t="s">
        <v>1679</v>
      </c>
      <c r="K710" t="s">
        <v>1680</v>
      </c>
      <c r="L710">
        <v>1368</v>
      </c>
      <c r="N710">
        <v>1011</v>
      </c>
      <c r="O710" t="s">
        <v>1229</v>
      </c>
      <c r="P710" t="s">
        <v>1229</v>
      </c>
      <c r="Q710">
        <v>1</v>
      </c>
      <c r="W710">
        <v>0</v>
      </c>
      <c r="X710">
        <v>1373224040</v>
      </c>
      <c r="Y710">
        <v>2.9625000000000004</v>
      </c>
      <c r="AA710">
        <v>0</v>
      </c>
      <c r="AB710">
        <v>21.96</v>
      </c>
      <c r="AC710">
        <v>0</v>
      </c>
      <c r="AD710">
        <v>0</v>
      </c>
      <c r="AE710">
        <v>0</v>
      </c>
      <c r="AF710">
        <v>3.12</v>
      </c>
      <c r="AG710">
        <v>0</v>
      </c>
      <c r="AH710">
        <v>0</v>
      </c>
      <c r="AI710">
        <v>1</v>
      </c>
      <c r="AJ710">
        <v>7.04</v>
      </c>
      <c r="AK710">
        <v>1</v>
      </c>
      <c r="AL710">
        <v>1</v>
      </c>
      <c r="AN710">
        <v>0</v>
      </c>
      <c r="AO710">
        <v>1</v>
      </c>
      <c r="AP710">
        <v>1</v>
      </c>
      <c r="AQ710">
        <v>0</v>
      </c>
      <c r="AR710">
        <v>0</v>
      </c>
      <c r="AS710" t="s">
        <v>6</v>
      </c>
      <c r="AT710">
        <v>2.37</v>
      </c>
      <c r="AU710" t="s">
        <v>91</v>
      </c>
      <c r="AV710">
        <v>0</v>
      </c>
      <c r="AW710">
        <v>2</v>
      </c>
      <c r="AX710">
        <v>16614227</v>
      </c>
      <c r="AY710">
        <v>1</v>
      </c>
      <c r="AZ710">
        <v>0</v>
      </c>
      <c r="BA710">
        <v>702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Y710*Source!I299</f>
        <v>11.850000000000001</v>
      </c>
      <c r="CY710">
        <f>AB710</f>
        <v>21.96</v>
      </c>
      <c r="CZ710">
        <f>AF710</f>
        <v>3.12</v>
      </c>
      <c r="DA710">
        <f>AJ710</f>
        <v>7.04</v>
      </c>
      <c r="DB710">
        <v>0</v>
      </c>
    </row>
    <row r="711" spans="1:106" x14ac:dyDescent="0.2">
      <c r="A711">
        <f>ROW(Source!A299)</f>
        <v>299</v>
      </c>
      <c r="B711">
        <v>16612262</v>
      </c>
      <c r="C711">
        <v>16614215</v>
      </c>
      <c r="D711">
        <v>15249073</v>
      </c>
      <c r="E711">
        <v>1</v>
      </c>
      <c r="F711">
        <v>1</v>
      </c>
      <c r="G711">
        <v>1</v>
      </c>
      <c r="H711">
        <v>2</v>
      </c>
      <c r="I711" t="s">
        <v>1237</v>
      </c>
      <c r="J711" t="s">
        <v>1238</v>
      </c>
      <c r="K711" t="s">
        <v>1239</v>
      </c>
      <c r="L711">
        <v>1368</v>
      </c>
      <c r="N711">
        <v>1011</v>
      </c>
      <c r="O711" t="s">
        <v>1229</v>
      </c>
      <c r="P711" t="s">
        <v>1229</v>
      </c>
      <c r="Q711">
        <v>1</v>
      </c>
      <c r="W711">
        <v>0</v>
      </c>
      <c r="X711">
        <v>1372534845</v>
      </c>
      <c r="Y711">
        <v>0.21250000000000002</v>
      </c>
      <c r="AA711">
        <v>0</v>
      </c>
      <c r="AB711">
        <v>462.6</v>
      </c>
      <c r="AC711">
        <v>11.6</v>
      </c>
      <c r="AD711">
        <v>0</v>
      </c>
      <c r="AE711">
        <v>0</v>
      </c>
      <c r="AF711">
        <v>65.709999999999994</v>
      </c>
      <c r="AG711">
        <v>11.6</v>
      </c>
      <c r="AH711">
        <v>0</v>
      </c>
      <c r="AI711">
        <v>1</v>
      </c>
      <c r="AJ711">
        <v>7.04</v>
      </c>
      <c r="AK711">
        <v>1</v>
      </c>
      <c r="AL711">
        <v>1</v>
      </c>
      <c r="AN711">
        <v>0</v>
      </c>
      <c r="AO711">
        <v>1</v>
      </c>
      <c r="AP711">
        <v>1</v>
      </c>
      <c r="AQ711">
        <v>0</v>
      </c>
      <c r="AR711">
        <v>0</v>
      </c>
      <c r="AS711" t="s">
        <v>6</v>
      </c>
      <c r="AT711">
        <v>0.17</v>
      </c>
      <c r="AU711" t="s">
        <v>91</v>
      </c>
      <c r="AV711">
        <v>0</v>
      </c>
      <c r="AW711">
        <v>2</v>
      </c>
      <c r="AX711">
        <v>16614228</v>
      </c>
      <c r="AY711">
        <v>1</v>
      </c>
      <c r="AZ711">
        <v>0</v>
      </c>
      <c r="BA711">
        <v>703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Y711*Source!I299</f>
        <v>0.85000000000000009</v>
      </c>
      <c r="CY711">
        <f>AB711</f>
        <v>462.6</v>
      </c>
      <c r="CZ711">
        <f>AF711</f>
        <v>65.709999999999994</v>
      </c>
      <c r="DA711">
        <f>AJ711</f>
        <v>7.04</v>
      </c>
      <c r="DB711">
        <v>0</v>
      </c>
    </row>
    <row r="712" spans="1:106" x14ac:dyDescent="0.2">
      <c r="A712">
        <f>ROW(Source!A299)</f>
        <v>299</v>
      </c>
      <c r="B712">
        <v>16612262</v>
      </c>
      <c r="C712">
        <v>16614215</v>
      </c>
      <c r="D712">
        <v>15169941</v>
      </c>
      <c r="E712">
        <v>1</v>
      </c>
      <c r="F712">
        <v>1</v>
      </c>
      <c r="G712">
        <v>1</v>
      </c>
      <c r="H712">
        <v>3</v>
      </c>
      <c r="I712" t="s">
        <v>1670</v>
      </c>
      <c r="J712" t="s">
        <v>1671</v>
      </c>
      <c r="K712" t="s">
        <v>1517</v>
      </c>
      <c r="L712">
        <v>1348</v>
      </c>
      <c r="N712">
        <v>1009</v>
      </c>
      <c r="O712" t="s">
        <v>182</v>
      </c>
      <c r="P712" t="s">
        <v>182</v>
      </c>
      <c r="Q712">
        <v>1000</v>
      </c>
      <c r="W712">
        <v>0</v>
      </c>
      <c r="X712">
        <v>-437906794</v>
      </c>
      <c r="Y712">
        <v>3.0000000000000001E-5</v>
      </c>
      <c r="AA712">
        <v>63641.67</v>
      </c>
      <c r="AB712">
        <v>0</v>
      </c>
      <c r="AC712">
        <v>0</v>
      </c>
      <c r="AD712">
        <v>0</v>
      </c>
      <c r="AE712">
        <v>9040.01</v>
      </c>
      <c r="AF712">
        <v>0</v>
      </c>
      <c r="AG712">
        <v>0</v>
      </c>
      <c r="AH712">
        <v>0</v>
      </c>
      <c r="AI712">
        <v>7.04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3.0000000000000001E-5</v>
      </c>
      <c r="AU712" t="s">
        <v>6</v>
      </c>
      <c r="AV712">
        <v>0</v>
      </c>
      <c r="AW712">
        <v>2</v>
      </c>
      <c r="AX712">
        <v>16614230</v>
      </c>
      <c r="AY712">
        <v>1</v>
      </c>
      <c r="AZ712">
        <v>0</v>
      </c>
      <c r="BA712">
        <v>705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Y712*Source!I299</f>
        <v>1.2E-4</v>
      </c>
      <c r="CY712">
        <f>AA712</f>
        <v>63641.67</v>
      </c>
      <c r="CZ712">
        <f>AE712</f>
        <v>9040.01</v>
      </c>
      <c r="DA712">
        <f>AI712</f>
        <v>7.04</v>
      </c>
      <c r="DB712">
        <v>0</v>
      </c>
    </row>
    <row r="713" spans="1:106" x14ac:dyDescent="0.2">
      <c r="A713">
        <f>ROW(Source!A299)</f>
        <v>299</v>
      </c>
      <c r="B713">
        <v>16612262</v>
      </c>
      <c r="C713">
        <v>16614215</v>
      </c>
      <c r="D713">
        <v>15170824</v>
      </c>
      <c r="E713">
        <v>1</v>
      </c>
      <c r="F713">
        <v>1</v>
      </c>
      <c r="G713">
        <v>1</v>
      </c>
      <c r="H713">
        <v>3</v>
      </c>
      <c r="I713" t="s">
        <v>1672</v>
      </c>
      <c r="J713" t="s">
        <v>1673</v>
      </c>
      <c r="K713" t="s">
        <v>1674</v>
      </c>
      <c r="L713">
        <v>1346</v>
      </c>
      <c r="N713">
        <v>1009</v>
      </c>
      <c r="O713" t="s">
        <v>162</v>
      </c>
      <c r="P713" t="s">
        <v>162</v>
      </c>
      <c r="Q713">
        <v>1</v>
      </c>
      <c r="W713">
        <v>0</v>
      </c>
      <c r="X713">
        <v>-731615568</v>
      </c>
      <c r="Y713">
        <v>0.12</v>
      </c>
      <c r="AA713">
        <v>162.55000000000001</v>
      </c>
      <c r="AB713">
        <v>0</v>
      </c>
      <c r="AC713">
        <v>0</v>
      </c>
      <c r="AD713">
        <v>0</v>
      </c>
      <c r="AE713">
        <v>23.09</v>
      </c>
      <c r="AF713">
        <v>0</v>
      </c>
      <c r="AG713">
        <v>0</v>
      </c>
      <c r="AH713">
        <v>0</v>
      </c>
      <c r="AI713">
        <v>7.04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0.12</v>
      </c>
      <c r="AU713" t="s">
        <v>6</v>
      </c>
      <c r="AV713">
        <v>0</v>
      </c>
      <c r="AW713">
        <v>2</v>
      </c>
      <c r="AX713">
        <v>16614231</v>
      </c>
      <c r="AY713">
        <v>1</v>
      </c>
      <c r="AZ713">
        <v>0</v>
      </c>
      <c r="BA713">
        <v>706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Y713*Source!I299</f>
        <v>0.48</v>
      </c>
      <c r="CY713">
        <f>AA713</f>
        <v>162.55000000000001</v>
      </c>
      <c r="CZ713">
        <f>AE713</f>
        <v>23.09</v>
      </c>
      <c r="DA713">
        <f>AI713</f>
        <v>7.04</v>
      </c>
      <c r="DB713">
        <v>0</v>
      </c>
    </row>
    <row r="714" spans="1:106" x14ac:dyDescent="0.2">
      <c r="A714">
        <f>ROW(Source!A299)</f>
        <v>299</v>
      </c>
      <c r="B714">
        <v>16612262</v>
      </c>
      <c r="C714">
        <v>16614215</v>
      </c>
      <c r="D714">
        <v>15243661</v>
      </c>
      <c r="E714">
        <v>1</v>
      </c>
      <c r="F714">
        <v>1</v>
      </c>
      <c r="G714">
        <v>1</v>
      </c>
      <c r="H714">
        <v>3</v>
      </c>
      <c r="I714" t="s">
        <v>924</v>
      </c>
      <c r="J714" t="s">
        <v>926</v>
      </c>
      <c r="K714" t="s">
        <v>925</v>
      </c>
      <c r="L714">
        <v>1035</v>
      </c>
      <c r="N714">
        <v>1013</v>
      </c>
      <c r="O714" t="s">
        <v>256</v>
      </c>
      <c r="P714" t="s">
        <v>256</v>
      </c>
      <c r="Q714">
        <v>1</v>
      </c>
      <c r="W714">
        <v>0</v>
      </c>
      <c r="X714">
        <v>1043544076</v>
      </c>
      <c r="Y714">
        <v>1</v>
      </c>
      <c r="AA714">
        <v>10662.57</v>
      </c>
      <c r="AB714">
        <v>0</v>
      </c>
      <c r="AC714">
        <v>0</v>
      </c>
      <c r="AD714">
        <v>0</v>
      </c>
      <c r="AE714">
        <v>1514.57</v>
      </c>
      <c r="AF714">
        <v>0</v>
      </c>
      <c r="AG714">
        <v>0</v>
      </c>
      <c r="AH714">
        <v>0</v>
      </c>
      <c r="AI714">
        <v>7.04</v>
      </c>
      <c r="AJ714">
        <v>1</v>
      </c>
      <c r="AK714">
        <v>1</v>
      </c>
      <c r="AL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6</v>
      </c>
      <c r="AT714">
        <v>1</v>
      </c>
      <c r="AU714" t="s">
        <v>6</v>
      </c>
      <c r="AV714">
        <v>0</v>
      </c>
      <c r="AW714">
        <v>1</v>
      </c>
      <c r="AX714">
        <v>-1</v>
      </c>
      <c r="AY714">
        <v>0</v>
      </c>
      <c r="AZ714">
        <v>0</v>
      </c>
      <c r="BA714" t="s">
        <v>6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Y714*Source!I299</f>
        <v>4</v>
      </c>
      <c r="CY714">
        <f>AA714</f>
        <v>10662.57</v>
      </c>
      <c r="CZ714">
        <f>AE714</f>
        <v>1514.57</v>
      </c>
      <c r="DA714">
        <f>AI714</f>
        <v>7.04</v>
      </c>
      <c r="DB714">
        <v>0</v>
      </c>
    </row>
    <row r="715" spans="1:106" x14ac:dyDescent="0.2">
      <c r="A715">
        <f>ROW(Source!A301)</f>
        <v>301</v>
      </c>
      <c r="B715">
        <v>16612262</v>
      </c>
      <c r="C715">
        <v>16614233</v>
      </c>
      <c r="D715">
        <v>15430397</v>
      </c>
      <c r="E715">
        <v>1</v>
      </c>
      <c r="F715">
        <v>1</v>
      </c>
      <c r="G715">
        <v>1</v>
      </c>
      <c r="H715">
        <v>1</v>
      </c>
      <c r="I715" t="s">
        <v>1443</v>
      </c>
      <c r="J715" t="s">
        <v>6</v>
      </c>
      <c r="K715" t="s">
        <v>1444</v>
      </c>
      <c r="L715">
        <v>1191</v>
      </c>
      <c r="N715">
        <v>1013</v>
      </c>
      <c r="O715" t="s">
        <v>1223</v>
      </c>
      <c r="P715" t="s">
        <v>1223</v>
      </c>
      <c r="Q715">
        <v>1</v>
      </c>
      <c r="W715">
        <v>0</v>
      </c>
      <c r="X715">
        <v>-1081351934</v>
      </c>
      <c r="Y715">
        <v>0.6</v>
      </c>
      <c r="AA715">
        <v>0</v>
      </c>
      <c r="AB715">
        <v>0</v>
      </c>
      <c r="AC715">
        <v>0</v>
      </c>
      <c r="AD715">
        <v>66.180000000000007</v>
      </c>
      <c r="AE715">
        <v>0</v>
      </c>
      <c r="AF715">
        <v>0</v>
      </c>
      <c r="AG715">
        <v>0</v>
      </c>
      <c r="AH715">
        <v>9.4</v>
      </c>
      <c r="AI715">
        <v>1</v>
      </c>
      <c r="AJ715">
        <v>1</v>
      </c>
      <c r="AK715">
        <v>1</v>
      </c>
      <c r="AL715">
        <v>7.04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0.6</v>
      </c>
      <c r="AU715" t="s">
        <v>6</v>
      </c>
      <c r="AV715">
        <v>1</v>
      </c>
      <c r="AW715">
        <v>2</v>
      </c>
      <c r="AX715">
        <v>16614239</v>
      </c>
      <c r="AY715">
        <v>1</v>
      </c>
      <c r="AZ715">
        <v>0</v>
      </c>
      <c r="BA715">
        <v>707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Y715*Source!I301</f>
        <v>2.4</v>
      </c>
      <c r="CY715">
        <f>AD715</f>
        <v>66.180000000000007</v>
      </c>
      <c r="CZ715">
        <f>AH715</f>
        <v>9.4</v>
      </c>
      <c r="DA715">
        <f>AL715</f>
        <v>7.04</v>
      </c>
      <c r="DB715">
        <v>0</v>
      </c>
    </row>
    <row r="716" spans="1:106" x14ac:dyDescent="0.2">
      <c r="A716">
        <f>ROW(Source!A301)</f>
        <v>301</v>
      </c>
      <c r="B716">
        <v>16612262</v>
      </c>
      <c r="C716">
        <v>16614233</v>
      </c>
      <c r="D716">
        <v>15225614</v>
      </c>
      <c r="E716">
        <v>1</v>
      </c>
      <c r="F716">
        <v>1</v>
      </c>
      <c r="G716">
        <v>1</v>
      </c>
      <c r="H716">
        <v>3</v>
      </c>
      <c r="I716" t="s">
        <v>736</v>
      </c>
      <c r="J716" t="s">
        <v>738</v>
      </c>
      <c r="K716" t="s">
        <v>932</v>
      </c>
      <c r="L716">
        <v>1354</v>
      </c>
      <c r="N716">
        <v>1010</v>
      </c>
      <c r="O716" t="s">
        <v>110</v>
      </c>
      <c r="P716" t="s">
        <v>110</v>
      </c>
      <c r="Q716">
        <v>1</v>
      </c>
      <c r="W716">
        <v>0</v>
      </c>
      <c r="X716">
        <v>1825362854</v>
      </c>
      <c r="Y716">
        <v>0</v>
      </c>
      <c r="AA716">
        <v>1152.45</v>
      </c>
      <c r="AB716">
        <v>0</v>
      </c>
      <c r="AC716">
        <v>0</v>
      </c>
      <c r="AD716">
        <v>0</v>
      </c>
      <c r="AE716">
        <v>163.69999999999999</v>
      </c>
      <c r="AF716">
        <v>0</v>
      </c>
      <c r="AG716">
        <v>0</v>
      </c>
      <c r="AH716">
        <v>0</v>
      </c>
      <c r="AI716">
        <v>7.04</v>
      </c>
      <c r="AJ716">
        <v>1</v>
      </c>
      <c r="AK716">
        <v>1</v>
      </c>
      <c r="AL716">
        <v>1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6</v>
      </c>
      <c r="AT716">
        <v>0</v>
      </c>
      <c r="AU716" t="s">
        <v>6</v>
      </c>
      <c r="AV716">
        <v>0</v>
      </c>
      <c r="AW716">
        <v>1</v>
      </c>
      <c r="AX716">
        <v>-1</v>
      </c>
      <c r="AY716">
        <v>0</v>
      </c>
      <c r="AZ716">
        <v>0</v>
      </c>
      <c r="BA716" t="s">
        <v>6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Y716*Source!I301</f>
        <v>0</v>
      </c>
      <c r="CY716">
        <f>AA716</f>
        <v>1152.45</v>
      </c>
      <c r="CZ716">
        <f>AE716</f>
        <v>163.69999999999999</v>
      </c>
      <c r="DA716">
        <f>AI716</f>
        <v>7.04</v>
      </c>
      <c r="DB716">
        <v>0</v>
      </c>
    </row>
    <row r="717" spans="1:106" x14ac:dyDescent="0.2">
      <c r="A717">
        <f>ROW(Source!A301)</f>
        <v>301</v>
      </c>
      <c r="B717">
        <v>16612262</v>
      </c>
      <c r="C717">
        <v>16614233</v>
      </c>
      <c r="D717">
        <v>15226032</v>
      </c>
      <c r="E717">
        <v>1</v>
      </c>
      <c r="F717">
        <v>1</v>
      </c>
      <c r="G717">
        <v>1</v>
      </c>
      <c r="H717">
        <v>3</v>
      </c>
      <c r="I717" t="s">
        <v>1681</v>
      </c>
      <c r="J717" t="s">
        <v>1682</v>
      </c>
      <c r="K717" t="s">
        <v>1683</v>
      </c>
      <c r="L717">
        <v>1348</v>
      </c>
      <c r="N717">
        <v>1009</v>
      </c>
      <c r="O717" t="s">
        <v>182</v>
      </c>
      <c r="P717" t="s">
        <v>182</v>
      </c>
      <c r="Q717">
        <v>1000</v>
      </c>
      <c r="W717">
        <v>0</v>
      </c>
      <c r="X717">
        <v>1901666399</v>
      </c>
      <c r="Y717">
        <v>6.0000000000000002E-5</v>
      </c>
      <c r="AA717">
        <v>105385.35</v>
      </c>
      <c r="AB717">
        <v>0</v>
      </c>
      <c r="AC717">
        <v>0</v>
      </c>
      <c r="AD717">
        <v>0</v>
      </c>
      <c r="AE717">
        <v>14969.51</v>
      </c>
      <c r="AF717">
        <v>0</v>
      </c>
      <c r="AG717">
        <v>0</v>
      </c>
      <c r="AH717">
        <v>0</v>
      </c>
      <c r="AI717">
        <v>7.04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6.0000000000000002E-5</v>
      </c>
      <c r="AU717" t="s">
        <v>6</v>
      </c>
      <c r="AV717">
        <v>0</v>
      </c>
      <c r="AW717">
        <v>2</v>
      </c>
      <c r="AX717">
        <v>16614240</v>
      </c>
      <c r="AY717">
        <v>1</v>
      </c>
      <c r="AZ717">
        <v>0</v>
      </c>
      <c r="BA717">
        <v>708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Y717*Source!I301</f>
        <v>2.4000000000000001E-4</v>
      </c>
      <c r="CY717">
        <f>AA717</f>
        <v>105385.35</v>
      </c>
      <c r="CZ717">
        <f>AE717</f>
        <v>14969.51</v>
      </c>
      <c r="DA717">
        <f>AI717</f>
        <v>7.04</v>
      </c>
      <c r="DB717">
        <v>0</v>
      </c>
    </row>
    <row r="718" spans="1:106" x14ac:dyDescent="0.2">
      <c r="A718">
        <f>ROW(Source!A301)</f>
        <v>301</v>
      </c>
      <c r="B718">
        <v>16612262</v>
      </c>
      <c r="C718">
        <v>16614233</v>
      </c>
      <c r="D718">
        <v>15240275</v>
      </c>
      <c r="E718">
        <v>1</v>
      </c>
      <c r="F718">
        <v>1</v>
      </c>
      <c r="G718">
        <v>1</v>
      </c>
      <c r="H718">
        <v>3</v>
      </c>
      <c r="I718" t="s">
        <v>934</v>
      </c>
      <c r="J718" t="s">
        <v>936</v>
      </c>
      <c r="K718" t="s">
        <v>935</v>
      </c>
      <c r="L718">
        <v>1354</v>
      </c>
      <c r="N718">
        <v>1010</v>
      </c>
      <c r="O718" t="s">
        <v>110</v>
      </c>
      <c r="P718" t="s">
        <v>110</v>
      </c>
      <c r="Q718">
        <v>1</v>
      </c>
      <c r="W718">
        <v>0</v>
      </c>
      <c r="X718">
        <v>-386630694</v>
      </c>
      <c r="Y718">
        <v>1</v>
      </c>
      <c r="AA718">
        <v>2554.75</v>
      </c>
      <c r="AB718">
        <v>0</v>
      </c>
      <c r="AC718">
        <v>0</v>
      </c>
      <c r="AD718">
        <v>0</v>
      </c>
      <c r="AE718">
        <v>362.89</v>
      </c>
      <c r="AF718">
        <v>0</v>
      </c>
      <c r="AG718">
        <v>0</v>
      </c>
      <c r="AH718">
        <v>0</v>
      </c>
      <c r="AI718">
        <v>7.04</v>
      </c>
      <c r="AJ718">
        <v>1</v>
      </c>
      <c r="AK718">
        <v>1</v>
      </c>
      <c r="AL718">
        <v>1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6</v>
      </c>
      <c r="AT718">
        <v>1</v>
      </c>
      <c r="AU718" t="s">
        <v>6</v>
      </c>
      <c r="AV718">
        <v>0</v>
      </c>
      <c r="AW718">
        <v>1</v>
      </c>
      <c r="AX718">
        <v>-1</v>
      </c>
      <c r="AY718">
        <v>0</v>
      </c>
      <c r="AZ718">
        <v>0</v>
      </c>
      <c r="BA718" t="s">
        <v>6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Y718*Source!I301</f>
        <v>4</v>
      </c>
      <c r="CY718">
        <f>AA718</f>
        <v>2554.75</v>
      </c>
      <c r="CZ718">
        <f>AE718</f>
        <v>362.89</v>
      </c>
      <c r="DA718">
        <f>AI718</f>
        <v>7.04</v>
      </c>
      <c r="DB718">
        <v>0</v>
      </c>
    </row>
    <row r="719" spans="1:106" x14ac:dyDescent="0.2">
      <c r="A719">
        <f>ROW(Source!A301)</f>
        <v>301</v>
      </c>
      <c r="B719">
        <v>16612262</v>
      </c>
      <c r="C719">
        <v>16614233</v>
      </c>
      <c r="D719">
        <v>15164559</v>
      </c>
      <c r="E719">
        <v>17</v>
      </c>
      <c r="F719">
        <v>1</v>
      </c>
      <c r="G719">
        <v>1</v>
      </c>
      <c r="H719">
        <v>3</v>
      </c>
      <c r="I719" t="s">
        <v>1521</v>
      </c>
      <c r="J719" t="s">
        <v>6</v>
      </c>
      <c r="K719" t="s">
        <v>1522</v>
      </c>
      <c r="L719">
        <v>1374</v>
      </c>
      <c r="N719">
        <v>1013</v>
      </c>
      <c r="O719" t="s">
        <v>1523</v>
      </c>
      <c r="P719" t="s">
        <v>1523</v>
      </c>
      <c r="Q719">
        <v>1</v>
      </c>
      <c r="W719">
        <v>0</v>
      </c>
      <c r="X719">
        <v>-1731369543</v>
      </c>
      <c r="Y719">
        <v>0.11</v>
      </c>
      <c r="AA719">
        <v>1</v>
      </c>
      <c r="AB719">
        <v>0</v>
      </c>
      <c r="AC719">
        <v>0</v>
      </c>
      <c r="AD719">
        <v>0</v>
      </c>
      <c r="AE719">
        <v>1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0.11</v>
      </c>
      <c r="AU719" t="s">
        <v>6</v>
      </c>
      <c r="AV719">
        <v>0</v>
      </c>
      <c r="AW719">
        <v>2</v>
      </c>
      <c r="AX719">
        <v>16614241</v>
      </c>
      <c r="AY719">
        <v>1</v>
      </c>
      <c r="AZ719">
        <v>0</v>
      </c>
      <c r="BA719">
        <v>709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Y719*Source!I301</f>
        <v>0.44</v>
      </c>
      <c r="CY719">
        <f>AA719</f>
        <v>1</v>
      </c>
      <c r="CZ719">
        <f>AE719</f>
        <v>1</v>
      </c>
      <c r="DA719">
        <f>AI719</f>
        <v>1</v>
      </c>
      <c r="DB719">
        <v>0</v>
      </c>
    </row>
    <row r="720" spans="1:106" x14ac:dyDescent="0.2">
      <c r="A720">
        <f>ROW(Source!A341)</f>
        <v>341</v>
      </c>
      <c r="B720">
        <v>16612262</v>
      </c>
      <c r="C720">
        <v>16614244</v>
      </c>
      <c r="D720">
        <v>15432258</v>
      </c>
      <c r="E720">
        <v>1</v>
      </c>
      <c r="F720">
        <v>1</v>
      </c>
      <c r="G720">
        <v>1</v>
      </c>
      <c r="H720">
        <v>1</v>
      </c>
      <c r="I720" t="s">
        <v>1684</v>
      </c>
      <c r="J720" t="s">
        <v>6</v>
      </c>
      <c r="K720" t="s">
        <v>1685</v>
      </c>
      <c r="L720">
        <v>1191</v>
      </c>
      <c r="N720">
        <v>1013</v>
      </c>
      <c r="O720" t="s">
        <v>1223</v>
      </c>
      <c r="P720" t="s">
        <v>1223</v>
      </c>
      <c r="Q720">
        <v>1</v>
      </c>
      <c r="W720">
        <v>0</v>
      </c>
      <c r="X720">
        <v>-608433632</v>
      </c>
      <c r="Y720">
        <v>68.8</v>
      </c>
      <c r="AA720">
        <v>0</v>
      </c>
      <c r="AB720">
        <v>0</v>
      </c>
      <c r="AC720">
        <v>0</v>
      </c>
      <c r="AD720">
        <v>59.56</v>
      </c>
      <c r="AE720">
        <v>0</v>
      </c>
      <c r="AF720">
        <v>0</v>
      </c>
      <c r="AG720">
        <v>0</v>
      </c>
      <c r="AH720">
        <v>8.4600000000000009</v>
      </c>
      <c r="AI720">
        <v>1</v>
      </c>
      <c r="AJ720">
        <v>1</v>
      </c>
      <c r="AK720">
        <v>1</v>
      </c>
      <c r="AL720">
        <v>7.04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68.8</v>
      </c>
      <c r="AU720" t="s">
        <v>6</v>
      </c>
      <c r="AV720">
        <v>1</v>
      </c>
      <c r="AW720">
        <v>2</v>
      </c>
      <c r="AX720">
        <v>16614248</v>
      </c>
      <c r="AY720">
        <v>1</v>
      </c>
      <c r="AZ720">
        <v>0</v>
      </c>
      <c r="BA720">
        <v>710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Y720*Source!I341</f>
        <v>25.593599999999999</v>
      </c>
      <c r="CY720">
        <f>AD720</f>
        <v>59.56</v>
      </c>
      <c r="CZ720">
        <f>AH720</f>
        <v>8.4600000000000009</v>
      </c>
      <c r="DA720">
        <f>AL720</f>
        <v>7.04</v>
      </c>
      <c r="DB720">
        <v>0</v>
      </c>
    </row>
    <row r="721" spans="1:106" x14ac:dyDescent="0.2">
      <c r="A721">
        <f>ROW(Source!A341)</f>
        <v>341</v>
      </c>
      <c r="B721">
        <v>16612262</v>
      </c>
      <c r="C721">
        <v>16614244</v>
      </c>
      <c r="D721">
        <v>15430395</v>
      </c>
      <c r="E721">
        <v>1</v>
      </c>
      <c r="F721">
        <v>1</v>
      </c>
      <c r="G721">
        <v>1</v>
      </c>
      <c r="H721">
        <v>1</v>
      </c>
      <c r="I721" t="s">
        <v>1224</v>
      </c>
      <c r="J721" t="s">
        <v>6</v>
      </c>
      <c r="K721" t="s">
        <v>1225</v>
      </c>
      <c r="L721">
        <v>1191</v>
      </c>
      <c r="N721">
        <v>1013</v>
      </c>
      <c r="O721" t="s">
        <v>1223</v>
      </c>
      <c r="P721" t="s">
        <v>1223</v>
      </c>
      <c r="Q721">
        <v>1</v>
      </c>
      <c r="W721">
        <v>0</v>
      </c>
      <c r="X721">
        <v>-1417349443</v>
      </c>
      <c r="Y721">
        <v>0.16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1</v>
      </c>
      <c r="AJ721">
        <v>1</v>
      </c>
      <c r="AK721">
        <v>7.04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0.16</v>
      </c>
      <c r="AU721" t="s">
        <v>6</v>
      </c>
      <c r="AV721">
        <v>2</v>
      </c>
      <c r="AW721">
        <v>2</v>
      </c>
      <c r="AX721">
        <v>16614249</v>
      </c>
      <c r="AY721">
        <v>1</v>
      </c>
      <c r="AZ721">
        <v>0</v>
      </c>
      <c r="BA721">
        <v>711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Y721*Source!I341</f>
        <v>5.9520000000000003E-2</v>
      </c>
      <c r="CY721">
        <f>AD721</f>
        <v>0</v>
      </c>
      <c r="CZ721">
        <f>AH721</f>
        <v>0</v>
      </c>
      <c r="DA721">
        <f>AL721</f>
        <v>1</v>
      </c>
      <c r="DB721">
        <v>0</v>
      </c>
    </row>
    <row r="722" spans="1:106" x14ac:dyDescent="0.2">
      <c r="A722">
        <f>ROW(Source!A341)</f>
        <v>341</v>
      </c>
      <c r="B722">
        <v>16612262</v>
      </c>
      <c r="C722">
        <v>16614244</v>
      </c>
      <c r="D722">
        <v>15247974</v>
      </c>
      <c r="E722">
        <v>1</v>
      </c>
      <c r="F722">
        <v>1</v>
      </c>
      <c r="G722">
        <v>1</v>
      </c>
      <c r="H722">
        <v>2</v>
      </c>
      <c r="I722" t="s">
        <v>1226</v>
      </c>
      <c r="J722" t="s">
        <v>1227</v>
      </c>
      <c r="K722" t="s">
        <v>1228</v>
      </c>
      <c r="L722">
        <v>1368</v>
      </c>
      <c r="N722">
        <v>1011</v>
      </c>
      <c r="O722" t="s">
        <v>1229</v>
      </c>
      <c r="P722" t="s">
        <v>1229</v>
      </c>
      <c r="Q722">
        <v>1</v>
      </c>
      <c r="W722">
        <v>0</v>
      </c>
      <c r="X722">
        <v>1188625873</v>
      </c>
      <c r="Y722">
        <v>0.16</v>
      </c>
      <c r="AA722">
        <v>0</v>
      </c>
      <c r="AB722">
        <v>220.07</v>
      </c>
      <c r="AC722">
        <v>13.5</v>
      </c>
      <c r="AD722">
        <v>0</v>
      </c>
      <c r="AE722">
        <v>0</v>
      </c>
      <c r="AF722">
        <v>31.26</v>
      </c>
      <c r="AG722">
        <v>13.5</v>
      </c>
      <c r="AH722">
        <v>0</v>
      </c>
      <c r="AI722">
        <v>1</v>
      </c>
      <c r="AJ722">
        <v>7.04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0.16</v>
      </c>
      <c r="AU722" t="s">
        <v>6</v>
      </c>
      <c r="AV722">
        <v>0</v>
      </c>
      <c r="AW722">
        <v>2</v>
      </c>
      <c r="AX722">
        <v>16614250</v>
      </c>
      <c r="AY722">
        <v>1</v>
      </c>
      <c r="AZ722">
        <v>0</v>
      </c>
      <c r="BA722">
        <v>712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Y722*Source!I341</f>
        <v>5.9520000000000003E-2</v>
      </c>
      <c r="CY722">
        <f>AB722</f>
        <v>220.07</v>
      </c>
      <c r="CZ722">
        <f>AF722</f>
        <v>31.26</v>
      </c>
      <c r="DA722">
        <f>AJ722</f>
        <v>7.04</v>
      </c>
      <c r="DB722">
        <v>0</v>
      </c>
    </row>
    <row r="723" spans="1:106" x14ac:dyDescent="0.2">
      <c r="A723">
        <f>ROW(Source!A342)</f>
        <v>342</v>
      </c>
      <c r="B723">
        <v>16612262</v>
      </c>
      <c r="C723">
        <v>16614252</v>
      </c>
      <c r="D723">
        <v>15432258</v>
      </c>
      <c r="E723">
        <v>1</v>
      </c>
      <c r="F723">
        <v>1</v>
      </c>
      <c r="G723">
        <v>1</v>
      </c>
      <c r="H723">
        <v>1</v>
      </c>
      <c r="I723" t="s">
        <v>1684</v>
      </c>
      <c r="J723" t="s">
        <v>6</v>
      </c>
      <c r="K723" t="s">
        <v>1685</v>
      </c>
      <c r="L723">
        <v>1191</v>
      </c>
      <c r="N723">
        <v>1013</v>
      </c>
      <c r="O723" t="s">
        <v>1223</v>
      </c>
      <c r="P723" t="s">
        <v>1223</v>
      </c>
      <c r="Q723">
        <v>1</v>
      </c>
      <c r="W723">
        <v>0</v>
      </c>
      <c r="X723">
        <v>-608433632</v>
      </c>
      <c r="Y723">
        <v>85.3</v>
      </c>
      <c r="AA723">
        <v>0</v>
      </c>
      <c r="AB723">
        <v>0</v>
      </c>
      <c r="AC723">
        <v>0</v>
      </c>
      <c r="AD723">
        <v>59.56</v>
      </c>
      <c r="AE723">
        <v>0</v>
      </c>
      <c r="AF723">
        <v>0</v>
      </c>
      <c r="AG723">
        <v>0</v>
      </c>
      <c r="AH723">
        <v>8.4600000000000009</v>
      </c>
      <c r="AI723">
        <v>1</v>
      </c>
      <c r="AJ723">
        <v>1</v>
      </c>
      <c r="AK723">
        <v>1</v>
      </c>
      <c r="AL723">
        <v>7.04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85.3</v>
      </c>
      <c r="AU723" t="s">
        <v>6</v>
      </c>
      <c r="AV723">
        <v>1</v>
      </c>
      <c r="AW723">
        <v>2</v>
      </c>
      <c r="AX723">
        <v>16614256</v>
      </c>
      <c r="AY723">
        <v>1</v>
      </c>
      <c r="AZ723">
        <v>0</v>
      </c>
      <c r="BA723">
        <v>714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Y723*Source!I342</f>
        <v>13.8186</v>
      </c>
      <c r="CY723">
        <f>AD723</f>
        <v>59.56</v>
      </c>
      <c r="CZ723">
        <f>AH723</f>
        <v>8.4600000000000009</v>
      </c>
      <c r="DA723">
        <f>AL723</f>
        <v>7.04</v>
      </c>
      <c r="DB723">
        <v>0</v>
      </c>
    </row>
    <row r="724" spans="1:106" x14ac:dyDescent="0.2">
      <c r="A724">
        <f>ROW(Source!A342)</f>
        <v>342</v>
      </c>
      <c r="B724">
        <v>16612262</v>
      </c>
      <c r="C724">
        <v>16614252</v>
      </c>
      <c r="D724">
        <v>15430395</v>
      </c>
      <c r="E724">
        <v>1</v>
      </c>
      <c r="F724">
        <v>1</v>
      </c>
      <c r="G724">
        <v>1</v>
      </c>
      <c r="H724">
        <v>1</v>
      </c>
      <c r="I724" t="s">
        <v>1224</v>
      </c>
      <c r="J724" t="s">
        <v>6</v>
      </c>
      <c r="K724" t="s">
        <v>1225</v>
      </c>
      <c r="L724">
        <v>1191</v>
      </c>
      <c r="N724">
        <v>1013</v>
      </c>
      <c r="O724" t="s">
        <v>1223</v>
      </c>
      <c r="P724" t="s">
        <v>1223</v>
      </c>
      <c r="Q724">
        <v>1</v>
      </c>
      <c r="W724">
        <v>0</v>
      </c>
      <c r="X724">
        <v>-1417349443</v>
      </c>
      <c r="Y724">
        <v>0.32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1</v>
      </c>
      <c r="AJ724">
        <v>1</v>
      </c>
      <c r="AK724">
        <v>7.04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0.32</v>
      </c>
      <c r="AU724" t="s">
        <v>6</v>
      </c>
      <c r="AV724">
        <v>2</v>
      </c>
      <c r="AW724">
        <v>2</v>
      </c>
      <c r="AX724">
        <v>16614257</v>
      </c>
      <c r="AY724">
        <v>1</v>
      </c>
      <c r="AZ724">
        <v>0</v>
      </c>
      <c r="BA724">
        <v>715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Y724*Source!I342</f>
        <v>5.1840000000000004E-2</v>
      </c>
      <c r="CY724">
        <f>AD724</f>
        <v>0</v>
      </c>
      <c r="CZ724">
        <f>AH724</f>
        <v>0</v>
      </c>
      <c r="DA724">
        <f>AL724</f>
        <v>1</v>
      </c>
      <c r="DB724">
        <v>0</v>
      </c>
    </row>
    <row r="725" spans="1:106" x14ac:dyDescent="0.2">
      <c r="A725">
        <f>ROW(Source!A342)</f>
        <v>342</v>
      </c>
      <c r="B725">
        <v>16612262</v>
      </c>
      <c r="C725">
        <v>16614252</v>
      </c>
      <c r="D725">
        <v>15247974</v>
      </c>
      <c r="E725">
        <v>1</v>
      </c>
      <c r="F725">
        <v>1</v>
      </c>
      <c r="G725">
        <v>1</v>
      </c>
      <c r="H725">
        <v>2</v>
      </c>
      <c r="I725" t="s">
        <v>1226</v>
      </c>
      <c r="J725" t="s">
        <v>1227</v>
      </c>
      <c r="K725" t="s">
        <v>1228</v>
      </c>
      <c r="L725">
        <v>1368</v>
      </c>
      <c r="N725">
        <v>1011</v>
      </c>
      <c r="O725" t="s">
        <v>1229</v>
      </c>
      <c r="P725" t="s">
        <v>1229</v>
      </c>
      <c r="Q725">
        <v>1</v>
      </c>
      <c r="W725">
        <v>0</v>
      </c>
      <c r="X725">
        <v>1188625873</v>
      </c>
      <c r="Y725">
        <v>0.32</v>
      </c>
      <c r="AA725">
        <v>0</v>
      </c>
      <c r="AB725">
        <v>220.07</v>
      </c>
      <c r="AC725">
        <v>13.5</v>
      </c>
      <c r="AD725">
        <v>0</v>
      </c>
      <c r="AE725">
        <v>0</v>
      </c>
      <c r="AF725">
        <v>31.26</v>
      </c>
      <c r="AG725">
        <v>13.5</v>
      </c>
      <c r="AH725">
        <v>0</v>
      </c>
      <c r="AI725">
        <v>1</v>
      </c>
      <c r="AJ725">
        <v>7.04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0.32</v>
      </c>
      <c r="AU725" t="s">
        <v>6</v>
      </c>
      <c r="AV725">
        <v>0</v>
      </c>
      <c r="AW725">
        <v>2</v>
      </c>
      <c r="AX725">
        <v>16614258</v>
      </c>
      <c r="AY725">
        <v>1</v>
      </c>
      <c r="AZ725">
        <v>0</v>
      </c>
      <c r="BA725">
        <v>716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Y725*Source!I342</f>
        <v>5.1840000000000004E-2</v>
      </c>
      <c r="CY725">
        <f>AB725</f>
        <v>220.07</v>
      </c>
      <c r="CZ725">
        <f>AF725</f>
        <v>31.26</v>
      </c>
      <c r="DA725">
        <f>AJ725</f>
        <v>7.04</v>
      </c>
      <c r="DB725">
        <v>0</v>
      </c>
    </row>
    <row r="726" spans="1:106" x14ac:dyDescent="0.2">
      <c r="A726">
        <f>ROW(Source!A343)</f>
        <v>343</v>
      </c>
      <c r="B726">
        <v>16612262</v>
      </c>
      <c r="C726">
        <v>16614260</v>
      </c>
      <c r="D726">
        <v>15430447</v>
      </c>
      <c r="E726">
        <v>1</v>
      </c>
      <c r="F726">
        <v>1</v>
      </c>
      <c r="G726">
        <v>1</v>
      </c>
      <c r="H726">
        <v>1</v>
      </c>
      <c r="I726" t="s">
        <v>1554</v>
      </c>
      <c r="J726" t="s">
        <v>6</v>
      </c>
      <c r="K726" t="s">
        <v>1555</v>
      </c>
      <c r="L726">
        <v>1191</v>
      </c>
      <c r="N726">
        <v>1013</v>
      </c>
      <c r="O726" t="s">
        <v>1223</v>
      </c>
      <c r="P726" t="s">
        <v>1223</v>
      </c>
      <c r="Q726">
        <v>1</v>
      </c>
      <c r="W726">
        <v>0</v>
      </c>
      <c r="X726">
        <v>145020957</v>
      </c>
      <c r="Y726">
        <v>96</v>
      </c>
      <c r="AA726">
        <v>0</v>
      </c>
      <c r="AB726">
        <v>0</v>
      </c>
      <c r="AC726">
        <v>0</v>
      </c>
      <c r="AD726">
        <v>63.85</v>
      </c>
      <c r="AE726">
        <v>0</v>
      </c>
      <c r="AF726">
        <v>0</v>
      </c>
      <c r="AG726">
        <v>0</v>
      </c>
      <c r="AH726">
        <v>9.07</v>
      </c>
      <c r="AI726">
        <v>1</v>
      </c>
      <c r="AJ726">
        <v>1</v>
      </c>
      <c r="AK726">
        <v>1</v>
      </c>
      <c r="AL726">
        <v>7.04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96</v>
      </c>
      <c r="AU726" t="s">
        <v>6</v>
      </c>
      <c r="AV726">
        <v>1</v>
      </c>
      <c r="AW726">
        <v>2</v>
      </c>
      <c r="AX726">
        <v>16614268</v>
      </c>
      <c r="AY726">
        <v>1</v>
      </c>
      <c r="AZ726">
        <v>0</v>
      </c>
      <c r="BA726">
        <v>718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Y726*Source!I343</f>
        <v>0.96</v>
      </c>
      <c r="CY726">
        <f>AD726</f>
        <v>63.85</v>
      </c>
      <c r="CZ726">
        <f>AH726</f>
        <v>9.07</v>
      </c>
      <c r="DA726">
        <f>AL726</f>
        <v>7.04</v>
      </c>
      <c r="DB726">
        <v>0</v>
      </c>
    </row>
    <row r="727" spans="1:106" x14ac:dyDescent="0.2">
      <c r="A727">
        <f>ROW(Source!A343)</f>
        <v>343</v>
      </c>
      <c r="B727">
        <v>16612262</v>
      </c>
      <c r="C727">
        <v>16614260</v>
      </c>
      <c r="D727">
        <v>15430395</v>
      </c>
      <c r="E727">
        <v>1</v>
      </c>
      <c r="F727">
        <v>1</v>
      </c>
      <c r="G727">
        <v>1</v>
      </c>
      <c r="H727">
        <v>1</v>
      </c>
      <c r="I727" t="s">
        <v>1224</v>
      </c>
      <c r="J727" t="s">
        <v>6</v>
      </c>
      <c r="K727" t="s">
        <v>1225</v>
      </c>
      <c r="L727">
        <v>1191</v>
      </c>
      <c r="N727">
        <v>1013</v>
      </c>
      <c r="O727" t="s">
        <v>1223</v>
      </c>
      <c r="P727" t="s">
        <v>1223</v>
      </c>
      <c r="Q727">
        <v>1</v>
      </c>
      <c r="W727">
        <v>0</v>
      </c>
      <c r="X727">
        <v>-1417349443</v>
      </c>
      <c r="Y727">
        <v>0.66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7.04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0.66</v>
      </c>
      <c r="AU727" t="s">
        <v>6</v>
      </c>
      <c r="AV727">
        <v>2</v>
      </c>
      <c r="AW727">
        <v>2</v>
      </c>
      <c r="AX727">
        <v>16614269</v>
      </c>
      <c r="AY727">
        <v>1</v>
      </c>
      <c r="AZ727">
        <v>0</v>
      </c>
      <c r="BA727">
        <v>719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Y727*Source!I343</f>
        <v>6.6000000000000008E-3</v>
      </c>
      <c r="CY727">
        <f>AD727</f>
        <v>0</v>
      </c>
      <c r="CZ727">
        <f>AH727</f>
        <v>0</v>
      </c>
      <c r="DA727">
        <f>AL727</f>
        <v>1</v>
      </c>
      <c r="DB727">
        <v>0</v>
      </c>
    </row>
    <row r="728" spans="1:106" x14ac:dyDescent="0.2">
      <c r="A728">
        <f>ROW(Source!A343)</f>
        <v>343</v>
      </c>
      <c r="B728">
        <v>16612262</v>
      </c>
      <c r="C728">
        <v>16614260</v>
      </c>
      <c r="D728">
        <v>15247974</v>
      </c>
      <c r="E728">
        <v>1</v>
      </c>
      <c r="F728">
        <v>1</v>
      </c>
      <c r="G728">
        <v>1</v>
      </c>
      <c r="H728">
        <v>2</v>
      </c>
      <c r="I728" t="s">
        <v>1226</v>
      </c>
      <c r="J728" t="s">
        <v>1227</v>
      </c>
      <c r="K728" t="s">
        <v>1228</v>
      </c>
      <c r="L728">
        <v>1368</v>
      </c>
      <c r="N728">
        <v>1011</v>
      </c>
      <c r="O728" t="s">
        <v>1229</v>
      </c>
      <c r="P728" t="s">
        <v>1229</v>
      </c>
      <c r="Q728">
        <v>1</v>
      </c>
      <c r="W728">
        <v>0</v>
      </c>
      <c r="X728">
        <v>1188625873</v>
      </c>
      <c r="Y728">
        <v>0.33</v>
      </c>
      <c r="AA728">
        <v>0</v>
      </c>
      <c r="AB728">
        <v>220.07</v>
      </c>
      <c r="AC728">
        <v>13.5</v>
      </c>
      <c r="AD728">
        <v>0</v>
      </c>
      <c r="AE728">
        <v>0</v>
      </c>
      <c r="AF728">
        <v>31.26</v>
      </c>
      <c r="AG728">
        <v>13.5</v>
      </c>
      <c r="AH728">
        <v>0</v>
      </c>
      <c r="AI728">
        <v>1</v>
      </c>
      <c r="AJ728">
        <v>7.04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0.33</v>
      </c>
      <c r="AU728" t="s">
        <v>6</v>
      </c>
      <c r="AV728">
        <v>0</v>
      </c>
      <c r="AW728">
        <v>2</v>
      </c>
      <c r="AX728">
        <v>16614270</v>
      </c>
      <c r="AY728">
        <v>1</v>
      </c>
      <c r="AZ728">
        <v>0</v>
      </c>
      <c r="BA728">
        <v>720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Y728*Source!I343</f>
        <v>3.3000000000000004E-3</v>
      </c>
      <c r="CY728">
        <f>AB728</f>
        <v>220.07</v>
      </c>
      <c r="CZ728">
        <f>AF728</f>
        <v>31.26</v>
      </c>
      <c r="DA728">
        <f>AJ728</f>
        <v>7.04</v>
      </c>
      <c r="DB728">
        <v>0</v>
      </c>
    </row>
    <row r="729" spans="1:106" x14ac:dyDescent="0.2">
      <c r="A729">
        <f>ROW(Source!A343)</f>
        <v>343</v>
      </c>
      <c r="B729">
        <v>16612262</v>
      </c>
      <c r="C729">
        <v>16614260</v>
      </c>
      <c r="D729">
        <v>15249073</v>
      </c>
      <c r="E729">
        <v>1</v>
      </c>
      <c r="F729">
        <v>1</v>
      </c>
      <c r="G729">
        <v>1</v>
      </c>
      <c r="H729">
        <v>2</v>
      </c>
      <c r="I729" t="s">
        <v>1237</v>
      </c>
      <c r="J729" t="s">
        <v>1238</v>
      </c>
      <c r="K729" t="s">
        <v>1239</v>
      </c>
      <c r="L729">
        <v>1368</v>
      </c>
      <c r="N729">
        <v>1011</v>
      </c>
      <c r="O729" t="s">
        <v>1229</v>
      </c>
      <c r="P729" t="s">
        <v>1229</v>
      </c>
      <c r="Q729">
        <v>1</v>
      </c>
      <c r="W729">
        <v>0</v>
      </c>
      <c r="X729">
        <v>1372534845</v>
      </c>
      <c r="Y729">
        <v>0.33</v>
      </c>
      <c r="AA729">
        <v>0</v>
      </c>
      <c r="AB729">
        <v>462.6</v>
      </c>
      <c r="AC729">
        <v>11.6</v>
      </c>
      <c r="AD729">
        <v>0</v>
      </c>
      <c r="AE729">
        <v>0</v>
      </c>
      <c r="AF729">
        <v>65.709999999999994</v>
      </c>
      <c r="AG729">
        <v>11.6</v>
      </c>
      <c r="AH729">
        <v>0</v>
      </c>
      <c r="AI729">
        <v>1</v>
      </c>
      <c r="AJ729">
        <v>7.04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6</v>
      </c>
      <c r="AT729">
        <v>0.33</v>
      </c>
      <c r="AU729" t="s">
        <v>6</v>
      </c>
      <c r="AV729">
        <v>0</v>
      </c>
      <c r="AW729">
        <v>2</v>
      </c>
      <c r="AX729">
        <v>16614271</v>
      </c>
      <c r="AY729">
        <v>1</v>
      </c>
      <c r="AZ729">
        <v>0</v>
      </c>
      <c r="BA729">
        <v>721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Y729*Source!I343</f>
        <v>3.3000000000000004E-3</v>
      </c>
      <c r="CY729">
        <f>AB729</f>
        <v>462.6</v>
      </c>
      <c r="CZ729">
        <f>AF729</f>
        <v>65.709999999999994</v>
      </c>
      <c r="DA729">
        <f>AJ729</f>
        <v>7.04</v>
      </c>
      <c r="DB729">
        <v>0</v>
      </c>
    </row>
    <row r="730" spans="1:106" x14ac:dyDescent="0.2">
      <c r="A730">
        <f>ROW(Source!A343)</f>
        <v>343</v>
      </c>
      <c r="B730">
        <v>16612262</v>
      </c>
      <c r="C730">
        <v>16614260</v>
      </c>
      <c r="D730">
        <v>15167955</v>
      </c>
      <c r="E730">
        <v>1</v>
      </c>
      <c r="F730">
        <v>1</v>
      </c>
      <c r="G730">
        <v>1</v>
      </c>
      <c r="H730">
        <v>3</v>
      </c>
      <c r="I730" t="s">
        <v>1686</v>
      </c>
      <c r="J730" t="s">
        <v>1687</v>
      </c>
      <c r="K730" t="s">
        <v>1688</v>
      </c>
      <c r="L730">
        <v>1348</v>
      </c>
      <c r="N730">
        <v>1009</v>
      </c>
      <c r="O730" t="s">
        <v>182</v>
      </c>
      <c r="P730" t="s">
        <v>182</v>
      </c>
      <c r="Q730">
        <v>1000</v>
      </c>
      <c r="W730">
        <v>0</v>
      </c>
      <c r="X730">
        <v>-1699345571</v>
      </c>
      <c r="Y730">
        <v>7.0000000000000001E-3</v>
      </c>
      <c r="AA730">
        <v>211411.20000000001</v>
      </c>
      <c r="AB730">
        <v>0</v>
      </c>
      <c r="AC730">
        <v>0</v>
      </c>
      <c r="AD730">
        <v>0</v>
      </c>
      <c r="AE730">
        <v>30030</v>
      </c>
      <c r="AF730">
        <v>0</v>
      </c>
      <c r="AG730">
        <v>0</v>
      </c>
      <c r="AH730">
        <v>0</v>
      </c>
      <c r="AI730">
        <v>7.04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7.0000000000000001E-3</v>
      </c>
      <c r="AU730" t="s">
        <v>6</v>
      </c>
      <c r="AV730">
        <v>0</v>
      </c>
      <c r="AW730">
        <v>2</v>
      </c>
      <c r="AX730">
        <v>16614272</v>
      </c>
      <c r="AY730">
        <v>1</v>
      </c>
      <c r="AZ730">
        <v>0</v>
      </c>
      <c r="BA730">
        <v>722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Y730*Source!I343</f>
        <v>7.0000000000000007E-5</v>
      </c>
      <c r="CY730">
        <f>AA730</f>
        <v>211411.20000000001</v>
      </c>
      <c r="CZ730">
        <f>AE730</f>
        <v>30030</v>
      </c>
      <c r="DA730">
        <f>AI730</f>
        <v>7.04</v>
      </c>
      <c r="DB730">
        <v>0</v>
      </c>
    </row>
    <row r="731" spans="1:106" x14ac:dyDescent="0.2">
      <c r="A731">
        <f>ROW(Source!A343)</f>
        <v>343</v>
      </c>
      <c r="B731">
        <v>16612262</v>
      </c>
      <c r="C731">
        <v>16614260</v>
      </c>
      <c r="D731">
        <v>15172118</v>
      </c>
      <c r="E731">
        <v>1</v>
      </c>
      <c r="F731">
        <v>1</v>
      </c>
      <c r="G731">
        <v>1</v>
      </c>
      <c r="H731">
        <v>3</v>
      </c>
      <c r="I731" t="s">
        <v>1689</v>
      </c>
      <c r="J731" t="s">
        <v>1690</v>
      </c>
      <c r="K731" t="s">
        <v>1691</v>
      </c>
      <c r="L731">
        <v>1348</v>
      </c>
      <c r="N731">
        <v>1009</v>
      </c>
      <c r="O731" t="s">
        <v>182</v>
      </c>
      <c r="P731" t="s">
        <v>182</v>
      </c>
      <c r="Q731">
        <v>1000</v>
      </c>
      <c r="W731">
        <v>0</v>
      </c>
      <c r="X731">
        <v>2022036969</v>
      </c>
      <c r="Y731">
        <v>2.4E-2</v>
      </c>
      <c r="AA731">
        <v>15247.23</v>
      </c>
      <c r="AB731">
        <v>0</v>
      </c>
      <c r="AC731">
        <v>0</v>
      </c>
      <c r="AD731">
        <v>0</v>
      </c>
      <c r="AE731">
        <v>2165.8000000000002</v>
      </c>
      <c r="AF731">
        <v>0</v>
      </c>
      <c r="AG731">
        <v>0</v>
      </c>
      <c r="AH731">
        <v>0</v>
      </c>
      <c r="AI731">
        <v>7.04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2.4E-2</v>
      </c>
      <c r="AU731" t="s">
        <v>6</v>
      </c>
      <c r="AV731">
        <v>0</v>
      </c>
      <c r="AW731">
        <v>2</v>
      </c>
      <c r="AX731">
        <v>16614273</v>
      </c>
      <c r="AY731">
        <v>1</v>
      </c>
      <c r="AZ731">
        <v>0</v>
      </c>
      <c r="BA731">
        <v>723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Y731*Source!I343</f>
        <v>2.4000000000000001E-4</v>
      </c>
      <c r="CY731">
        <f>AA731</f>
        <v>15247.23</v>
      </c>
      <c r="CZ731">
        <f>AE731</f>
        <v>2165.8000000000002</v>
      </c>
      <c r="DA731">
        <f>AI731</f>
        <v>7.04</v>
      </c>
      <c r="DB731">
        <v>0</v>
      </c>
    </row>
    <row r="732" spans="1:106" x14ac:dyDescent="0.2">
      <c r="A732">
        <f>ROW(Source!A343)</f>
        <v>343</v>
      </c>
      <c r="B732">
        <v>16612262</v>
      </c>
      <c r="C732">
        <v>16614260</v>
      </c>
      <c r="D732">
        <v>15211986</v>
      </c>
      <c r="E732">
        <v>1</v>
      </c>
      <c r="F732">
        <v>1</v>
      </c>
      <c r="G732">
        <v>1</v>
      </c>
      <c r="H732">
        <v>3</v>
      </c>
      <c r="I732" t="s">
        <v>951</v>
      </c>
      <c r="J732" t="s">
        <v>953</v>
      </c>
      <c r="K732" t="s">
        <v>952</v>
      </c>
      <c r="L732">
        <v>1354</v>
      </c>
      <c r="N732">
        <v>1010</v>
      </c>
      <c r="O732" t="s">
        <v>110</v>
      </c>
      <c r="P732" t="s">
        <v>110</v>
      </c>
      <c r="Q732">
        <v>1</v>
      </c>
      <c r="W732">
        <v>0</v>
      </c>
      <c r="X732">
        <v>-2058586104</v>
      </c>
      <c r="Y732">
        <v>100</v>
      </c>
      <c r="AA732">
        <v>852.61</v>
      </c>
      <c r="AB732">
        <v>0</v>
      </c>
      <c r="AC732">
        <v>0</v>
      </c>
      <c r="AD732">
        <v>0</v>
      </c>
      <c r="AE732">
        <v>121.11</v>
      </c>
      <c r="AF732">
        <v>0</v>
      </c>
      <c r="AG732">
        <v>0</v>
      </c>
      <c r="AH732">
        <v>0</v>
      </c>
      <c r="AI732">
        <v>7.04</v>
      </c>
      <c r="AJ732">
        <v>1</v>
      </c>
      <c r="AK732">
        <v>1</v>
      </c>
      <c r="AL732">
        <v>1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6</v>
      </c>
      <c r="AT732">
        <v>100</v>
      </c>
      <c r="AU732" t="s">
        <v>6</v>
      </c>
      <c r="AV732">
        <v>0</v>
      </c>
      <c r="AW732">
        <v>1</v>
      </c>
      <c r="AX732">
        <v>-1</v>
      </c>
      <c r="AY732">
        <v>0</v>
      </c>
      <c r="AZ732">
        <v>0</v>
      </c>
      <c r="BA732" t="s">
        <v>6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Y732*Source!I343</f>
        <v>1</v>
      </c>
      <c r="CY732">
        <f>AA732</f>
        <v>852.61</v>
      </c>
      <c r="CZ732">
        <f>AE732</f>
        <v>121.11</v>
      </c>
      <c r="DA732">
        <f>AI732</f>
        <v>7.04</v>
      </c>
      <c r="DB732">
        <v>0</v>
      </c>
    </row>
    <row r="733" spans="1:106" x14ac:dyDescent="0.2">
      <c r="A733">
        <f>ROW(Source!A345)</f>
        <v>345</v>
      </c>
      <c r="B733">
        <v>16612262</v>
      </c>
      <c r="C733">
        <v>16614276</v>
      </c>
      <c r="D733">
        <v>15430767</v>
      </c>
      <c r="E733">
        <v>1</v>
      </c>
      <c r="F733">
        <v>1</v>
      </c>
      <c r="G733">
        <v>1</v>
      </c>
      <c r="H733">
        <v>1</v>
      </c>
      <c r="I733" t="s">
        <v>1249</v>
      </c>
      <c r="J733" t="s">
        <v>6</v>
      </c>
      <c r="K733" t="s">
        <v>1250</v>
      </c>
      <c r="L733">
        <v>1191</v>
      </c>
      <c r="N733">
        <v>1013</v>
      </c>
      <c r="O733" t="s">
        <v>1223</v>
      </c>
      <c r="P733" t="s">
        <v>1223</v>
      </c>
      <c r="Q733">
        <v>1</v>
      </c>
      <c r="W733">
        <v>0</v>
      </c>
      <c r="X733">
        <v>-400197608</v>
      </c>
      <c r="Y733">
        <v>293</v>
      </c>
      <c r="AA733">
        <v>0</v>
      </c>
      <c r="AB733">
        <v>0</v>
      </c>
      <c r="AC733">
        <v>0</v>
      </c>
      <c r="AD733">
        <v>60.05</v>
      </c>
      <c r="AE733">
        <v>0</v>
      </c>
      <c r="AF733">
        <v>0</v>
      </c>
      <c r="AG733">
        <v>0</v>
      </c>
      <c r="AH733">
        <v>8.5299999999999994</v>
      </c>
      <c r="AI733">
        <v>1</v>
      </c>
      <c r="AJ733">
        <v>1</v>
      </c>
      <c r="AK733">
        <v>1</v>
      </c>
      <c r="AL733">
        <v>7.04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293</v>
      </c>
      <c r="AU733" t="s">
        <v>6</v>
      </c>
      <c r="AV733">
        <v>1</v>
      </c>
      <c r="AW733">
        <v>2</v>
      </c>
      <c r="AX733">
        <v>16614280</v>
      </c>
      <c r="AY733">
        <v>1</v>
      </c>
      <c r="AZ733">
        <v>0</v>
      </c>
      <c r="BA733">
        <v>725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Y733*Source!I345</f>
        <v>2.93</v>
      </c>
      <c r="CY733">
        <f>AD733</f>
        <v>60.05</v>
      </c>
      <c r="CZ733">
        <f>AH733</f>
        <v>8.5299999999999994</v>
      </c>
      <c r="DA733">
        <f>AL733</f>
        <v>7.04</v>
      </c>
      <c r="DB733">
        <v>0</v>
      </c>
    </row>
    <row r="734" spans="1:106" x14ac:dyDescent="0.2">
      <c r="A734">
        <f>ROW(Source!A345)</f>
        <v>345</v>
      </c>
      <c r="B734">
        <v>16612262</v>
      </c>
      <c r="C734">
        <v>16614276</v>
      </c>
      <c r="D734">
        <v>15430395</v>
      </c>
      <c r="E734">
        <v>1</v>
      </c>
      <c r="F734">
        <v>1</v>
      </c>
      <c r="G734">
        <v>1</v>
      </c>
      <c r="H734">
        <v>1</v>
      </c>
      <c r="I734" t="s">
        <v>1224</v>
      </c>
      <c r="J734" t="s">
        <v>6</v>
      </c>
      <c r="K734" t="s">
        <v>1225</v>
      </c>
      <c r="L734">
        <v>1191</v>
      </c>
      <c r="N734">
        <v>1013</v>
      </c>
      <c r="O734" t="s">
        <v>1223</v>
      </c>
      <c r="P734" t="s">
        <v>1223</v>
      </c>
      <c r="Q734">
        <v>1</v>
      </c>
      <c r="W734">
        <v>0</v>
      </c>
      <c r="X734">
        <v>-1417349443</v>
      </c>
      <c r="Y734">
        <v>2.63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7.04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2.63</v>
      </c>
      <c r="AU734" t="s">
        <v>6</v>
      </c>
      <c r="AV734">
        <v>2</v>
      </c>
      <c r="AW734">
        <v>2</v>
      </c>
      <c r="AX734">
        <v>16614281</v>
      </c>
      <c r="AY734">
        <v>1</v>
      </c>
      <c r="AZ734">
        <v>0</v>
      </c>
      <c r="BA734">
        <v>726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Y734*Source!I345</f>
        <v>2.63E-2</v>
      </c>
      <c r="CY734">
        <f>AD734</f>
        <v>0</v>
      </c>
      <c r="CZ734">
        <f>AH734</f>
        <v>0</v>
      </c>
      <c r="DA734">
        <f>AL734</f>
        <v>1</v>
      </c>
      <c r="DB734">
        <v>0</v>
      </c>
    </row>
    <row r="735" spans="1:106" x14ac:dyDescent="0.2">
      <c r="A735">
        <f>ROW(Source!A345)</f>
        <v>345</v>
      </c>
      <c r="B735">
        <v>16612262</v>
      </c>
      <c r="C735">
        <v>16614276</v>
      </c>
      <c r="D735">
        <v>15247974</v>
      </c>
      <c r="E735">
        <v>1</v>
      </c>
      <c r="F735">
        <v>1</v>
      </c>
      <c r="G735">
        <v>1</v>
      </c>
      <c r="H735">
        <v>2</v>
      </c>
      <c r="I735" t="s">
        <v>1226</v>
      </c>
      <c r="J735" t="s">
        <v>1227</v>
      </c>
      <c r="K735" t="s">
        <v>1228</v>
      </c>
      <c r="L735">
        <v>1368</v>
      </c>
      <c r="N735">
        <v>1011</v>
      </c>
      <c r="O735" t="s">
        <v>1229</v>
      </c>
      <c r="P735" t="s">
        <v>1229</v>
      </c>
      <c r="Q735">
        <v>1</v>
      </c>
      <c r="W735">
        <v>0</v>
      </c>
      <c r="X735">
        <v>1188625873</v>
      </c>
      <c r="Y735">
        <v>2.63</v>
      </c>
      <c r="AA735">
        <v>0</v>
      </c>
      <c r="AB735">
        <v>220.07</v>
      </c>
      <c r="AC735">
        <v>13.5</v>
      </c>
      <c r="AD735">
        <v>0</v>
      </c>
      <c r="AE735">
        <v>0</v>
      </c>
      <c r="AF735">
        <v>31.26</v>
      </c>
      <c r="AG735">
        <v>13.5</v>
      </c>
      <c r="AH735">
        <v>0</v>
      </c>
      <c r="AI735">
        <v>1</v>
      </c>
      <c r="AJ735">
        <v>7.04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2.63</v>
      </c>
      <c r="AU735" t="s">
        <v>6</v>
      </c>
      <c r="AV735">
        <v>0</v>
      </c>
      <c r="AW735">
        <v>2</v>
      </c>
      <c r="AX735">
        <v>16614282</v>
      </c>
      <c r="AY735">
        <v>1</v>
      </c>
      <c r="AZ735">
        <v>0</v>
      </c>
      <c r="BA735">
        <v>727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Y735*Source!I345</f>
        <v>2.63E-2</v>
      </c>
      <c r="CY735">
        <f>AB735</f>
        <v>220.07</v>
      </c>
      <c r="CZ735">
        <f>AF735</f>
        <v>31.26</v>
      </c>
      <c r="DA735">
        <f>AJ735</f>
        <v>7.04</v>
      </c>
      <c r="DB735">
        <v>0</v>
      </c>
    </row>
    <row r="736" spans="1:106" x14ac:dyDescent="0.2">
      <c r="A736">
        <f>ROW(Source!A346)</f>
        <v>346</v>
      </c>
      <c r="B736">
        <v>16612262</v>
      </c>
      <c r="C736">
        <v>16614284</v>
      </c>
      <c r="D736">
        <v>15430767</v>
      </c>
      <c r="E736">
        <v>1</v>
      </c>
      <c r="F736">
        <v>1</v>
      </c>
      <c r="G736">
        <v>1</v>
      </c>
      <c r="H736">
        <v>1</v>
      </c>
      <c r="I736" t="s">
        <v>1249</v>
      </c>
      <c r="J736" t="s">
        <v>6</v>
      </c>
      <c r="K736" t="s">
        <v>1250</v>
      </c>
      <c r="L736">
        <v>1191</v>
      </c>
      <c r="N736">
        <v>1013</v>
      </c>
      <c r="O736" t="s">
        <v>1223</v>
      </c>
      <c r="P736" t="s">
        <v>1223</v>
      </c>
      <c r="Q736">
        <v>1</v>
      </c>
      <c r="W736">
        <v>0</v>
      </c>
      <c r="X736">
        <v>-400197608</v>
      </c>
      <c r="Y736">
        <v>102.6</v>
      </c>
      <c r="AA736">
        <v>0</v>
      </c>
      <c r="AB736">
        <v>0</v>
      </c>
      <c r="AC736">
        <v>0</v>
      </c>
      <c r="AD736">
        <v>60.05</v>
      </c>
      <c r="AE736">
        <v>0</v>
      </c>
      <c r="AF736">
        <v>0</v>
      </c>
      <c r="AG736">
        <v>0</v>
      </c>
      <c r="AH736">
        <v>8.5299999999999994</v>
      </c>
      <c r="AI736">
        <v>1</v>
      </c>
      <c r="AJ736">
        <v>1</v>
      </c>
      <c r="AK736">
        <v>1</v>
      </c>
      <c r="AL736">
        <v>7.04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102.6</v>
      </c>
      <c r="AU736" t="s">
        <v>6</v>
      </c>
      <c r="AV736">
        <v>1</v>
      </c>
      <c r="AW736">
        <v>2</v>
      </c>
      <c r="AX736">
        <v>16614288</v>
      </c>
      <c r="AY736">
        <v>1</v>
      </c>
      <c r="AZ736">
        <v>0</v>
      </c>
      <c r="BA736">
        <v>729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Y736*Source!I346</f>
        <v>9.234</v>
      </c>
      <c r="CY736">
        <f>AD736</f>
        <v>60.05</v>
      </c>
      <c r="CZ736">
        <f>AH736</f>
        <v>8.5299999999999994</v>
      </c>
      <c r="DA736">
        <f>AL736</f>
        <v>7.04</v>
      </c>
      <c r="DB736">
        <v>0</v>
      </c>
    </row>
    <row r="737" spans="1:106" x14ac:dyDescent="0.2">
      <c r="A737">
        <f>ROW(Source!A346)</f>
        <v>346</v>
      </c>
      <c r="B737">
        <v>16612262</v>
      </c>
      <c r="C737">
        <v>16614284</v>
      </c>
      <c r="D737">
        <v>15430395</v>
      </c>
      <c r="E737">
        <v>1</v>
      </c>
      <c r="F737">
        <v>1</v>
      </c>
      <c r="G737">
        <v>1</v>
      </c>
      <c r="H737">
        <v>1</v>
      </c>
      <c r="I737" t="s">
        <v>1224</v>
      </c>
      <c r="J737" t="s">
        <v>6</v>
      </c>
      <c r="K737" t="s">
        <v>1225</v>
      </c>
      <c r="L737">
        <v>1191</v>
      </c>
      <c r="N737">
        <v>1013</v>
      </c>
      <c r="O737" t="s">
        <v>1223</v>
      </c>
      <c r="P737" t="s">
        <v>1223</v>
      </c>
      <c r="Q737">
        <v>1</v>
      </c>
      <c r="W737">
        <v>0</v>
      </c>
      <c r="X737">
        <v>-1417349443</v>
      </c>
      <c r="Y737">
        <v>0.79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1</v>
      </c>
      <c r="AJ737">
        <v>1</v>
      </c>
      <c r="AK737">
        <v>7.04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0.79</v>
      </c>
      <c r="AU737" t="s">
        <v>6</v>
      </c>
      <c r="AV737">
        <v>2</v>
      </c>
      <c r="AW737">
        <v>2</v>
      </c>
      <c r="AX737">
        <v>16614289</v>
      </c>
      <c r="AY737">
        <v>1</v>
      </c>
      <c r="AZ737">
        <v>0</v>
      </c>
      <c r="BA737">
        <v>730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Y737*Source!I346</f>
        <v>7.1099999999999997E-2</v>
      </c>
      <c r="CY737">
        <f>AD737</f>
        <v>0</v>
      </c>
      <c r="CZ737">
        <f>AH737</f>
        <v>0</v>
      </c>
      <c r="DA737">
        <f>AL737</f>
        <v>1</v>
      </c>
      <c r="DB737">
        <v>0</v>
      </c>
    </row>
    <row r="738" spans="1:106" x14ac:dyDescent="0.2">
      <c r="A738">
        <f>ROW(Source!A346)</f>
        <v>346</v>
      </c>
      <c r="B738">
        <v>16612262</v>
      </c>
      <c r="C738">
        <v>16614284</v>
      </c>
      <c r="D738">
        <v>15247974</v>
      </c>
      <c r="E738">
        <v>1</v>
      </c>
      <c r="F738">
        <v>1</v>
      </c>
      <c r="G738">
        <v>1</v>
      </c>
      <c r="H738">
        <v>2</v>
      </c>
      <c r="I738" t="s">
        <v>1226</v>
      </c>
      <c r="J738" t="s">
        <v>1227</v>
      </c>
      <c r="K738" t="s">
        <v>1228</v>
      </c>
      <c r="L738">
        <v>1368</v>
      </c>
      <c r="N738">
        <v>1011</v>
      </c>
      <c r="O738" t="s">
        <v>1229</v>
      </c>
      <c r="P738" t="s">
        <v>1229</v>
      </c>
      <c r="Q738">
        <v>1</v>
      </c>
      <c r="W738">
        <v>0</v>
      </c>
      <c r="X738">
        <v>1188625873</v>
      </c>
      <c r="Y738">
        <v>0.79</v>
      </c>
      <c r="AA738">
        <v>0</v>
      </c>
      <c r="AB738">
        <v>220.07</v>
      </c>
      <c r="AC738">
        <v>13.5</v>
      </c>
      <c r="AD738">
        <v>0</v>
      </c>
      <c r="AE738">
        <v>0</v>
      </c>
      <c r="AF738">
        <v>31.26</v>
      </c>
      <c r="AG738">
        <v>13.5</v>
      </c>
      <c r="AH738">
        <v>0</v>
      </c>
      <c r="AI738">
        <v>1</v>
      </c>
      <c r="AJ738">
        <v>7.04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0.79</v>
      </c>
      <c r="AU738" t="s">
        <v>6</v>
      </c>
      <c r="AV738">
        <v>0</v>
      </c>
      <c r="AW738">
        <v>2</v>
      </c>
      <c r="AX738">
        <v>16614290</v>
      </c>
      <c r="AY738">
        <v>1</v>
      </c>
      <c r="AZ738">
        <v>0</v>
      </c>
      <c r="BA738">
        <v>731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Y738*Source!I346</f>
        <v>7.1099999999999997E-2</v>
      </c>
      <c r="CY738">
        <f>AB738</f>
        <v>220.07</v>
      </c>
      <c r="CZ738">
        <f>AF738</f>
        <v>31.26</v>
      </c>
      <c r="DA738">
        <f>AJ738</f>
        <v>7.04</v>
      </c>
      <c r="DB738">
        <v>0</v>
      </c>
    </row>
    <row r="739" spans="1:106" x14ac:dyDescent="0.2">
      <c r="A739">
        <f>ROW(Source!A347)</f>
        <v>347</v>
      </c>
      <c r="B739">
        <v>16612262</v>
      </c>
      <c r="C739">
        <v>16615211</v>
      </c>
      <c r="D739">
        <v>15430767</v>
      </c>
      <c r="E739">
        <v>1</v>
      </c>
      <c r="F739">
        <v>1</v>
      </c>
      <c r="G739">
        <v>1</v>
      </c>
      <c r="H739">
        <v>1</v>
      </c>
      <c r="I739" t="s">
        <v>1249</v>
      </c>
      <c r="J739" t="s">
        <v>6</v>
      </c>
      <c r="K739" t="s">
        <v>1250</v>
      </c>
      <c r="L739">
        <v>1191</v>
      </c>
      <c r="N739">
        <v>1013</v>
      </c>
      <c r="O739" t="s">
        <v>1223</v>
      </c>
      <c r="P739" t="s">
        <v>1223</v>
      </c>
      <c r="Q739">
        <v>1</v>
      </c>
      <c r="W739">
        <v>0</v>
      </c>
      <c r="X739">
        <v>-400197608</v>
      </c>
      <c r="Y739">
        <v>51.3</v>
      </c>
      <c r="AA739">
        <v>0</v>
      </c>
      <c r="AB739">
        <v>0</v>
      </c>
      <c r="AC739">
        <v>0</v>
      </c>
      <c r="AD739">
        <v>60.05</v>
      </c>
      <c r="AE739">
        <v>0</v>
      </c>
      <c r="AF739">
        <v>0</v>
      </c>
      <c r="AG739">
        <v>0</v>
      </c>
      <c r="AH739">
        <v>8.5299999999999994</v>
      </c>
      <c r="AI739">
        <v>1</v>
      </c>
      <c r="AJ739">
        <v>1</v>
      </c>
      <c r="AK739">
        <v>1</v>
      </c>
      <c r="AL739">
        <v>7.04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51.3</v>
      </c>
      <c r="AU739" t="s">
        <v>6</v>
      </c>
      <c r="AV739">
        <v>1</v>
      </c>
      <c r="AW739">
        <v>2</v>
      </c>
      <c r="AX739">
        <v>16615212</v>
      </c>
      <c r="AY739">
        <v>1</v>
      </c>
      <c r="AZ739">
        <v>0</v>
      </c>
      <c r="BA739">
        <v>733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Y739*Source!I347</f>
        <v>2.5649999999999999</v>
      </c>
      <c r="CY739">
        <f>AD739</f>
        <v>60.05</v>
      </c>
      <c r="CZ739">
        <f>AH739</f>
        <v>8.5299999999999994</v>
      </c>
      <c r="DA739">
        <f>AL739</f>
        <v>7.04</v>
      </c>
      <c r="DB739">
        <v>0</v>
      </c>
    </row>
    <row r="740" spans="1:106" x14ac:dyDescent="0.2">
      <c r="A740">
        <f>ROW(Source!A347)</f>
        <v>347</v>
      </c>
      <c r="B740">
        <v>16612262</v>
      </c>
      <c r="C740">
        <v>16615211</v>
      </c>
      <c r="D740">
        <v>15430395</v>
      </c>
      <c r="E740">
        <v>1</v>
      </c>
      <c r="F740">
        <v>1</v>
      </c>
      <c r="G740">
        <v>1</v>
      </c>
      <c r="H740">
        <v>1</v>
      </c>
      <c r="I740" t="s">
        <v>1224</v>
      </c>
      <c r="J740" t="s">
        <v>6</v>
      </c>
      <c r="K740" t="s">
        <v>1225</v>
      </c>
      <c r="L740">
        <v>1191</v>
      </c>
      <c r="N740">
        <v>1013</v>
      </c>
      <c r="O740" t="s">
        <v>1223</v>
      </c>
      <c r="P740" t="s">
        <v>1223</v>
      </c>
      <c r="Q740">
        <v>1</v>
      </c>
      <c r="W740">
        <v>0</v>
      </c>
      <c r="X740">
        <v>-1417349443</v>
      </c>
      <c r="Y740">
        <v>0.26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7.04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0.26</v>
      </c>
      <c r="AU740" t="s">
        <v>6</v>
      </c>
      <c r="AV740">
        <v>2</v>
      </c>
      <c r="AW740">
        <v>2</v>
      </c>
      <c r="AX740">
        <v>16615213</v>
      </c>
      <c r="AY740">
        <v>1</v>
      </c>
      <c r="AZ740">
        <v>0</v>
      </c>
      <c r="BA740">
        <v>734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Y740*Source!I347</f>
        <v>1.3000000000000001E-2</v>
      </c>
      <c r="CY740">
        <f>AD740</f>
        <v>0</v>
      </c>
      <c r="CZ740">
        <f>AH740</f>
        <v>0</v>
      </c>
      <c r="DA740">
        <f>AL740</f>
        <v>1</v>
      </c>
      <c r="DB740">
        <v>0</v>
      </c>
    </row>
    <row r="741" spans="1:106" x14ac:dyDescent="0.2">
      <c r="A741">
        <f>ROW(Source!A347)</f>
        <v>347</v>
      </c>
      <c r="B741">
        <v>16612262</v>
      </c>
      <c r="C741">
        <v>16615211</v>
      </c>
      <c r="D741">
        <v>15247974</v>
      </c>
      <c r="E741">
        <v>1</v>
      </c>
      <c r="F741">
        <v>1</v>
      </c>
      <c r="G741">
        <v>1</v>
      </c>
      <c r="H741">
        <v>2</v>
      </c>
      <c r="I741" t="s">
        <v>1226</v>
      </c>
      <c r="J741" t="s">
        <v>1227</v>
      </c>
      <c r="K741" t="s">
        <v>1228</v>
      </c>
      <c r="L741">
        <v>1368</v>
      </c>
      <c r="N741">
        <v>1011</v>
      </c>
      <c r="O741" t="s">
        <v>1229</v>
      </c>
      <c r="P741" t="s">
        <v>1229</v>
      </c>
      <c r="Q741">
        <v>1</v>
      </c>
      <c r="W741">
        <v>0</v>
      </c>
      <c r="X741">
        <v>1188625873</v>
      </c>
      <c r="Y741">
        <v>0.26</v>
      </c>
      <c r="AA741">
        <v>0</v>
      </c>
      <c r="AB741">
        <v>220.07</v>
      </c>
      <c r="AC741">
        <v>13.5</v>
      </c>
      <c r="AD741">
        <v>0</v>
      </c>
      <c r="AE741">
        <v>0</v>
      </c>
      <c r="AF741">
        <v>31.26</v>
      </c>
      <c r="AG741">
        <v>13.5</v>
      </c>
      <c r="AH741">
        <v>0</v>
      </c>
      <c r="AI741">
        <v>1</v>
      </c>
      <c r="AJ741">
        <v>7.04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0.26</v>
      </c>
      <c r="AU741" t="s">
        <v>6</v>
      </c>
      <c r="AV741">
        <v>0</v>
      </c>
      <c r="AW741">
        <v>2</v>
      </c>
      <c r="AX741">
        <v>16615214</v>
      </c>
      <c r="AY741">
        <v>1</v>
      </c>
      <c r="AZ741">
        <v>0</v>
      </c>
      <c r="BA741">
        <v>735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Y741*Source!I347</f>
        <v>1.3000000000000001E-2</v>
      </c>
      <c r="CY741">
        <f>AB741</f>
        <v>220.07</v>
      </c>
      <c r="CZ741">
        <f>AF741</f>
        <v>31.26</v>
      </c>
      <c r="DA741">
        <f>AJ741</f>
        <v>7.04</v>
      </c>
      <c r="DB741">
        <v>0</v>
      </c>
    </row>
    <row r="742" spans="1:106" x14ac:dyDescent="0.2">
      <c r="A742">
        <f>ROW(Source!A348)</f>
        <v>348</v>
      </c>
      <c r="B742">
        <v>16612262</v>
      </c>
      <c r="C742">
        <v>16614292</v>
      </c>
      <c r="D742">
        <v>15430767</v>
      </c>
      <c r="E742">
        <v>1</v>
      </c>
      <c r="F742">
        <v>1</v>
      </c>
      <c r="G742">
        <v>1</v>
      </c>
      <c r="H742">
        <v>1</v>
      </c>
      <c r="I742" t="s">
        <v>1249</v>
      </c>
      <c r="J742" t="s">
        <v>6</v>
      </c>
      <c r="K742" t="s">
        <v>1250</v>
      </c>
      <c r="L742">
        <v>1191</v>
      </c>
      <c r="N742">
        <v>1013</v>
      </c>
      <c r="O742" t="s">
        <v>1223</v>
      </c>
      <c r="P742" t="s">
        <v>1223</v>
      </c>
      <c r="Q742">
        <v>1</v>
      </c>
      <c r="W742">
        <v>0</v>
      </c>
      <c r="X742">
        <v>-400197608</v>
      </c>
      <c r="Y742">
        <v>63.84</v>
      </c>
      <c r="AA742">
        <v>0</v>
      </c>
      <c r="AB742">
        <v>0</v>
      </c>
      <c r="AC742">
        <v>0</v>
      </c>
      <c r="AD742">
        <v>60.05</v>
      </c>
      <c r="AE742">
        <v>0</v>
      </c>
      <c r="AF742">
        <v>0</v>
      </c>
      <c r="AG742">
        <v>0</v>
      </c>
      <c r="AH742">
        <v>8.5299999999999994</v>
      </c>
      <c r="AI742">
        <v>1</v>
      </c>
      <c r="AJ742">
        <v>1</v>
      </c>
      <c r="AK742">
        <v>1</v>
      </c>
      <c r="AL742">
        <v>7.04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63.84</v>
      </c>
      <c r="AU742" t="s">
        <v>6</v>
      </c>
      <c r="AV742">
        <v>1</v>
      </c>
      <c r="AW742">
        <v>2</v>
      </c>
      <c r="AX742">
        <v>16614296</v>
      </c>
      <c r="AY742">
        <v>1</v>
      </c>
      <c r="AZ742">
        <v>0</v>
      </c>
      <c r="BA742">
        <v>737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Y742*Source!I348</f>
        <v>3.1920000000000002</v>
      </c>
      <c r="CY742">
        <f>AD742</f>
        <v>60.05</v>
      </c>
      <c r="CZ742">
        <f>AH742</f>
        <v>8.5299999999999994</v>
      </c>
      <c r="DA742">
        <f>AL742</f>
        <v>7.04</v>
      </c>
      <c r="DB742">
        <v>0</v>
      </c>
    </row>
    <row r="743" spans="1:106" x14ac:dyDescent="0.2">
      <c r="A743">
        <f>ROW(Source!A348)</f>
        <v>348</v>
      </c>
      <c r="B743">
        <v>16612262</v>
      </c>
      <c r="C743">
        <v>16614292</v>
      </c>
      <c r="D743">
        <v>15430395</v>
      </c>
      <c r="E743">
        <v>1</v>
      </c>
      <c r="F743">
        <v>1</v>
      </c>
      <c r="G743">
        <v>1</v>
      </c>
      <c r="H743">
        <v>1</v>
      </c>
      <c r="I743" t="s">
        <v>1224</v>
      </c>
      <c r="J743" t="s">
        <v>6</v>
      </c>
      <c r="K743" t="s">
        <v>1225</v>
      </c>
      <c r="L743">
        <v>1191</v>
      </c>
      <c r="N743">
        <v>1013</v>
      </c>
      <c r="O743" t="s">
        <v>1223</v>
      </c>
      <c r="P743" t="s">
        <v>1223</v>
      </c>
      <c r="Q743">
        <v>1</v>
      </c>
      <c r="W743">
        <v>0</v>
      </c>
      <c r="X743">
        <v>-1417349443</v>
      </c>
      <c r="Y743">
        <v>0.28999999999999998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7.04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0.28999999999999998</v>
      </c>
      <c r="AU743" t="s">
        <v>6</v>
      </c>
      <c r="AV743">
        <v>2</v>
      </c>
      <c r="AW743">
        <v>2</v>
      </c>
      <c r="AX743">
        <v>16614297</v>
      </c>
      <c r="AY743">
        <v>1</v>
      </c>
      <c r="AZ743">
        <v>0</v>
      </c>
      <c r="BA743">
        <v>738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Y743*Source!I348</f>
        <v>1.4499999999999999E-2</v>
      </c>
      <c r="CY743">
        <f>AD743</f>
        <v>0</v>
      </c>
      <c r="CZ743">
        <f>AH743</f>
        <v>0</v>
      </c>
      <c r="DA743">
        <f>AL743</f>
        <v>1</v>
      </c>
      <c r="DB743">
        <v>0</v>
      </c>
    </row>
    <row r="744" spans="1:106" x14ac:dyDescent="0.2">
      <c r="A744">
        <f>ROW(Source!A348)</f>
        <v>348</v>
      </c>
      <c r="B744">
        <v>16612262</v>
      </c>
      <c r="C744">
        <v>16614292</v>
      </c>
      <c r="D744">
        <v>15247974</v>
      </c>
      <c r="E744">
        <v>1</v>
      </c>
      <c r="F744">
        <v>1</v>
      </c>
      <c r="G744">
        <v>1</v>
      </c>
      <c r="H744">
        <v>2</v>
      </c>
      <c r="I744" t="s">
        <v>1226</v>
      </c>
      <c r="J744" t="s">
        <v>1227</v>
      </c>
      <c r="K744" t="s">
        <v>1228</v>
      </c>
      <c r="L744">
        <v>1368</v>
      </c>
      <c r="N744">
        <v>1011</v>
      </c>
      <c r="O744" t="s">
        <v>1229</v>
      </c>
      <c r="P744" t="s">
        <v>1229</v>
      </c>
      <c r="Q744">
        <v>1</v>
      </c>
      <c r="W744">
        <v>0</v>
      </c>
      <c r="X744">
        <v>1188625873</v>
      </c>
      <c r="Y744">
        <v>0.28999999999999998</v>
      </c>
      <c r="AA744">
        <v>0</v>
      </c>
      <c r="AB744">
        <v>220.07</v>
      </c>
      <c r="AC744">
        <v>13.5</v>
      </c>
      <c r="AD744">
        <v>0</v>
      </c>
      <c r="AE744">
        <v>0</v>
      </c>
      <c r="AF744">
        <v>31.26</v>
      </c>
      <c r="AG744">
        <v>13.5</v>
      </c>
      <c r="AH744">
        <v>0</v>
      </c>
      <c r="AI744">
        <v>1</v>
      </c>
      <c r="AJ744">
        <v>7.04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0.28999999999999998</v>
      </c>
      <c r="AU744" t="s">
        <v>6</v>
      </c>
      <c r="AV744">
        <v>0</v>
      </c>
      <c r="AW744">
        <v>2</v>
      </c>
      <c r="AX744">
        <v>16614298</v>
      </c>
      <c r="AY744">
        <v>1</v>
      </c>
      <c r="AZ744">
        <v>0</v>
      </c>
      <c r="BA744">
        <v>739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Y744*Source!I348</f>
        <v>1.4499999999999999E-2</v>
      </c>
      <c r="CY744">
        <f>AB744</f>
        <v>220.07</v>
      </c>
      <c r="CZ744">
        <f>AF744</f>
        <v>31.26</v>
      </c>
      <c r="DA744">
        <f>AJ744</f>
        <v>7.04</v>
      </c>
      <c r="DB744">
        <v>0</v>
      </c>
    </row>
    <row r="745" spans="1:106" x14ac:dyDescent="0.2">
      <c r="A745">
        <f>ROW(Source!A349)</f>
        <v>349</v>
      </c>
      <c r="B745">
        <v>16612262</v>
      </c>
      <c r="C745">
        <v>16614300</v>
      </c>
      <c r="D745">
        <v>15430767</v>
      </c>
      <c r="E745">
        <v>1</v>
      </c>
      <c r="F745">
        <v>1</v>
      </c>
      <c r="G745">
        <v>1</v>
      </c>
      <c r="H745">
        <v>1</v>
      </c>
      <c r="I745" t="s">
        <v>1249</v>
      </c>
      <c r="J745" t="s">
        <v>6</v>
      </c>
      <c r="K745" t="s">
        <v>1250</v>
      </c>
      <c r="L745">
        <v>1191</v>
      </c>
      <c r="N745">
        <v>1013</v>
      </c>
      <c r="O745" t="s">
        <v>1223</v>
      </c>
      <c r="P745" t="s">
        <v>1223</v>
      </c>
      <c r="Q745">
        <v>1</v>
      </c>
      <c r="W745">
        <v>0</v>
      </c>
      <c r="X745">
        <v>-400197608</v>
      </c>
      <c r="Y745">
        <v>37.28</v>
      </c>
      <c r="AA745">
        <v>0</v>
      </c>
      <c r="AB745">
        <v>0</v>
      </c>
      <c r="AC745">
        <v>0</v>
      </c>
      <c r="AD745">
        <v>60.05</v>
      </c>
      <c r="AE745">
        <v>0</v>
      </c>
      <c r="AF745">
        <v>0</v>
      </c>
      <c r="AG745">
        <v>0</v>
      </c>
      <c r="AH745">
        <v>8.5299999999999994</v>
      </c>
      <c r="AI745">
        <v>1</v>
      </c>
      <c r="AJ745">
        <v>1</v>
      </c>
      <c r="AK745">
        <v>1</v>
      </c>
      <c r="AL745">
        <v>7.04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37.28</v>
      </c>
      <c r="AU745" t="s">
        <v>6</v>
      </c>
      <c r="AV745">
        <v>1</v>
      </c>
      <c r="AW745">
        <v>2</v>
      </c>
      <c r="AX745">
        <v>16614304</v>
      </c>
      <c r="AY745">
        <v>1</v>
      </c>
      <c r="AZ745">
        <v>0</v>
      </c>
      <c r="BA745">
        <v>741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Y745*Source!I349</f>
        <v>1.8640000000000001</v>
      </c>
      <c r="CY745">
        <f>AD745</f>
        <v>60.05</v>
      </c>
      <c r="CZ745">
        <f>AH745</f>
        <v>8.5299999999999994</v>
      </c>
      <c r="DA745">
        <f>AL745</f>
        <v>7.04</v>
      </c>
      <c r="DB745">
        <v>0</v>
      </c>
    </row>
    <row r="746" spans="1:106" x14ac:dyDescent="0.2">
      <c r="A746">
        <f>ROW(Source!A349)</f>
        <v>349</v>
      </c>
      <c r="B746">
        <v>16612262</v>
      </c>
      <c r="C746">
        <v>16614300</v>
      </c>
      <c r="D746">
        <v>15430395</v>
      </c>
      <c r="E746">
        <v>1</v>
      </c>
      <c r="F746">
        <v>1</v>
      </c>
      <c r="G746">
        <v>1</v>
      </c>
      <c r="H746">
        <v>1</v>
      </c>
      <c r="I746" t="s">
        <v>1224</v>
      </c>
      <c r="J746" t="s">
        <v>6</v>
      </c>
      <c r="K746" t="s">
        <v>1225</v>
      </c>
      <c r="L746">
        <v>1191</v>
      </c>
      <c r="N746">
        <v>1013</v>
      </c>
      <c r="O746" t="s">
        <v>1223</v>
      </c>
      <c r="P746" t="s">
        <v>1223</v>
      </c>
      <c r="Q746">
        <v>1</v>
      </c>
      <c r="W746">
        <v>0</v>
      </c>
      <c r="X746">
        <v>-1417349443</v>
      </c>
      <c r="Y746">
        <v>0.26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7.04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0.26</v>
      </c>
      <c r="AU746" t="s">
        <v>6</v>
      </c>
      <c r="AV746">
        <v>2</v>
      </c>
      <c r="AW746">
        <v>2</v>
      </c>
      <c r="AX746">
        <v>16614305</v>
      </c>
      <c r="AY746">
        <v>1</v>
      </c>
      <c r="AZ746">
        <v>0</v>
      </c>
      <c r="BA746">
        <v>742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Y746*Source!I349</f>
        <v>1.3000000000000001E-2</v>
      </c>
      <c r="CY746">
        <f>AD746</f>
        <v>0</v>
      </c>
      <c r="CZ746">
        <f>AH746</f>
        <v>0</v>
      </c>
      <c r="DA746">
        <f>AL746</f>
        <v>1</v>
      </c>
      <c r="DB746">
        <v>0</v>
      </c>
    </row>
    <row r="747" spans="1:106" x14ac:dyDescent="0.2">
      <c r="A747">
        <f>ROW(Source!A349)</f>
        <v>349</v>
      </c>
      <c r="B747">
        <v>16612262</v>
      </c>
      <c r="C747">
        <v>16614300</v>
      </c>
      <c r="D747">
        <v>15247974</v>
      </c>
      <c r="E747">
        <v>1</v>
      </c>
      <c r="F747">
        <v>1</v>
      </c>
      <c r="G747">
        <v>1</v>
      </c>
      <c r="H747">
        <v>2</v>
      </c>
      <c r="I747" t="s">
        <v>1226</v>
      </c>
      <c r="J747" t="s">
        <v>1227</v>
      </c>
      <c r="K747" t="s">
        <v>1228</v>
      </c>
      <c r="L747">
        <v>1368</v>
      </c>
      <c r="N747">
        <v>1011</v>
      </c>
      <c r="O747" t="s">
        <v>1229</v>
      </c>
      <c r="P747" t="s">
        <v>1229</v>
      </c>
      <c r="Q747">
        <v>1</v>
      </c>
      <c r="W747">
        <v>0</v>
      </c>
      <c r="X747">
        <v>1188625873</v>
      </c>
      <c r="Y747">
        <v>0.26</v>
      </c>
      <c r="AA747">
        <v>0</v>
      </c>
      <c r="AB747">
        <v>220.07</v>
      </c>
      <c r="AC747">
        <v>13.5</v>
      </c>
      <c r="AD747">
        <v>0</v>
      </c>
      <c r="AE747">
        <v>0</v>
      </c>
      <c r="AF747">
        <v>31.26</v>
      </c>
      <c r="AG747">
        <v>13.5</v>
      </c>
      <c r="AH747">
        <v>0</v>
      </c>
      <c r="AI747">
        <v>1</v>
      </c>
      <c r="AJ747">
        <v>7.04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0.26</v>
      </c>
      <c r="AU747" t="s">
        <v>6</v>
      </c>
      <c r="AV747">
        <v>0</v>
      </c>
      <c r="AW747">
        <v>2</v>
      </c>
      <c r="AX747">
        <v>16614306</v>
      </c>
      <c r="AY747">
        <v>1</v>
      </c>
      <c r="AZ747">
        <v>0</v>
      </c>
      <c r="BA747">
        <v>743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Y747*Source!I349</f>
        <v>1.3000000000000001E-2</v>
      </c>
      <c r="CY747">
        <f>AB747</f>
        <v>220.07</v>
      </c>
      <c r="CZ747">
        <f>AF747</f>
        <v>31.26</v>
      </c>
      <c r="DA747">
        <f>AJ747</f>
        <v>7.04</v>
      </c>
      <c r="DB747">
        <v>0</v>
      </c>
    </row>
    <row r="748" spans="1:106" x14ac:dyDescent="0.2">
      <c r="A748">
        <f>ROW(Source!A350)</f>
        <v>350</v>
      </c>
      <c r="B748">
        <v>16612262</v>
      </c>
      <c r="C748">
        <v>16614308</v>
      </c>
      <c r="D748">
        <v>15446300</v>
      </c>
      <c r="E748">
        <v>1</v>
      </c>
      <c r="F748">
        <v>1</v>
      </c>
      <c r="G748">
        <v>1</v>
      </c>
      <c r="H748">
        <v>1</v>
      </c>
      <c r="I748" t="s">
        <v>1317</v>
      </c>
      <c r="J748" t="s">
        <v>6</v>
      </c>
      <c r="K748" t="s">
        <v>1318</v>
      </c>
      <c r="L748">
        <v>1191</v>
      </c>
      <c r="N748">
        <v>1013</v>
      </c>
      <c r="O748" t="s">
        <v>1223</v>
      </c>
      <c r="P748" t="s">
        <v>1223</v>
      </c>
      <c r="Q748">
        <v>1</v>
      </c>
      <c r="W748">
        <v>0</v>
      </c>
      <c r="X748">
        <v>912892513</v>
      </c>
      <c r="Y748">
        <v>73.875999999999991</v>
      </c>
      <c r="AA748">
        <v>0</v>
      </c>
      <c r="AB748">
        <v>0</v>
      </c>
      <c r="AC748">
        <v>0</v>
      </c>
      <c r="AD748">
        <v>69.84</v>
      </c>
      <c r="AE748">
        <v>0</v>
      </c>
      <c r="AF748">
        <v>0</v>
      </c>
      <c r="AG748">
        <v>0</v>
      </c>
      <c r="AH748">
        <v>9.92</v>
      </c>
      <c r="AI748">
        <v>1</v>
      </c>
      <c r="AJ748">
        <v>1</v>
      </c>
      <c r="AK748">
        <v>1</v>
      </c>
      <c r="AL748">
        <v>7.04</v>
      </c>
      <c r="AN748">
        <v>0</v>
      </c>
      <c r="AO748">
        <v>1</v>
      </c>
      <c r="AP748">
        <v>1</v>
      </c>
      <c r="AQ748">
        <v>0</v>
      </c>
      <c r="AR748">
        <v>0</v>
      </c>
      <c r="AS748" t="s">
        <v>6</v>
      </c>
      <c r="AT748">
        <v>64.239999999999995</v>
      </c>
      <c r="AU748" t="s">
        <v>92</v>
      </c>
      <c r="AV748">
        <v>1</v>
      </c>
      <c r="AW748">
        <v>2</v>
      </c>
      <c r="AX748">
        <v>16614321</v>
      </c>
      <c r="AY748">
        <v>1</v>
      </c>
      <c r="AZ748">
        <v>0</v>
      </c>
      <c r="BA748">
        <v>745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Y748*Source!I350</f>
        <v>27.481871999999996</v>
      </c>
      <c r="CY748">
        <f>AD748</f>
        <v>69.84</v>
      </c>
      <c r="CZ748">
        <f>AH748</f>
        <v>9.92</v>
      </c>
      <c r="DA748">
        <f>AL748</f>
        <v>7.04</v>
      </c>
      <c r="DB748">
        <v>0</v>
      </c>
    </row>
    <row r="749" spans="1:106" x14ac:dyDescent="0.2">
      <c r="A749">
        <f>ROW(Source!A350)</f>
        <v>350</v>
      </c>
      <c r="B749">
        <v>16612262</v>
      </c>
      <c r="C749">
        <v>16614308</v>
      </c>
      <c r="D749">
        <v>15430395</v>
      </c>
      <c r="E749">
        <v>1</v>
      </c>
      <c r="F749">
        <v>1</v>
      </c>
      <c r="G749">
        <v>1</v>
      </c>
      <c r="H749">
        <v>1</v>
      </c>
      <c r="I749" t="s">
        <v>1224</v>
      </c>
      <c r="J749" t="s">
        <v>6</v>
      </c>
      <c r="K749" t="s">
        <v>1225</v>
      </c>
      <c r="L749">
        <v>1191</v>
      </c>
      <c r="N749">
        <v>1013</v>
      </c>
      <c r="O749" t="s">
        <v>1223</v>
      </c>
      <c r="P749" t="s">
        <v>1223</v>
      </c>
      <c r="Q749">
        <v>1</v>
      </c>
      <c r="W749">
        <v>0</v>
      </c>
      <c r="X749">
        <v>-1417349443</v>
      </c>
      <c r="Y749">
        <v>0.03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1</v>
      </c>
      <c r="AJ749">
        <v>1</v>
      </c>
      <c r="AK749">
        <v>7.04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0.03</v>
      </c>
      <c r="AU749" t="s">
        <v>6</v>
      </c>
      <c r="AV749">
        <v>2</v>
      </c>
      <c r="AW749">
        <v>2</v>
      </c>
      <c r="AX749">
        <v>16614322</v>
      </c>
      <c r="AY749">
        <v>1</v>
      </c>
      <c r="AZ749">
        <v>2048</v>
      </c>
      <c r="BA749">
        <v>746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Y749*Source!I350</f>
        <v>1.116E-2</v>
      </c>
      <c r="CY749">
        <f>AD749</f>
        <v>0</v>
      </c>
      <c r="CZ749">
        <f>AH749</f>
        <v>0</v>
      </c>
      <c r="DA749">
        <f>AL749</f>
        <v>1</v>
      </c>
      <c r="DB749">
        <v>0</v>
      </c>
    </row>
    <row r="750" spans="1:106" x14ac:dyDescent="0.2">
      <c r="A750">
        <f>ROW(Source!A350)</f>
        <v>350</v>
      </c>
      <c r="B750">
        <v>16612262</v>
      </c>
      <c r="C750">
        <v>16614308</v>
      </c>
      <c r="D750">
        <v>15247578</v>
      </c>
      <c r="E750">
        <v>1</v>
      </c>
      <c r="F750">
        <v>1</v>
      </c>
      <c r="G750">
        <v>1</v>
      </c>
      <c r="H750">
        <v>2</v>
      </c>
      <c r="I750" t="s">
        <v>1279</v>
      </c>
      <c r="J750" t="s">
        <v>1280</v>
      </c>
      <c r="K750" t="s">
        <v>1281</v>
      </c>
      <c r="L750">
        <v>1368</v>
      </c>
      <c r="N750">
        <v>1011</v>
      </c>
      <c r="O750" t="s">
        <v>1229</v>
      </c>
      <c r="P750" t="s">
        <v>1229</v>
      </c>
      <c r="Q750">
        <v>1</v>
      </c>
      <c r="W750">
        <v>0</v>
      </c>
      <c r="X750">
        <v>-1460065968</v>
      </c>
      <c r="Y750">
        <v>1.2500000000000001E-2</v>
      </c>
      <c r="AA750">
        <v>0</v>
      </c>
      <c r="AB750">
        <v>608.26</v>
      </c>
      <c r="AC750">
        <v>13.5</v>
      </c>
      <c r="AD750">
        <v>0</v>
      </c>
      <c r="AE750">
        <v>0</v>
      </c>
      <c r="AF750">
        <v>86.4</v>
      </c>
      <c r="AG750">
        <v>13.5</v>
      </c>
      <c r="AH750">
        <v>0</v>
      </c>
      <c r="AI750">
        <v>1</v>
      </c>
      <c r="AJ750">
        <v>7.04</v>
      </c>
      <c r="AK750">
        <v>1</v>
      </c>
      <c r="AL750">
        <v>1</v>
      </c>
      <c r="AN750">
        <v>0</v>
      </c>
      <c r="AO750">
        <v>1</v>
      </c>
      <c r="AP750">
        <v>1</v>
      </c>
      <c r="AQ750">
        <v>0</v>
      </c>
      <c r="AR750">
        <v>0</v>
      </c>
      <c r="AS750" t="s">
        <v>6</v>
      </c>
      <c r="AT750">
        <v>0.01</v>
      </c>
      <c r="AU750" t="s">
        <v>91</v>
      </c>
      <c r="AV750">
        <v>0</v>
      </c>
      <c r="AW750">
        <v>2</v>
      </c>
      <c r="AX750">
        <v>16614323</v>
      </c>
      <c r="AY750">
        <v>1</v>
      </c>
      <c r="AZ750">
        <v>0</v>
      </c>
      <c r="BA750">
        <v>747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Y750*Source!I350</f>
        <v>4.6500000000000005E-3</v>
      </c>
      <c r="CY750">
        <f>AB750</f>
        <v>608.26</v>
      </c>
      <c r="CZ750">
        <f>AF750</f>
        <v>86.4</v>
      </c>
      <c r="DA750">
        <f>AJ750</f>
        <v>7.04</v>
      </c>
      <c r="DB750">
        <v>0</v>
      </c>
    </row>
    <row r="751" spans="1:106" x14ac:dyDescent="0.2">
      <c r="A751">
        <f>ROW(Source!A350)</f>
        <v>350</v>
      </c>
      <c r="B751">
        <v>16612262</v>
      </c>
      <c r="C751">
        <v>16614308</v>
      </c>
      <c r="D751">
        <v>15247680</v>
      </c>
      <c r="E751">
        <v>1</v>
      </c>
      <c r="F751">
        <v>1</v>
      </c>
      <c r="G751">
        <v>1</v>
      </c>
      <c r="H751">
        <v>2</v>
      </c>
      <c r="I751" t="s">
        <v>1509</v>
      </c>
      <c r="J751" t="s">
        <v>1510</v>
      </c>
      <c r="K751" t="s">
        <v>1511</v>
      </c>
      <c r="L751">
        <v>1368</v>
      </c>
      <c r="N751">
        <v>1011</v>
      </c>
      <c r="O751" t="s">
        <v>1229</v>
      </c>
      <c r="P751" t="s">
        <v>1229</v>
      </c>
      <c r="Q751">
        <v>1</v>
      </c>
      <c r="W751">
        <v>0</v>
      </c>
      <c r="X751">
        <v>-1718674368</v>
      </c>
      <c r="Y751">
        <v>1.2500000000000001E-2</v>
      </c>
      <c r="AA751">
        <v>0</v>
      </c>
      <c r="AB751">
        <v>788.41</v>
      </c>
      <c r="AC751">
        <v>13.5</v>
      </c>
      <c r="AD751">
        <v>0</v>
      </c>
      <c r="AE751">
        <v>0</v>
      </c>
      <c r="AF751">
        <v>111.99</v>
      </c>
      <c r="AG751">
        <v>13.5</v>
      </c>
      <c r="AH751">
        <v>0</v>
      </c>
      <c r="AI751">
        <v>1</v>
      </c>
      <c r="AJ751">
        <v>7.04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0.01</v>
      </c>
      <c r="AU751" t="s">
        <v>91</v>
      </c>
      <c r="AV751">
        <v>0</v>
      </c>
      <c r="AW751">
        <v>2</v>
      </c>
      <c r="AX751">
        <v>16614324</v>
      </c>
      <c r="AY751">
        <v>1</v>
      </c>
      <c r="AZ751">
        <v>0</v>
      </c>
      <c r="BA751">
        <v>748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Y751*Source!I350</f>
        <v>4.6500000000000005E-3</v>
      </c>
      <c r="CY751">
        <f>AB751</f>
        <v>788.41</v>
      </c>
      <c r="CZ751">
        <f>AF751</f>
        <v>111.99</v>
      </c>
      <c r="DA751">
        <f>AJ751</f>
        <v>7.04</v>
      </c>
      <c r="DB751">
        <v>0</v>
      </c>
    </row>
    <row r="752" spans="1:106" x14ac:dyDescent="0.2">
      <c r="A752">
        <f>ROW(Source!A350)</f>
        <v>350</v>
      </c>
      <c r="B752">
        <v>16612262</v>
      </c>
      <c r="C752">
        <v>16614308</v>
      </c>
      <c r="D752">
        <v>15249073</v>
      </c>
      <c r="E752">
        <v>1</v>
      </c>
      <c r="F752">
        <v>1</v>
      </c>
      <c r="G752">
        <v>1</v>
      </c>
      <c r="H752">
        <v>2</v>
      </c>
      <c r="I752" t="s">
        <v>1237</v>
      </c>
      <c r="J752" t="s">
        <v>1238</v>
      </c>
      <c r="K752" t="s">
        <v>1239</v>
      </c>
      <c r="L752">
        <v>1368</v>
      </c>
      <c r="N752">
        <v>1011</v>
      </c>
      <c r="O752" t="s">
        <v>1229</v>
      </c>
      <c r="P752" t="s">
        <v>1229</v>
      </c>
      <c r="Q752">
        <v>1</v>
      </c>
      <c r="W752">
        <v>0</v>
      </c>
      <c r="X752">
        <v>1372534845</v>
      </c>
      <c r="Y752">
        <v>1.2500000000000001E-2</v>
      </c>
      <c r="AA752">
        <v>0</v>
      </c>
      <c r="AB752">
        <v>462.6</v>
      </c>
      <c r="AC752">
        <v>11.6</v>
      </c>
      <c r="AD752">
        <v>0</v>
      </c>
      <c r="AE752">
        <v>0</v>
      </c>
      <c r="AF752">
        <v>65.709999999999994</v>
      </c>
      <c r="AG752">
        <v>11.6</v>
      </c>
      <c r="AH752">
        <v>0</v>
      </c>
      <c r="AI752">
        <v>1</v>
      </c>
      <c r="AJ752">
        <v>7.04</v>
      </c>
      <c r="AK752">
        <v>1</v>
      </c>
      <c r="AL752">
        <v>1</v>
      </c>
      <c r="AN752">
        <v>0</v>
      </c>
      <c r="AO752">
        <v>1</v>
      </c>
      <c r="AP752">
        <v>1</v>
      </c>
      <c r="AQ752">
        <v>0</v>
      </c>
      <c r="AR752">
        <v>0</v>
      </c>
      <c r="AS752" t="s">
        <v>6</v>
      </c>
      <c r="AT752">
        <v>0.01</v>
      </c>
      <c r="AU752" t="s">
        <v>91</v>
      </c>
      <c r="AV752">
        <v>0</v>
      </c>
      <c r="AW752">
        <v>2</v>
      </c>
      <c r="AX752">
        <v>16614325</v>
      </c>
      <c r="AY752">
        <v>1</v>
      </c>
      <c r="AZ752">
        <v>0</v>
      </c>
      <c r="BA752">
        <v>749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Y752*Source!I350</f>
        <v>4.6500000000000005E-3</v>
      </c>
      <c r="CY752">
        <f>AB752</f>
        <v>462.6</v>
      </c>
      <c r="CZ752">
        <f>AF752</f>
        <v>65.709999999999994</v>
      </c>
      <c r="DA752">
        <f>AJ752</f>
        <v>7.04</v>
      </c>
      <c r="DB752">
        <v>0</v>
      </c>
    </row>
    <row r="753" spans="1:106" x14ac:dyDescent="0.2">
      <c r="A753">
        <f>ROW(Source!A350)</f>
        <v>350</v>
      </c>
      <c r="B753">
        <v>16612262</v>
      </c>
      <c r="C753">
        <v>16614308</v>
      </c>
      <c r="D753">
        <v>15167286</v>
      </c>
      <c r="E753">
        <v>1</v>
      </c>
      <c r="F753">
        <v>1</v>
      </c>
      <c r="G753">
        <v>1</v>
      </c>
      <c r="H753">
        <v>3</v>
      </c>
      <c r="I753" t="s">
        <v>1293</v>
      </c>
      <c r="J753" t="s">
        <v>1294</v>
      </c>
      <c r="K753" t="s">
        <v>1295</v>
      </c>
      <c r="L753">
        <v>1339</v>
      </c>
      <c r="N753">
        <v>1007</v>
      </c>
      <c r="O753" t="s">
        <v>282</v>
      </c>
      <c r="P753" t="s">
        <v>282</v>
      </c>
      <c r="Q753">
        <v>1</v>
      </c>
      <c r="W753">
        <v>0</v>
      </c>
      <c r="X753">
        <v>-1660354250</v>
      </c>
      <c r="Y753">
        <v>0.39</v>
      </c>
      <c r="AA753">
        <v>17.18</v>
      </c>
      <c r="AB753">
        <v>0</v>
      </c>
      <c r="AC753">
        <v>0</v>
      </c>
      <c r="AD753">
        <v>0</v>
      </c>
      <c r="AE753">
        <v>2.44</v>
      </c>
      <c r="AF753">
        <v>0</v>
      </c>
      <c r="AG753">
        <v>0</v>
      </c>
      <c r="AH753">
        <v>0</v>
      </c>
      <c r="AI753">
        <v>7.04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0.39</v>
      </c>
      <c r="AU753" t="s">
        <v>6</v>
      </c>
      <c r="AV753">
        <v>0</v>
      </c>
      <c r="AW753">
        <v>2</v>
      </c>
      <c r="AX753">
        <v>16614326</v>
      </c>
      <c r="AY753">
        <v>1</v>
      </c>
      <c r="AZ753">
        <v>0</v>
      </c>
      <c r="BA753">
        <v>750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Y753*Source!I350</f>
        <v>0.14508000000000001</v>
      </c>
      <c r="CY753">
        <f t="shared" ref="CY753:CY759" si="78">AA753</f>
        <v>17.18</v>
      </c>
      <c r="CZ753">
        <f t="shared" ref="CZ753:CZ759" si="79">AE753</f>
        <v>2.44</v>
      </c>
      <c r="DA753">
        <f t="shared" ref="DA753:DA759" si="80">AI753</f>
        <v>7.04</v>
      </c>
      <c r="DB753">
        <v>0</v>
      </c>
    </row>
    <row r="754" spans="1:106" x14ac:dyDescent="0.2">
      <c r="A754">
        <f>ROW(Source!A350)</f>
        <v>350</v>
      </c>
      <c r="B754">
        <v>16612262</v>
      </c>
      <c r="C754">
        <v>16614308</v>
      </c>
      <c r="D754">
        <v>15169924</v>
      </c>
      <c r="E754">
        <v>1</v>
      </c>
      <c r="F754">
        <v>1</v>
      </c>
      <c r="G754">
        <v>1</v>
      </c>
      <c r="H754">
        <v>3</v>
      </c>
      <c r="I754" t="s">
        <v>1692</v>
      </c>
      <c r="J754" t="s">
        <v>1693</v>
      </c>
      <c r="K754" t="s">
        <v>1694</v>
      </c>
      <c r="L754">
        <v>1348</v>
      </c>
      <c r="N754">
        <v>1009</v>
      </c>
      <c r="O754" t="s">
        <v>182</v>
      </c>
      <c r="P754" t="s">
        <v>182</v>
      </c>
      <c r="Q754">
        <v>1000</v>
      </c>
      <c r="W754">
        <v>0</v>
      </c>
      <c r="X754">
        <v>-405065451</v>
      </c>
      <c r="Y754">
        <v>1.1999999999999999E-3</v>
      </c>
      <c r="AA754">
        <v>104403.2</v>
      </c>
      <c r="AB754">
        <v>0</v>
      </c>
      <c r="AC754">
        <v>0</v>
      </c>
      <c r="AD754">
        <v>0</v>
      </c>
      <c r="AE754">
        <v>14830</v>
      </c>
      <c r="AF754">
        <v>0</v>
      </c>
      <c r="AG754">
        <v>0</v>
      </c>
      <c r="AH754">
        <v>0</v>
      </c>
      <c r="AI754">
        <v>7.04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1.1999999999999999E-3</v>
      </c>
      <c r="AU754" t="s">
        <v>6</v>
      </c>
      <c r="AV754">
        <v>0</v>
      </c>
      <c r="AW754">
        <v>2</v>
      </c>
      <c r="AX754">
        <v>16614327</v>
      </c>
      <c r="AY754">
        <v>1</v>
      </c>
      <c r="AZ754">
        <v>0</v>
      </c>
      <c r="BA754">
        <v>751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Y754*Source!I350</f>
        <v>4.4639999999999995E-4</v>
      </c>
      <c r="CY754">
        <f t="shared" si="78"/>
        <v>104403.2</v>
      </c>
      <c r="CZ754">
        <f t="shared" si="79"/>
        <v>14830</v>
      </c>
      <c r="DA754">
        <f t="shared" si="80"/>
        <v>7.04</v>
      </c>
      <c r="DB754">
        <v>0</v>
      </c>
    </row>
    <row r="755" spans="1:106" x14ac:dyDescent="0.2">
      <c r="A755">
        <f>ROW(Source!A350)</f>
        <v>350</v>
      </c>
      <c r="B755">
        <v>16612262</v>
      </c>
      <c r="C755">
        <v>16614308</v>
      </c>
      <c r="D755">
        <v>15170781</v>
      </c>
      <c r="E755">
        <v>1</v>
      </c>
      <c r="F755">
        <v>1</v>
      </c>
      <c r="G755">
        <v>1</v>
      </c>
      <c r="H755">
        <v>3</v>
      </c>
      <c r="I755" t="s">
        <v>1695</v>
      </c>
      <c r="J755" t="s">
        <v>1696</v>
      </c>
      <c r="K755" t="s">
        <v>1697</v>
      </c>
      <c r="L755">
        <v>1346</v>
      </c>
      <c r="N755">
        <v>1009</v>
      </c>
      <c r="O755" t="s">
        <v>162</v>
      </c>
      <c r="P755" t="s">
        <v>162</v>
      </c>
      <c r="Q755">
        <v>1</v>
      </c>
      <c r="W755">
        <v>0</v>
      </c>
      <c r="X755">
        <v>1537401615</v>
      </c>
      <c r="Y755">
        <v>1.5</v>
      </c>
      <c r="AA755">
        <v>171.85</v>
      </c>
      <c r="AB755">
        <v>0</v>
      </c>
      <c r="AC755">
        <v>0</v>
      </c>
      <c r="AD755">
        <v>0</v>
      </c>
      <c r="AE755">
        <v>24.41</v>
      </c>
      <c r="AF755">
        <v>0</v>
      </c>
      <c r="AG755">
        <v>0</v>
      </c>
      <c r="AH755">
        <v>0</v>
      </c>
      <c r="AI755">
        <v>7.04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1.5</v>
      </c>
      <c r="AU755" t="s">
        <v>6</v>
      </c>
      <c r="AV755">
        <v>0</v>
      </c>
      <c r="AW755">
        <v>2</v>
      </c>
      <c r="AX755">
        <v>16614328</v>
      </c>
      <c r="AY755">
        <v>1</v>
      </c>
      <c r="AZ755">
        <v>0</v>
      </c>
      <c r="BA755">
        <v>752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Y755*Source!I350</f>
        <v>0.55800000000000005</v>
      </c>
      <c r="CY755">
        <f t="shared" si="78"/>
        <v>171.85</v>
      </c>
      <c r="CZ755">
        <f t="shared" si="79"/>
        <v>24.41</v>
      </c>
      <c r="DA755">
        <f t="shared" si="80"/>
        <v>7.04</v>
      </c>
      <c r="DB755">
        <v>0</v>
      </c>
    </row>
    <row r="756" spans="1:106" x14ac:dyDescent="0.2">
      <c r="A756">
        <f>ROW(Source!A350)</f>
        <v>350</v>
      </c>
      <c r="B756">
        <v>16612262</v>
      </c>
      <c r="C756">
        <v>16614308</v>
      </c>
      <c r="D756">
        <v>15232880</v>
      </c>
      <c r="E756">
        <v>1</v>
      </c>
      <c r="F756">
        <v>1</v>
      </c>
      <c r="G756">
        <v>1</v>
      </c>
      <c r="H756">
        <v>3</v>
      </c>
      <c r="I756" t="s">
        <v>979</v>
      </c>
      <c r="J756" t="s">
        <v>981</v>
      </c>
      <c r="K756" t="s">
        <v>980</v>
      </c>
      <c r="L756">
        <v>1348</v>
      </c>
      <c r="N756">
        <v>1009</v>
      </c>
      <c r="O756" t="s">
        <v>182</v>
      </c>
      <c r="P756" t="s">
        <v>182</v>
      </c>
      <c r="Q756">
        <v>1000</v>
      </c>
      <c r="W756">
        <v>0</v>
      </c>
      <c r="X756">
        <v>-1558467010</v>
      </c>
      <c r="Y756">
        <v>3.2258000000000002E-2</v>
      </c>
      <c r="AA756">
        <v>188174.76</v>
      </c>
      <c r="AB756">
        <v>0</v>
      </c>
      <c r="AC756">
        <v>0</v>
      </c>
      <c r="AD756">
        <v>0</v>
      </c>
      <c r="AE756">
        <v>26729.37</v>
      </c>
      <c r="AF756">
        <v>0</v>
      </c>
      <c r="AG756">
        <v>0</v>
      </c>
      <c r="AH756">
        <v>0</v>
      </c>
      <c r="AI756">
        <v>7.04</v>
      </c>
      <c r="AJ756">
        <v>1</v>
      </c>
      <c r="AK756">
        <v>1</v>
      </c>
      <c r="AL756">
        <v>1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6</v>
      </c>
      <c r="AT756">
        <v>3.2258000000000002E-2</v>
      </c>
      <c r="AU756" t="s">
        <v>6</v>
      </c>
      <c r="AV756">
        <v>0</v>
      </c>
      <c r="AW756">
        <v>1</v>
      </c>
      <c r="AX756">
        <v>-1</v>
      </c>
      <c r="AY756">
        <v>0</v>
      </c>
      <c r="AZ756">
        <v>0</v>
      </c>
      <c r="BA756" t="s">
        <v>6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Y756*Source!I350</f>
        <v>1.1999976000000001E-2</v>
      </c>
      <c r="CY756">
        <f t="shared" si="78"/>
        <v>188174.76</v>
      </c>
      <c r="CZ756">
        <f t="shared" si="79"/>
        <v>26729.37</v>
      </c>
      <c r="DA756">
        <f t="shared" si="80"/>
        <v>7.04</v>
      </c>
      <c r="DB756">
        <v>0</v>
      </c>
    </row>
    <row r="757" spans="1:106" x14ac:dyDescent="0.2">
      <c r="A757">
        <f>ROW(Source!A350)</f>
        <v>350</v>
      </c>
      <c r="B757">
        <v>16612262</v>
      </c>
      <c r="C757">
        <v>16614308</v>
      </c>
      <c r="D757">
        <v>15233505</v>
      </c>
      <c r="E757">
        <v>1</v>
      </c>
      <c r="F757">
        <v>1</v>
      </c>
      <c r="G757">
        <v>1</v>
      </c>
      <c r="H757">
        <v>3</v>
      </c>
      <c r="I757" t="s">
        <v>983</v>
      </c>
      <c r="J757" t="s">
        <v>985</v>
      </c>
      <c r="K757" t="s">
        <v>984</v>
      </c>
      <c r="L757">
        <v>1301</v>
      </c>
      <c r="N757">
        <v>1003</v>
      </c>
      <c r="O757" t="s">
        <v>135</v>
      </c>
      <c r="P757" t="s">
        <v>135</v>
      </c>
      <c r="Q757">
        <v>1</v>
      </c>
      <c r="W757">
        <v>0</v>
      </c>
      <c r="X757">
        <v>555726028</v>
      </c>
      <c r="Y757">
        <v>100</v>
      </c>
      <c r="AA757">
        <v>73.08</v>
      </c>
      <c r="AB757">
        <v>0</v>
      </c>
      <c r="AC757">
        <v>0</v>
      </c>
      <c r="AD757">
        <v>0</v>
      </c>
      <c r="AE757">
        <v>10.38</v>
      </c>
      <c r="AF757">
        <v>0</v>
      </c>
      <c r="AG757">
        <v>0</v>
      </c>
      <c r="AH757">
        <v>0</v>
      </c>
      <c r="AI757">
        <v>7.04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6</v>
      </c>
      <c r="AT757">
        <v>100</v>
      </c>
      <c r="AU757" t="s">
        <v>6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6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Y757*Source!I350</f>
        <v>37.200000000000003</v>
      </c>
      <c r="CY757">
        <f t="shared" si="78"/>
        <v>73.08</v>
      </c>
      <c r="CZ757">
        <f t="shared" si="79"/>
        <v>10.38</v>
      </c>
      <c r="DA757">
        <f t="shared" si="80"/>
        <v>7.04</v>
      </c>
      <c r="DB757">
        <v>0</v>
      </c>
    </row>
    <row r="758" spans="1:106" x14ac:dyDescent="0.2">
      <c r="A758">
        <f>ROW(Source!A350)</f>
        <v>350</v>
      </c>
      <c r="B758">
        <v>16612262</v>
      </c>
      <c r="C758">
        <v>16614308</v>
      </c>
      <c r="D758">
        <v>15163153</v>
      </c>
      <c r="E758">
        <v>17</v>
      </c>
      <c r="F758">
        <v>1</v>
      </c>
      <c r="G758">
        <v>1</v>
      </c>
      <c r="H758">
        <v>3</v>
      </c>
      <c r="I758" t="s">
        <v>991</v>
      </c>
      <c r="J758" t="s">
        <v>6</v>
      </c>
      <c r="K758" t="s">
        <v>992</v>
      </c>
      <c r="L758">
        <v>1301</v>
      </c>
      <c r="N758">
        <v>1003</v>
      </c>
      <c r="O758" t="s">
        <v>135</v>
      </c>
      <c r="P758" t="s">
        <v>135</v>
      </c>
      <c r="Q758">
        <v>1</v>
      </c>
      <c r="W758">
        <v>0</v>
      </c>
      <c r="X758">
        <v>28435243</v>
      </c>
      <c r="Y758">
        <v>100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7.04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100</v>
      </c>
      <c r="AU758" t="s">
        <v>6</v>
      </c>
      <c r="AV758">
        <v>0</v>
      </c>
      <c r="AW758">
        <v>2</v>
      </c>
      <c r="AX758">
        <v>16614331</v>
      </c>
      <c r="AY758">
        <v>1</v>
      </c>
      <c r="AZ758">
        <v>6144</v>
      </c>
      <c r="BA758">
        <v>755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Y758*Source!I350</f>
        <v>37.200000000000003</v>
      </c>
      <c r="CY758">
        <f t="shared" si="78"/>
        <v>0</v>
      </c>
      <c r="CZ758">
        <f t="shared" si="79"/>
        <v>0</v>
      </c>
      <c r="DA758">
        <f t="shared" si="80"/>
        <v>7.04</v>
      </c>
      <c r="DB758">
        <v>0</v>
      </c>
    </row>
    <row r="759" spans="1:106" x14ac:dyDescent="0.2">
      <c r="A759">
        <f>ROW(Source!A350)</f>
        <v>350</v>
      </c>
      <c r="B759">
        <v>16612262</v>
      </c>
      <c r="C759">
        <v>16614308</v>
      </c>
      <c r="D759">
        <v>15235255</v>
      </c>
      <c r="E759">
        <v>1</v>
      </c>
      <c r="F759">
        <v>1</v>
      </c>
      <c r="G759">
        <v>1</v>
      </c>
      <c r="H759">
        <v>3</v>
      </c>
      <c r="I759" t="s">
        <v>987</v>
      </c>
      <c r="J759" t="s">
        <v>989</v>
      </c>
      <c r="K759" t="s">
        <v>988</v>
      </c>
      <c r="L759">
        <v>1354</v>
      </c>
      <c r="N759">
        <v>1010</v>
      </c>
      <c r="O759" t="s">
        <v>110</v>
      </c>
      <c r="P759" t="s">
        <v>110</v>
      </c>
      <c r="Q759">
        <v>1</v>
      </c>
      <c r="W759">
        <v>0</v>
      </c>
      <c r="X759">
        <v>-805411951</v>
      </c>
      <c r="Y759">
        <v>34.946237000000004</v>
      </c>
      <c r="AA759">
        <v>47.73</v>
      </c>
      <c r="AB759">
        <v>0</v>
      </c>
      <c r="AC759">
        <v>0</v>
      </c>
      <c r="AD759">
        <v>0</v>
      </c>
      <c r="AE759">
        <v>6.78</v>
      </c>
      <c r="AF759">
        <v>0</v>
      </c>
      <c r="AG759">
        <v>0</v>
      </c>
      <c r="AH759">
        <v>0</v>
      </c>
      <c r="AI759">
        <v>7.04</v>
      </c>
      <c r="AJ759">
        <v>1</v>
      </c>
      <c r="AK759">
        <v>1</v>
      </c>
      <c r="AL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</v>
      </c>
      <c r="AT759">
        <v>34.946237000000004</v>
      </c>
      <c r="AU759" t="s">
        <v>6</v>
      </c>
      <c r="AV759">
        <v>0</v>
      </c>
      <c r="AW759">
        <v>1</v>
      </c>
      <c r="AX759">
        <v>-1</v>
      </c>
      <c r="AY759">
        <v>0</v>
      </c>
      <c r="AZ759">
        <v>0</v>
      </c>
      <c r="BA759" t="s">
        <v>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Y759*Source!I350</f>
        <v>13.000000164000001</v>
      </c>
      <c r="CY759">
        <f t="shared" si="78"/>
        <v>47.73</v>
      </c>
      <c r="CZ759">
        <f t="shared" si="79"/>
        <v>6.78</v>
      </c>
      <c r="DA759">
        <f t="shared" si="80"/>
        <v>7.04</v>
      </c>
      <c r="DB759">
        <v>0</v>
      </c>
    </row>
    <row r="760" spans="1:106" x14ac:dyDescent="0.2">
      <c r="A760">
        <f>ROW(Source!A355)</f>
        <v>355</v>
      </c>
      <c r="B760">
        <v>16612262</v>
      </c>
      <c r="C760">
        <v>16614336</v>
      </c>
      <c r="D760">
        <v>15446300</v>
      </c>
      <c r="E760">
        <v>1</v>
      </c>
      <c r="F760">
        <v>1</v>
      </c>
      <c r="G760">
        <v>1</v>
      </c>
      <c r="H760">
        <v>1</v>
      </c>
      <c r="I760" t="s">
        <v>1317</v>
      </c>
      <c r="J760" t="s">
        <v>6</v>
      </c>
      <c r="K760" t="s">
        <v>1318</v>
      </c>
      <c r="L760">
        <v>1191</v>
      </c>
      <c r="N760">
        <v>1013</v>
      </c>
      <c r="O760" t="s">
        <v>1223</v>
      </c>
      <c r="P760" t="s">
        <v>1223</v>
      </c>
      <c r="Q760">
        <v>1</v>
      </c>
      <c r="W760">
        <v>0</v>
      </c>
      <c r="X760">
        <v>912892513</v>
      </c>
      <c r="Y760">
        <v>70.839999999999989</v>
      </c>
      <c r="AA760">
        <v>0</v>
      </c>
      <c r="AB760">
        <v>0</v>
      </c>
      <c r="AC760">
        <v>0</v>
      </c>
      <c r="AD760">
        <v>69.84</v>
      </c>
      <c r="AE760">
        <v>0</v>
      </c>
      <c r="AF760">
        <v>0</v>
      </c>
      <c r="AG760">
        <v>0</v>
      </c>
      <c r="AH760">
        <v>9.92</v>
      </c>
      <c r="AI760">
        <v>1</v>
      </c>
      <c r="AJ760">
        <v>1</v>
      </c>
      <c r="AK760">
        <v>1</v>
      </c>
      <c r="AL760">
        <v>7.04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61.6</v>
      </c>
      <c r="AU760" t="s">
        <v>92</v>
      </c>
      <c r="AV760">
        <v>1</v>
      </c>
      <c r="AW760">
        <v>2</v>
      </c>
      <c r="AX760">
        <v>16614348</v>
      </c>
      <c r="AY760">
        <v>1</v>
      </c>
      <c r="AZ760">
        <v>0</v>
      </c>
      <c r="BA760">
        <v>756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Y760*Source!I355</f>
        <v>11.476079999999998</v>
      </c>
      <c r="CY760">
        <f>AD760</f>
        <v>69.84</v>
      </c>
      <c r="CZ760">
        <f>AH760</f>
        <v>9.92</v>
      </c>
      <c r="DA760">
        <f>AL760</f>
        <v>7.04</v>
      </c>
      <c r="DB760">
        <v>0</v>
      </c>
    </row>
    <row r="761" spans="1:106" x14ac:dyDescent="0.2">
      <c r="A761">
        <f>ROW(Source!A355)</f>
        <v>355</v>
      </c>
      <c r="B761">
        <v>16612262</v>
      </c>
      <c r="C761">
        <v>16614336</v>
      </c>
      <c r="D761">
        <v>15430395</v>
      </c>
      <c r="E761">
        <v>1</v>
      </c>
      <c r="F761">
        <v>1</v>
      </c>
      <c r="G761">
        <v>1</v>
      </c>
      <c r="H761">
        <v>1</v>
      </c>
      <c r="I761" t="s">
        <v>1224</v>
      </c>
      <c r="J761" t="s">
        <v>6</v>
      </c>
      <c r="K761" t="s">
        <v>1225</v>
      </c>
      <c r="L761">
        <v>1191</v>
      </c>
      <c r="N761">
        <v>1013</v>
      </c>
      <c r="O761" t="s">
        <v>1223</v>
      </c>
      <c r="P761" t="s">
        <v>1223</v>
      </c>
      <c r="Q761">
        <v>1</v>
      </c>
      <c r="W761">
        <v>0</v>
      </c>
      <c r="X761">
        <v>-1417349443</v>
      </c>
      <c r="Y761">
        <v>7.0000000000000007E-2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1</v>
      </c>
      <c r="AJ761">
        <v>1</v>
      </c>
      <c r="AK761">
        <v>7.04</v>
      </c>
      <c r="AL761">
        <v>1</v>
      </c>
      <c r="AN761">
        <v>0</v>
      </c>
      <c r="AO761">
        <v>1</v>
      </c>
      <c r="AP761">
        <v>0</v>
      </c>
      <c r="AQ761">
        <v>0</v>
      </c>
      <c r="AR761">
        <v>0</v>
      </c>
      <c r="AS761" t="s">
        <v>6</v>
      </c>
      <c r="AT761">
        <v>7.0000000000000007E-2</v>
      </c>
      <c r="AU761" t="s">
        <v>6</v>
      </c>
      <c r="AV761">
        <v>2</v>
      </c>
      <c r="AW761">
        <v>2</v>
      </c>
      <c r="AX761">
        <v>16614349</v>
      </c>
      <c r="AY761">
        <v>1</v>
      </c>
      <c r="AZ761">
        <v>2048</v>
      </c>
      <c r="BA761">
        <v>757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Y761*Source!I355</f>
        <v>1.1340000000000001E-2</v>
      </c>
      <c r="CY761">
        <f>AD761</f>
        <v>0</v>
      </c>
      <c r="CZ761">
        <f>AH761</f>
        <v>0</v>
      </c>
      <c r="DA761">
        <f>AL761</f>
        <v>1</v>
      </c>
      <c r="DB761">
        <v>0</v>
      </c>
    </row>
    <row r="762" spans="1:106" x14ac:dyDescent="0.2">
      <c r="A762">
        <f>ROW(Source!A355)</f>
        <v>355</v>
      </c>
      <c r="B762">
        <v>16612262</v>
      </c>
      <c r="C762">
        <v>16614336</v>
      </c>
      <c r="D762">
        <v>15247578</v>
      </c>
      <c r="E762">
        <v>1</v>
      </c>
      <c r="F762">
        <v>1</v>
      </c>
      <c r="G762">
        <v>1</v>
      </c>
      <c r="H762">
        <v>2</v>
      </c>
      <c r="I762" t="s">
        <v>1279</v>
      </c>
      <c r="J762" t="s">
        <v>1280</v>
      </c>
      <c r="K762" t="s">
        <v>1281</v>
      </c>
      <c r="L762">
        <v>1368</v>
      </c>
      <c r="N762">
        <v>1011</v>
      </c>
      <c r="O762" t="s">
        <v>1229</v>
      </c>
      <c r="P762" t="s">
        <v>1229</v>
      </c>
      <c r="Q762">
        <v>1</v>
      </c>
      <c r="W762">
        <v>0</v>
      </c>
      <c r="X762">
        <v>-1460065968</v>
      </c>
      <c r="Y762">
        <v>3.7499999999999999E-2</v>
      </c>
      <c r="AA762">
        <v>0</v>
      </c>
      <c r="AB762">
        <v>608.26</v>
      </c>
      <c r="AC762">
        <v>13.5</v>
      </c>
      <c r="AD762">
        <v>0</v>
      </c>
      <c r="AE762">
        <v>0</v>
      </c>
      <c r="AF762">
        <v>86.4</v>
      </c>
      <c r="AG762">
        <v>13.5</v>
      </c>
      <c r="AH762">
        <v>0</v>
      </c>
      <c r="AI762">
        <v>1</v>
      </c>
      <c r="AJ762">
        <v>7.04</v>
      </c>
      <c r="AK762">
        <v>1</v>
      </c>
      <c r="AL762">
        <v>1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6</v>
      </c>
      <c r="AT762">
        <v>0.03</v>
      </c>
      <c r="AU762" t="s">
        <v>91</v>
      </c>
      <c r="AV762">
        <v>0</v>
      </c>
      <c r="AW762">
        <v>2</v>
      </c>
      <c r="AX762">
        <v>16614350</v>
      </c>
      <c r="AY762">
        <v>1</v>
      </c>
      <c r="AZ762">
        <v>0</v>
      </c>
      <c r="BA762">
        <v>758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Y762*Source!I355</f>
        <v>6.0749999999999997E-3</v>
      </c>
      <c r="CY762">
        <f>AB762</f>
        <v>608.26</v>
      </c>
      <c r="CZ762">
        <f>AF762</f>
        <v>86.4</v>
      </c>
      <c r="DA762">
        <f>AJ762</f>
        <v>7.04</v>
      </c>
      <c r="DB762">
        <v>0</v>
      </c>
    </row>
    <row r="763" spans="1:106" x14ac:dyDescent="0.2">
      <c r="A763">
        <f>ROW(Source!A355)</f>
        <v>355</v>
      </c>
      <c r="B763">
        <v>16612262</v>
      </c>
      <c r="C763">
        <v>16614336</v>
      </c>
      <c r="D763">
        <v>15247680</v>
      </c>
      <c r="E763">
        <v>1</v>
      </c>
      <c r="F763">
        <v>1</v>
      </c>
      <c r="G763">
        <v>1</v>
      </c>
      <c r="H763">
        <v>2</v>
      </c>
      <c r="I763" t="s">
        <v>1509</v>
      </c>
      <c r="J763" t="s">
        <v>1510</v>
      </c>
      <c r="K763" t="s">
        <v>1511</v>
      </c>
      <c r="L763">
        <v>1368</v>
      </c>
      <c r="N763">
        <v>1011</v>
      </c>
      <c r="O763" t="s">
        <v>1229</v>
      </c>
      <c r="P763" t="s">
        <v>1229</v>
      </c>
      <c r="Q763">
        <v>1</v>
      </c>
      <c r="W763">
        <v>0</v>
      </c>
      <c r="X763">
        <v>-1718674368</v>
      </c>
      <c r="Y763">
        <v>2.5000000000000001E-2</v>
      </c>
      <c r="AA763">
        <v>0</v>
      </c>
      <c r="AB763">
        <v>788.41</v>
      </c>
      <c r="AC763">
        <v>13.5</v>
      </c>
      <c r="AD763">
        <v>0</v>
      </c>
      <c r="AE763">
        <v>0</v>
      </c>
      <c r="AF763">
        <v>111.99</v>
      </c>
      <c r="AG763">
        <v>13.5</v>
      </c>
      <c r="AH763">
        <v>0</v>
      </c>
      <c r="AI763">
        <v>1</v>
      </c>
      <c r="AJ763">
        <v>7.04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0.02</v>
      </c>
      <c r="AU763" t="s">
        <v>91</v>
      </c>
      <c r="AV763">
        <v>0</v>
      </c>
      <c r="AW763">
        <v>2</v>
      </c>
      <c r="AX763">
        <v>16614351</v>
      </c>
      <c r="AY763">
        <v>1</v>
      </c>
      <c r="AZ763">
        <v>0</v>
      </c>
      <c r="BA763">
        <v>759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Y763*Source!I355</f>
        <v>4.0500000000000006E-3</v>
      </c>
      <c r="CY763">
        <f>AB763</f>
        <v>788.41</v>
      </c>
      <c r="CZ763">
        <f>AF763</f>
        <v>111.99</v>
      </c>
      <c r="DA763">
        <f>AJ763</f>
        <v>7.04</v>
      </c>
      <c r="DB763">
        <v>0</v>
      </c>
    </row>
    <row r="764" spans="1:106" x14ac:dyDescent="0.2">
      <c r="A764">
        <f>ROW(Source!A355)</f>
        <v>355</v>
      </c>
      <c r="B764">
        <v>16612262</v>
      </c>
      <c r="C764">
        <v>16614336</v>
      </c>
      <c r="D764">
        <v>15249073</v>
      </c>
      <c r="E764">
        <v>1</v>
      </c>
      <c r="F764">
        <v>1</v>
      </c>
      <c r="G764">
        <v>1</v>
      </c>
      <c r="H764">
        <v>2</v>
      </c>
      <c r="I764" t="s">
        <v>1237</v>
      </c>
      <c r="J764" t="s">
        <v>1238</v>
      </c>
      <c r="K764" t="s">
        <v>1239</v>
      </c>
      <c r="L764">
        <v>1368</v>
      </c>
      <c r="N764">
        <v>1011</v>
      </c>
      <c r="O764" t="s">
        <v>1229</v>
      </c>
      <c r="P764" t="s">
        <v>1229</v>
      </c>
      <c r="Q764">
        <v>1</v>
      </c>
      <c r="W764">
        <v>0</v>
      </c>
      <c r="X764">
        <v>1372534845</v>
      </c>
      <c r="Y764">
        <v>2.5000000000000001E-2</v>
      </c>
      <c r="AA764">
        <v>0</v>
      </c>
      <c r="AB764">
        <v>462.6</v>
      </c>
      <c r="AC764">
        <v>11.6</v>
      </c>
      <c r="AD764">
        <v>0</v>
      </c>
      <c r="AE764">
        <v>0</v>
      </c>
      <c r="AF764">
        <v>65.709999999999994</v>
      </c>
      <c r="AG764">
        <v>11.6</v>
      </c>
      <c r="AH764">
        <v>0</v>
      </c>
      <c r="AI764">
        <v>1</v>
      </c>
      <c r="AJ764">
        <v>7.04</v>
      </c>
      <c r="AK764">
        <v>1</v>
      </c>
      <c r="AL764">
        <v>1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0.02</v>
      </c>
      <c r="AU764" t="s">
        <v>91</v>
      </c>
      <c r="AV764">
        <v>0</v>
      </c>
      <c r="AW764">
        <v>2</v>
      </c>
      <c r="AX764">
        <v>16614352</v>
      </c>
      <c r="AY764">
        <v>1</v>
      </c>
      <c r="AZ764">
        <v>0</v>
      </c>
      <c r="BA764">
        <v>760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Y764*Source!I355</f>
        <v>4.0500000000000006E-3</v>
      </c>
      <c r="CY764">
        <f>AB764</f>
        <v>462.6</v>
      </c>
      <c r="CZ764">
        <f>AF764</f>
        <v>65.709999999999994</v>
      </c>
      <c r="DA764">
        <f>AJ764</f>
        <v>7.04</v>
      </c>
      <c r="DB764">
        <v>0</v>
      </c>
    </row>
    <row r="765" spans="1:106" x14ac:dyDescent="0.2">
      <c r="A765">
        <f>ROW(Source!A355)</f>
        <v>355</v>
      </c>
      <c r="B765">
        <v>16612262</v>
      </c>
      <c r="C765">
        <v>16614336</v>
      </c>
      <c r="D765">
        <v>15167286</v>
      </c>
      <c r="E765">
        <v>1</v>
      </c>
      <c r="F765">
        <v>1</v>
      </c>
      <c r="G765">
        <v>1</v>
      </c>
      <c r="H765">
        <v>3</v>
      </c>
      <c r="I765" t="s">
        <v>1293</v>
      </c>
      <c r="J765" t="s">
        <v>1294</v>
      </c>
      <c r="K765" t="s">
        <v>1295</v>
      </c>
      <c r="L765">
        <v>1339</v>
      </c>
      <c r="N765">
        <v>1007</v>
      </c>
      <c r="O765" t="s">
        <v>282</v>
      </c>
      <c r="P765" t="s">
        <v>282</v>
      </c>
      <c r="Q765">
        <v>1</v>
      </c>
      <c r="W765">
        <v>0</v>
      </c>
      <c r="X765">
        <v>-1660354250</v>
      </c>
      <c r="Y765">
        <v>1.57</v>
      </c>
      <c r="AA765">
        <v>17.18</v>
      </c>
      <c r="AB765">
        <v>0</v>
      </c>
      <c r="AC765">
        <v>0</v>
      </c>
      <c r="AD765">
        <v>0</v>
      </c>
      <c r="AE765">
        <v>2.44</v>
      </c>
      <c r="AF765">
        <v>0</v>
      </c>
      <c r="AG765">
        <v>0</v>
      </c>
      <c r="AH765">
        <v>0</v>
      </c>
      <c r="AI765">
        <v>7.04</v>
      </c>
      <c r="AJ765">
        <v>1</v>
      </c>
      <c r="AK765">
        <v>1</v>
      </c>
      <c r="AL765">
        <v>1</v>
      </c>
      <c r="AN765">
        <v>0</v>
      </c>
      <c r="AO765">
        <v>1</v>
      </c>
      <c r="AP765">
        <v>0</v>
      </c>
      <c r="AQ765">
        <v>0</v>
      </c>
      <c r="AR765">
        <v>0</v>
      </c>
      <c r="AS765" t="s">
        <v>6</v>
      </c>
      <c r="AT765">
        <v>1.57</v>
      </c>
      <c r="AU765" t="s">
        <v>6</v>
      </c>
      <c r="AV765">
        <v>0</v>
      </c>
      <c r="AW765">
        <v>2</v>
      </c>
      <c r="AX765">
        <v>16614353</v>
      </c>
      <c r="AY765">
        <v>1</v>
      </c>
      <c r="AZ765">
        <v>0</v>
      </c>
      <c r="BA765">
        <v>761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Y765*Source!I355</f>
        <v>0.25434000000000001</v>
      </c>
      <c r="CY765">
        <f t="shared" ref="CY765:CY771" si="81">AA765</f>
        <v>17.18</v>
      </c>
      <c r="CZ765">
        <f t="shared" ref="CZ765:CZ771" si="82">AE765</f>
        <v>2.44</v>
      </c>
      <c r="DA765">
        <f t="shared" ref="DA765:DA771" si="83">AI765</f>
        <v>7.04</v>
      </c>
      <c r="DB765">
        <v>0</v>
      </c>
    </row>
    <row r="766" spans="1:106" x14ac:dyDescent="0.2">
      <c r="A766">
        <f>ROW(Source!A355)</f>
        <v>355</v>
      </c>
      <c r="B766">
        <v>16612262</v>
      </c>
      <c r="C766">
        <v>16614336</v>
      </c>
      <c r="D766">
        <v>15169924</v>
      </c>
      <c r="E766">
        <v>1</v>
      </c>
      <c r="F766">
        <v>1</v>
      </c>
      <c r="G766">
        <v>1</v>
      </c>
      <c r="H766">
        <v>3</v>
      </c>
      <c r="I766" t="s">
        <v>1692</v>
      </c>
      <c r="J766" t="s">
        <v>1693</v>
      </c>
      <c r="K766" t="s">
        <v>1694</v>
      </c>
      <c r="L766">
        <v>1348</v>
      </c>
      <c r="N766">
        <v>1009</v>
      </c>
      <c r="O766" t="s">
        <v>182</v>
      </c>
      <c r="P766" t="s">
        <v>182</v>
      </c>
      <c r="Q766">
        <v>1000</v>
      </c>
      <c r="W766">
        <v>0</v>
      </c>
      <c r="X766">
        <v>-405065451</v>
      </c>
      <c r="Y766">
        <v>2.66E-3</v>
      </c>
      <c r="AA766">
        <v>104403.2</v>
      </c>
      <c r="AB766">
        <v>0</v>
      </c>
      <c r="AC766">
        <v>0</v>
      </c>
      <c r="AD766">
        <v>0</v>
      </c>
      <c r="AE766">
        <v>14830</v>
      </c>
      <c r="AF766">
        <v>0</v>
      </c>
      <c r="AG766">
        <v>0</v>
      </c>
      <c r="AH766">
        <v>0</v>
      </c>
      <c r="AI766">
        <v>7.04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2.66E-3</v>
      </c>
      <c r="AU766" t="s">
        <v>6</v>
      </c>
      <c r="AV766">
        <v>0</v>
      </c>
      <c r="AW766">
        <v>2</v>
      </c>
      <c r="AX766">
        <v>16614354</v>
      </c>
      <c r="AY766">
        <v>1</v>
      </c>
      <c r="AZ766">
        <v>0</v>
      </c>
      <c r="BA766">
        <v>762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Y766*Source!I355</f>
        <v>4.3092E-4</v>
      </c>
      <c r="CY766">
        <f t="shared" si="81"/>
        <v>104403.2</v>
      </c>
      <c r="CZ766">
        <f t="shared" si="82"/>
        <v>14830</v>
      </c>
      <c r="DA766">
        <f t="shared" si="83"/>
        <v>7.04</v>
      </c>
      <c r="DB766">
        <v>0</v>
      </c>
    </row>
    <row r="767" spans="1:106" x14ac:dyDescent="0.2">
      <c r="A767">
        <f>ROW(Source!A355)</f>
        <v>355</v>
      </c>
      <c r="B767">
        <v>16612262</v>
      </c>
      <c r="C767">
        <v>16614336</v>
      </c>
      <c r="D767">
        <v>15170781</v>
      </c>
      <c r="E767">
        <v>1</v>
      </c>
      <c r="F767">
        <v>1</v>
      </c>
      <c r="G767">
        <v>1</v>
      </c>
      <c r="H767">
        <v>3</v>
      </c>
      <c r="I767" t="s">
        <v>1695</v>
      </c>
      <c r="J767" t="s">
        <v>1696</v>
      </c>
      <c r="K767" t="s">
        <v>1697</v>
      </c>
      <c r="L767">
        <v>1346</v>
      </c>
      <c r="N767">
        <v>1009</v>
      </c>
      <c r="O767" t="s">
        <v>162</v>
      </c>
      <c r="P767" t="s">
        <v>162</v>
      </c>
      <c r="Q767">
        <v>1</v>
      </c>
      <c r="W767">
        <v>0</v>
      </c>
      <c r="X767">
        <v>1537401615</v>
      </c>
      <c r="Y767">
        <v>4</v>
      </c>
      <c r="AA767">
        <v>171.85</v>
      </c>
      <c r="AB767">
        <v>0</v>
      </c>
      <c r="AC767">
        <v>0</v>
      </c>
      <c r="AD767">
        <v>0</v>
      </c>
      <c r="AE767">
        <v>24.41</v>
      </c>
      <c r="AF767">
        <v>0</v>
      </c>
      <c r="AG767">
        <v>0</v>
      </c>
      <c r="AH767">
        <v>0</v>
      </c>
      <c r="AI767">
        <v>7.04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6</v>
      </c>
      <c r="AT767">
        <v>4</v>
      </c>
      <c r="AU767" t="s">
        <v>6</v>
      </c>
      <c r="AV767">
        <v>0</v>
      </c>
      <c r="AW767">
        <v>2</v>
      </c>
      <c r="AX767">
        <v>16614355</v>
      </c>
      <c r="AY767">
        <v>1</v>
      </c>
      <c r="AZ767">
        <v>0</v>
      </c>
      <c r="BA767">
        <v>763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Y767*Source!I355</f>
        <v>0.64800000000000002</v>
      </c>
      <c r="CY767">
        <f t="shared" si="81"/>
        <v>171.85</v>
      </c>
      <c r="CZ767">
        <f t="shared" si="82"/>
        <v>24.41</v>
      </c>
      <c r="DA767">
        <f t="shared" si="83"/>
        <v>7.04</v>
      </c>
      <c r="DB767">
        <v>0</v>
      </c>
    </row>
    <row r="768" spans="1:106" x14ac:dyDescent="0.2">
      <c r="A768">
        <f>ROW(Source!A355)</f>
        <v>355</v>
      </c>
      <c r="B768">
        <v>16612262</v>
      </c>
      <c r="C768">
        <v>16614336</v>
      </c>
      <c r="D768">
        <v>15232881</v>
      </c>
      <c r="E768">
        <v>1</v>
      </c>
      <c r="F768">
        <v>1</v>
      </c>
      <c r="G768">
        <v>1</v>
      </c>
      <c r="H768">
        <v>3</v>
      </c>
      <c r="I768" t="s">
        <v>998</v>
      </c>
      <c r="J768" t="s">
        <v>1000</v>
      </c>
      <c r="K768" t="s">
        <v>999</v>
      </c>
      <c r="L768">
        <v>1348</v>
      </c>
      <c r="N768">
        <v>1009</v>
      </c>
      <c r="O768" t="s">
        <v>182</v>
      </c>
      <c r="P768" t="s">
        <v>182</v>
      </c>
      <c r="Q768">
        <v>1000</v>
      </c>
      <c r="W768">
        <v>0</v>
      </c>
      <c r="X768">
        <v>351021885</v>
      </c>
      <c r="Y768">
        <v>6.1727999999999998E-2</v>
      </c>
      <c r="AA768">
        <v>264205.21999999997</v>
      </c>
      <c r="AB768">
        <v>0</v>
      </c>
      <c r="AC768">
        <v>0</v>
      </c>
      <c r="AD768">
        <v>0</v>
      </c>
      <c r="AE768">
        <v>37529.15</v>
      </c>
      <c r="AF768">
        <v>0</v>
      </c>
      <c r="AG768">
        <v>0</v>
      </c>
      <c r="AH768">
        <v>0</v>
      </c>
      <c r="AI768">
        <v>7.04</v>
      </c>
      <c r="AJ768">
        <v>1</v>
      </c>
      <c r="AK768">
        <v>1</v>
      </c>
      <c r="AL768">
        <v>1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6</v>
      </c>
      <c r="AT768">
        <v>6.1727999999999998E-2</v>
      </c>
      <c r="AU768" t="s">
        <v>6</v>
      </c>
      <c r="AV768">
        <v>0</v>
      </c>
      <c r="AW768">
        <v>1</v>
      </c>
      <c r="AX768">
        <v>-1</v>
      </c>
      <c r="AY768">
        <v>0</v>
      </c>
      <c r="AZ768">
        <v>0</v>
      </c>
      <c r="BA768" t="s">
        <v>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Y768*Source!I355</f>
        <v>9.9999359999999992E-3</v>
      </c>
      <c r="CY768">
        <f t="shared" si="81"/>
        <v>264205.21999999997</v>
      </c>
      <c r="CZ768">
        <f t="shared" si="82"/>
        <v>37529.15</v>
      </c>
      <c r="DA768">
        <f t="shared" si="83"/>
        <v>7.04</v>
      </c>
      <c r="DB768">
        <v>0</v>
      </c>
    </row>
    <row r="769" spans="1:106" x14ac:dyDescent="0.2">
      <c r="A769">
        <f>ROW(Source!A355)</f>
        <v>355</v>
      </c>
      <c r="B769">
        <v>16612262</v>
      </c>
      <c r="C769">
        <v>16614336</v>
      </c>
      <c r="D769">
        <v>15233506</v>
      </c>
      <c r="E769">
        <v>1</v>
      </c>
      <c r="F769">
        <v>1</v>
      </c>
      <c r="G769">
        <v>1</v>
      </c>
      <c r="H769">
        <v>3</v>
      </c>
      <c r="I769" t="s">
        <v>1002</v>
      </c>
      <c r="J769" t="s">
        <v>1004</v>
      </c>
      <c r="K769" t="s">
        <v>1003</v>
      </c>
      <c r="L769">
        <v>1301</v>
      </c>
      <c r="N769">
        <v>1003</v>
      </c>
      <c r="O769" t="s">
        <v>135</v>
      </c>
      <c r="P769" t="s">
        <v>135</v>
      </c>
      <c r="Q769">
        <v>1</v>
      </c>
      <c r="W769">
        <v>0</v>
      </c>
      <c r="X769">
        <v>1231130266</v>
      </c>
      <c r="Y769">
        <v>100</v>
      </c>
      <c r="AA769">
        <v>306.38</v>
      </c>
      <c r="AB769">
        <v>0</v>
      </c>
      <c r="AC769">
        <v>0</v>
      </c>
      <c r="AD769">
        <v>0</v>
      </c>
      <c r="AE769">
        <v>43.52</v>
      </c>
      <c r="AF769">
        <v>0</v>
      </c>
      <c r="AG769">
        <v>0</v>
      </c>
      <c r="AH769">
        <v>0</v>
      </c>
      <c r="AI769">
        <v>7.04</v>
      </c>
      <c r="AJ769">
        <v>1</v>
      </c>
      <c r="AK769">
        <v>1</v>
      </c>
      <c r="AL769">
        <v>1</v>
      </c>
      <c r="AN769">
        <v>0</v>
      </c>
      <c r="AO769">
        <v>0</v>
      </c>
      <c r="AP769">
        <v>0</v>
      </c>
      <c r="AQ769">
        <v>0</v>
      </c>
      <c r="AR769">
        <v>0</v>
      </c>
      <c r="AS769" t="s">
        <v>6</v>
      </c>
      <c r="AT769">
        <v>100</v>
      </c>
      <c r="AU769" t="s">
        <v>6</v>
      </c>
      <c r="AV769">
        <v>0</v>
      </c>
      <c r="AW769">
        <v>1</v>
      </c>
      <c r="AX769">
        <v>-1</v>
      </c>
      <c r="AY769">
        <v>0</v>
      </c>
      <c r="AZ769">
        <v>0</v>
      </c>
      <c r="BA769" t="s">
        <v>6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Y769*Source!I355</f>
        <v>16.2</v>
      </c>
      <c r="CY769">
        <f t="shared" si="81"/>
        <v>306.38</v>
      </c>
      <c r="CZ769">
        <f t="shared" si="82"/>
        <v>43.52</v>
      </c>
      <c r="DA769">
        <f t="shared" si="83"/>
        <v>7.04</v>
      </c>
      <c r="DB769">
        <v>0</v>
      </c>
    </row>
    <row r="770" spans="1:106" x14ac:dyDescent="0.2">
      <c r="A770">
        <f>ROW(Source!A355)</f>
        <v>355</v>
      </c>
      <c r="B770">
        <v>16612262</v>
      </c>
      <c r="C770">
        <v>16614336</v>
      </c>
      <c r="D770">
        <v>15163153</v>
      </c>
      <c r="E770">
        <v>17</v>
      </c>
      <c r="F770">
        <v>1</v>
      </c>
      <c r="G770">
        <v>1</v>
      </c>
      <c r="H770">
        <v>3</v>
      </c>
      <c r="I770" t="s">
        <v>991</v>
      </c>
      <c r="J770" t="s">
        <v>6</v>
      </c>
      <c r="K770" t="s">
        <v>1010</v>
      </c>
      <c r="L770">
        <v>1301</v>
      </c>
      <c r="N770">
        <v>1003</v>
      </c>
      <c r="O770" t="s">
        <v>135</v>
      </c>
      <c r="P770" t="s">
        <v>135</v>
      </c>
      <c r="Q770">
        <v>1</v>
      </c>
      <c r="W770">
        <v>0</v>
      </c>
      <c r="X770">
        <v>2080577837</v>
      </c>
      <c r="Y770">
        <v>100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7.04</v>
      </c>
      <c r="AJ770">
        <v>1</v>
      </c>
      <c r="AK770">
        <v>1</v>
      </c>
      <c r="AL770">
        <v>1</v>
      </c>
      <c r="AN770">
        <v>0</v>
      </c>
      <c r="AO770">
        <v>0</v>
      </c>
      <c r="AP770">
        <v>0</v>
      </c>
      <c r="AQ770">
        <v>0</v>
      </c>
      <c r="AR770">
        <v>0</v>
      </c>
      <c r="AS770" t="s">
        <v>6</v>
      </c>
      <c r="AT770">
        <v>100</v>
      </c>
      <c r="AU770" t="s">
        <v>6</v>
      </c>
      <c r="AV770">
        <v>0</v>
      </c>
      <c r="AW770">
        <v>2</v>
      </c>
      <c r="AX770">
        <v>16614358</v>
      </c>
      <c r="AY770">
        <v>1</v>
      </c>
      <c r="AZ770">
        <v>6144</v>
      </c>
      <c r="BA770">
        <v>766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Y770*Source!I355</f>
        <v>16.2</v>
      </c>
      <c r="CY770">
        <f t="shared" si="81"/>
        <v>0</v>
      </c>
      <c r="CZ770">
        <f t="shared" si="82"/>
        <v>0</v>
      </c>
      <c r="DA770">
        <f t="shared" si="83"/>
        <v>7.04</v>
      </c>
      <c r="DB770">
        <v>0</v>
      </c>
    </row>
    <row r="771" spans="1:106" x14ac:dyDescent="0.2">
      <c r="A771">
        <f>ROW(Source!A355)</f>
        <v>355</v>
      </c>
      <c r="B771">
        <v>16612262</v>
      </c>
      <c r="C771">
        <v>16614336</v>
      </c>
      <c r="D771">
        <v>15235254</v>
      </c>
      <c r="E771">
        <v>1</v>
      </c>
      <c r="F771">
        <v>1</v>
      </c>
      <c r="G771">
        <v>1</v>
      </c>
      <c r="H771">
        <v>3</v>
      </c>
      <c r="I771" t="s">
        <v>1006</v>
      </c>
      <c r="J771" t="s">
        <v>1008</v>
      </c>
      <c r="K771" t="s">
        <v>1007</v>
      </c>
      <c r="L771">
        <v>1354</v>
      </c>
      <c r="N771">
        <v>1010</v>
      </c>
      <c r="O771" t="s">
        <v>110</v>
      </c>
      <c r="P771" t="s">
        <v>110</v>
      </c>
      <c r="Q771">
        <v>1</v>
      </c>
      <c r="W771">
        <v>0</v>
      </c>
      <c r="X771">
        <v>-1311761836</v>
      </c>
      <c r="Y771">
        <v>30.864197999999998</v>
      </c>
      <c r="AA771">
        <v>106.87</v>
      </c>
      <c r="AB771">
        <v>0</v>
      </c>
      <c r="AC771">
        <v>0</v>
      </c>
      <c r="AD771">
        <v>0</v>
      </c>
      <c r="AE771">
        <v>15.18</v>
      </c>
      <c r="AF771">
        <v>0</v>
      </c>
      <c r="AG771">
        <v>0</v>
      </c>
      <c r="AH771">
        <v>0</v>
      </c>
      <c r="AI771">
        <v>7.04</v>
      </c>
      <c r="AJ771">
        <v>1</v>
      </c>
      <c r="AK771">
        <v>1</v>
      </c>
      <c r="AL771">
        <v>1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6</v>
      </c>
      <c r="AT771">
        <v>30.864197999999998</v>
      </c>
      <c r="AU771" t="s">
        <v>6</v>
      </c>
      <c r="AV771">
        <v>0</v>
      </c>
      <c r="AW771">
        <v>1</v>
      </c>
      <c r="AX771">
        <v>-1</v>
      </c>
      <c r="AY771">
        <v>0</v>
      </c>
      <c r="AZ771">
        <v>0</v>
      </c>
      <c r="BA771" t="s">
        <v>6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Y771*Source!I355</f>
        <v>5.0000000760000001</v>
      </c>
      <c r="CY771">
        <f t="shared" si="81"/>
        <v>106.87</v>
      </c>
      <c r="CZ771">
        <f t="shared" si="82"/>
        <v>15.18</v>
      </c>
      <c r="DA771">
        <f t="shared" si="83"/>
        <v>7.04</v>
      </c>
      <c r="DB771">
        <v>0</v>
      </c>
    </row>
    <row r="772" spans="1:106" x14ac:dyDescent="0.2">
      <c r="A772">
        <f>ROW(Source!A360)</f>
        <v>360</v>
      </c>
      <c r="B772">
        <v>16612262</v>
      </c>
      <c r="C772">
        <v>16614362</v>
      </c>
      <c r="D772">
        <v>15436556</v>
      </c>
      <c r="E772">
        <v>1</v>
      </c>
      <c r="F772">
        <v>1</v>
      </c>
      <c r="G772">
        <v>1</v>
      </c>
      <c r="H772">
        <v>1</v>
      </c>
      <c r="I772" t="s">
        <v>1441</v>
      </c>
      <c r="J772" t="s">
        <v>6</v>
      </c>
      <c r="K772" t="s">
        <v>1442</v>
      </c>
      <c r="L772">
        <v>1191</v>
      </c>
      <c r="N772">
        <v>1013</v>
      </c>
      <c r="O772" t="s">
        <v>1223</v>
      </c>
      <c r="P772" t="s">
        <v>1223</v>
      </c>
      <c r="Q772">
        <v>1</v>
      </c>
      <c r="W772">
        <v>0</v>
      </c>
      <c r="X772">
        <v>1069510174</v>
      </c>
      <c r="Y772">
        <v>12.5235</v>
      </c>
      <c r="AA772">
        <v>0</v>
      </c>
      <c r="AB772">
        <v>0</v>
      </c>
      <c r="AC772">
        <v>0</v>
      </c>
      <c r="AD772">
        <v>67.72</v>
      </c>
      <c r="AE772">
        <v>0</v>
      </c>
      <c r="AF772">
        <v>0</v>
      </c>
      <c r="AG772">
        <v>0</v>
      </c>
      <c r="AH772">
        <v>9.6199999999999992</v>
      </c>
      <c r="AI772">
        <v>1</v>
      </c>
      <c r="AJ772">
        <v>1</v>
      </c>
      <c r="AK772">
        <v>1</v>
      </c>
      <c r="AL772">
        <v>7.04</v>
      </c>
      <c r="AN772">
        <v>0</v>
      </c>
      <c r="AO772">
        <v>1</v>
      </c>
      <c r="AP772">
        <v>1</v>
      </c>
      <c r="AQ772">
        <v>0</v>
      </c>
      <c r="AR772">
        <v>0</v>
      </c>
      <c r="AS772" t="s">
        <v>6</v>
      </c>
      <c r="AT772">
        <v>10.89</v>
      </c>
      <c r="AU772" t="s">
        <v>92</v>
      </c>
      <c r="AV772">
        <v>1</v>
      </c>
      <c r="AW772">
        <v>2</v>
      </c>
      <c r="AX772">
        <v>16614375</v>
      </c>
      <c r="AY772">
        <v>1</v>
      </c>
      <c r="AZ772">
        <v>0</v>
      </c>
      <c r="BA772">
        <v>767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Y772*Source!I360</f>
        <v>5.0094000000000003</v>
      </c>
      <c r="CY772">
        <f>AD772</f>
        <v>67.72</v>
      </c>
      <c r="CZ772">
        <f>AH772</f>
        <v>9.6199999999999992</v>
      </c>
      <c r="DA772">
        <f>AL772</f>
        <v>7.04</v>
      </c>
      <c r="DB772">
        <v>0</v>
      </c>
    </row>
    <row r="773" spans="1:106" x14ac:dyDescent="0.2">
      <c r="A773">
        <f>ROW(Source!A360)</f>
        <v>360</v>
      </c>
      <c r="B773">
        <v>16612262</v>
      </c>
      <c r="C773">
        <v>16614362</v>
      </c>
      <c r="D773">
        <v>15430395</v>
      </c>
      <c r="E773">
        <v>1</v>
      </c>
      <c r="F773">
        <v>1</v>
      </c>
      <c r="G773">
        <v>1</v>
      </c>
      <c r="H773">
        <v>1</v>
      </c>
      <c r="I773" t="s">
        <v>1224</v>
      </c>
      <c r="J773" t="s">
        <v>6</v>
      </c>
      <c r="K773" t="s">
        <v>1225</v>
      </c>
      <c r="L773">
        <v>1191</v>
      </c>
      <c r="N773">
        <v>1013</v>
      </c>
      <c r="O773" t="s">
        <v>1223</v>
      </c>
      <c r="P773" t="s">
        <v>1223</v>
      </c>
      <c r="Q773">
        <v>1</v>
      </c>
      <c r="W773">
        <v>0</v>
      </c>
      <c r="X773">
        <v>-1417349443</v>
      </c>
      <c r="Y773">
        <v>0.85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7.04</v>
      </c>
      <c r="AL773">
        <v>1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6</v>
      </c>
      <c r="AT773">
        <v>0.85</v>
      </c>
      <c r="AU773" t="s">
        <v>6</v>
      </c>
      <c r="AV773">
        <v>2</v>
      </c>
      <c r="AW773">
        <v>2</v>
      </c>
      <c r="AX773">
        <v>16614376</v>
      </c>
      <c r="AY773">
        <v>1</v>
      </c>
      <c r="AZ773">
        <v>2048</v>
      </c>
      <c r="BA773">
        <v>768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Y773*Source!I360</f>
        <v>0.34</v>
      </c>
      <c r="CY773">
        <f>AD773</f>
        <v>0</v>
      </c>
      <c r="CZ773">
        <f>AH773</f>
        <v>0</v>
      </c>
      <c r="DA773">
        <f>AL773</f>
        <v>1</v>
      </c>
      <c r="DB773">
        <v>0</v>
      </c>
    </row>
    <row r="774" spans="1:106" x14ac:dyDescent="0.2">
      <c r="A774">
        <f>ROW(Source!A360)</f>
        <v>360</v>
      </c>
      <c r="B774">
        <v>16612262</v>
      </c>
      <c r="C774">
        <v>16614362</v>
      </c>
      <c r="D774">
        <v>15247974</v>
      </c>
      <c r="E774">
        <v>1</v>
      </c>
      <c r="F774">
        <v>1</v>
      </c>
      <c r="G774">
        <v>1</v>
      </c>
      <c r="H774">
        <v>2</v>
      </c>
      <c r="I774" t="s">
        <v>1226</v>
      </c>
      <c r="J774" t="s">
        <v>1227</v>
      </c>
      <c r="K774" t="s">
        <v>1228</v>
      </c>
      <c r="L774">
        <v>1368</v>
      </c>
      <c r="N774">
        <v>1011</v>
      </c>
      <c r="O774" t="s">
        <v>1229</v>
      </c>
      <c r="P774" t="s">
        <v>1229</v>
      </c>
      <c r="Q774">
        <v>1</v>
      </c>
      <c r="W774">
        <v>0</v>
      </c>
      <c r="X774">
        <v>1188625873</v>
      </c>
      <c r="Y774">
        <v>0.28750000000000003</v>
      </c>
      <c r="AA774">
        <v>0</v>
      </c>
      <c r="AB774">
        <v>220.07</v>
      </c>
      <c r="AC774">
        <v>13.5</v>
      </c>
      <c r="AD774">
        <v>0</v>
      </c>
      <c r="AE774">
        <v>0</v>
      </c>
      <c r="AF774">
        <v>31.26</v>
      </c>
      <c r="AG774">
        <v>13.5</v>
      </c>
      <c r="AH774">
        <v>0</v>
      </c>
      <c r="AI774">
        <v>1</v>
      </c>
      <c r="AJ774">
        <v>7.04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0.23</v>
      </c>
      <c r="AU774" t="s">
        <v>91</v>
      </c>
      <c r="AV774">
        <v>0</v>
      </c>
      <c r="AW774">
        <v>2</v>
      </c>
      <c r="AX774">
        <v>16614377</v>
      </c>
      <c r="AY774">
        <v>1</v>
      </c>
      <c r="AZ774">
        <v>0</v>
      </c>
      <c r="BA774">
        <v>769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Y774*Source!I360</f>
        <v>0.11500000000000002</v>
      </c>
      <c r="CY774">
        <f>AB774</f>
        <v>220.07</v>
      </c>
      <c r="CZ774">
        <f>AF774</f>
        <v>31.26</v>
      </c>
      <c r="DA774">
        <f>AJ774</f>
        <v>7.04</v>
      </c>
      <c r="DB774">
        <v>0</v>
      </c>
    </row>
    <row r="775" spans="1:106" x14ac:dyDescent="0.2">
      <c r="A775">
        <f>ROW(Source!A360)</f>
        <v>360</v>
      </c>
      <c r="B775">
        <v>16612262</v>
      </c>
      <c r="C775">
        <v>16614362</v>
      </c>
      <c r="D775">
        <v>15249073</v>
      </c>
      <c r="E775">
        <v>1</v>
      </c>
      <c r="F775">
        <v>1</v>
      </c>
      <c r="G775">
        <v>1</v>
      </c>
      <c r="H775">
        <v>2</v>
      </c>
      <c r="I775" t="s">
        <v>1237</v>
      </c>
      <c r="J775" t="s">
        <v>1238</v>
      </c>
      <c r="K775" t="s">
        <v>1239</v>
      </c>
      <c r="L775">
        <v>1368</v>
      </c>
      <c r="N775">
        <v>1011</v>
      </c>
      <c r="O775" t="s">
        <v>1229</v>
      </c>
      <c r="P775" t="s">
        <v>1229</v>
      </c>
      <c r="Q775">
        <v>1</v>
      </c>
      <c r="W775">
        <v>0</v>
      </c>
      <c r="X775">
        <v>1372534845</v>
      </c>
      <c r="Y775">
        <v>0.77500000000000002</v>
      </c>
      <c r="AA775">
        <v>0</v>
      </c>
      <c r="AB775">
        <v>462.6</v>
      </c>
      <c r="AC775">
        <v>11.6</v>
      </c>
      <c r="AD775">
        <v>0</v>
      </c>
      <c r="AE775">
        <v>0</v>
      </c>
      <c r="AF775">
        <v>65.709999999999994</v>
      </c>
      <c r="AG775">
        <v>11.6</v>
      </c>
      <c r="AH775">
        <v>0</v>
      </c>
      <c r="AI775">
        <v>1</v>
      </c>
      <c r="AJ775">
        <v>7.04</v>
      </c>
      <c r="AK775">
        <v>1</v>
      </c>
      <c r="AL775">
        <v>1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6</v>
      </c>
      <c r="AT775">
        <v>0.62</v>
      </c>
      <c r="AU775" t="s">
        <v>91</v>
      </c>
      <c r="AV775">
        <v>0</v>
      </c>
      <c r="AW775">
        <v>2</v>
      </c>
      <c r="AX775">
        <v>16614378</v>
      </c>
      <c r="AY775">
        <v>1</v>
      </c>
      <c r="AZ775">
        <v>0</v>
      </c>
      <c r="BA775">
        <v>770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Y775*Source!I360</f>
        <v>0.31000000000000005</v>
      </c>
      <c r="CY775">
        <f>AB775</f>
        <v>462.6</v>
      </c>
      <c r="CZ775">
        <f>AF775</f>
        <v>65.709999999999994</v>
      </c>
      <c r="DA775">
        <f>AJ775</f>
        <v>7.04</v>
      </c>
      <c r="DB775">
        <v>0</v>
      </c>
    </row>
    <row r="776" spans="1:106" x14ac:dyDescent="0.2">
      <c r="A776">
        <f>ROW(Source!A360)</f>
        <v>360</v>
      </c>
      <c r="B776">
        <v>16612262</v>
      </c>
      <c r="C776">
        <v>16614362</v>
      </c>
      <c r="D776">
        <v>15167955</v>
      </c>
      <c r="E776">
        <v>1</v>
      </c>
      <c r="F776">
        <v>1</v>
      </c>
      <c r="G776">
        <v>1</v>
      </c>
      <c r="H776">
        <v>3</v>
      </c>
      <c r="I776" t="s">
        <v>1686</v>
      </c>
      <c r="J776" t="s">
        <v>1687</v>
      </c>
      <c r="K776" t="s">
        <v>1688</v>
      </c>
      <c r="L776">
        <v>1348</v>
      </c>
      <c r="N776">
        <v>1009</v>
      </c>
      <c r="O776" t="s">
        <v>182</v>
      </c>
      <c r="P776" t="s">
        <v>182</v>
      </c>
      <c r="Q776">
        <v>1000</v>
      </c>
      <c r="W776">
        <v>0</v>
      </c>
      <c r="X776">
        <v>-1699345571</v>
      </c>
      <c r="Y776">
        <v>6.9999999999999999E-4</v>
      </c>
      <c r="AA776">
        <v>211411.20000000001</v>
      </c>
      <c r="AB776">
        <v>0</v>
      </c>
      <c r="AC776">
        <v>0</v>
      </c>
      <c r="AD776">
        <v>0</v>
      </c>
      <c r="AE776">
        <v>30030</v>
      </c>
      <c r="AF776">
        <v>0</v>
      </c>
      <c r="AG776">
        <v>0</v>
      </c>
      <c r="AH776">
        <v>0</v>
      </c>
      <c r="AI776">
        <v>7.04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6.9999999999999999E-4</v>
      </c>
      <c r="AU776" t="s">
        <v>6</v>
      </c>
      <c r="AV776">
        <v>0</v>
      </c>
      <c r="AW776">
        <v>2</v>
      </c>
      <c r="AX776">
        <v>16614379</v>
      </c>
      <c r="AY776">
        <v>1</v>
      </c>
      <c r="AZ776">
        <v>0</v>
      </c>
      <c r="BA776">
        <v>771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Y776*Source!I360</f>
        <v>2.8000000000000003E-4</v>
      </c>
      <c r="CY776">
        <f t="shared" ref="CY776:CY783" si="84">AA776</f>
        <v>211411.20000000001</v>
      </c>
      <c r="CZ776">
        <f t="shared" ref="CZ776:CZ783" si="85">AE776</f>
        <v>30030</v>
      </c>
      <c r="DA776">
        <f t="shared" ref="DA776:DA783" si="86">AI776</f>
        <v>7.04</v>
      </c>
      <c r="DB776">
        <v>0</v>
      </c>
    </row>
    <row r="777" spans="1:106" x14ac:dyDescent="0.2">
      <c r="A777">
        <f>ROW(Source!A360)</f>
        <v>360</v>
      </c>
      <c r="B777">
        <v>16612262</v>
      </c>
      <c r="C777">
        <v>16614362</v>
      </c>
      <c r="D777">
        <v>15167963</v>
      </c>
      <c r="E777">
        <v>1</v>
      </c>
      <c r="F777">
        <v>1</v>
      </c>
      <c r="G777">
        <v>1</v>
      </c>
      <c r="H777">
        <v>3</v>
      </c>
      <c r="I777" t="s">
        <v>1623</v>
      </c>
      <c r="J777" t="s">
        <v>1624</v>
      </c>
      <c r="K777" t="s">
        <v>1625</v>
      </c>
      <c r="L777">
        <v>1346</v>
      </c>
      <c r="N777">
        <v>1009</v>
      </c>
      <c r="O777" t="s">
        <v>162</v>
      </c>
      <c r="P777" t="s">
        <v>162</v>
      </c>
      <c r="Q777">
        <v>1</v>
      </c>
      <c r="W777">
        <v>0</v>
      </c>
      <c r="X777">
        <v>-490687590</v>
      </c>
      <c r="Y777">
        <v>0.6</v>
      </c>
      <c r="AA777">
        <v>262.52</v>
      </c>
      <c r="AB777">
        <v>0</v>
      </c>
      <c r="AC777">
        <v>0</v>
      </c>
      <c r="AD777">
        <v>0</v>
      </c>
      <c r="AE777">
        <v>37.29</v>
      </c>
      <c r="AF777">
        <v>0</v>
      </c>
      <c r="AG777">
        <v>0</v>
      </c>
      <c r="AH777">
        <v>0</v>
      </c>
      <c r="AI777">
        <v>7.04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6</v>
      </c>
      <c r="AT777">
        <v>0.6</v>
      </c>
      <c r="AU777" t="s">
        <v>6</v>
      </c>
      <c r="AV777">
        <v>0</v>
      </c>
      <c r="AW777">
        <v>2</v>
      </c>
      <c r="AX777">
        <v>16614380</v>
      </c>
      <c r="AY777">
        <v>1</v>
      </c>
      <c r="AZ777">
        <v>0</v>
      </c>
      <c r="BA777">
        <v>772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Y777*Source!I360</f>
        <v>0.24</v>
      </c>
      <c r="CY777">
        <f t="shared" si="84"/>
        <v>262.52</v>
      </c>
      <c r="CZ777">
        <f t="shared" si="85"/>
        <v>37.29</v>
      </c>
      <c r="DA777">
        <f t="shared" si="86"/>
        <v>7.04</v>
      </c>
      <c r="DB777">
        <v>0</v>
      </c>
    </row>
    <row r="778" spans="1:106" x14ac:dyDescent="0.2">
      <c r="A778">
        <f>ROW(Source!A360)</f>
        <v>360</v>
      </c>
      <c r="B778">
        <v>16612262</v>
      </c>
      <c r="C778">
        <v>16614362</v>
      </c>
      <c r="D778">
        <v>15168763</v>
      </c>
      <c r="E778">
        <v>1</v>
      </c>
      <c r="F778">
        <v>1</v>
      </c>
      <c r="G778">
        <v>1</v>
      </c>
      <c r="H778">
        <v>3</v>
      </c>
      <c r="I778" t="s">
        <v>1650</v>
      </c>
      <c r="J778" t="s">
        <v>1651</v>
      </c>
      <c r="K778" t="s">
        <v>1652</v>
      </c>
      <c r="L778">
        <v>1348</v>
      </c>
      <c r="N778">
        <v>1009</v>
      </c>
      <c r="O778" t="s">
        <v>182</v>
      </c>
      <c r="P778" t="s">
        <v>182</v>
      </c>
      <c r="Q778">
        <v>1000</v>
      </c>
      <c r="W778">
        <v>0</v>
      </c>
      <c r="X778">
        <v>-1068056325</v>
      </c>
      <c r="Y778">
        <v>3.0000000000000001E-5</v>
      </c>
      <c r="AA778">
        <v>72948.479999999996</v>
      </c>
      <c r="AB778">
        <v>0</v>
      </c>
      <c r="AC778">
        <v>0</v>
      </c>
      <c r="AD778">
        <v>0</v>
      </c>
      <c r="AE778">
        <v>10362</v>
      </c>
      <c r="AF778">
        <v>0</v>
      </c>
      <c r="AG778">
        <v>0</v>
      </c>
      <c r="AH778">
        <v>0</v>
      </c>
      <c r="AI778">
        <v>7.04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3.0000000000000001E-5</v>
      </c>
      <c r="AU778" t="s">
        <v>6</v>
      </c>
      <c r="AV778">
        <v>0</v>
      </c>
      <c r="AW778">
        <v>2</v>
      </c>
      <c r="AX778">
        <v>16614381</v>
      </c>
      <c r="AY778">
        <v>1</v>
      </c>
      <c r="AZ778">
        <v>0</v>
      </c>
      <c r="BA778">
        <v>773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Y778*Source!I360</f>
        <v>1.2E-5</v>
      </c>
      <c r="CY778">
        <f t="shared" si="84"/>
        <v>72948.479999999996</v>
      </c>
      <c r="CZ778">
        <f t="shared" si="85"/>
        <v>10362</v>
      </c>
      <c r="DA778">
        <f t="shared" si="86"/>
        <v>7.04</v>
      </c>
      <c r="DB778">
        <v>0</v>
      </c>
    </row>
    <row r="779" spans="1:106" x14ac:dyDescent="0.2">
      <c r="A779">
        <f>ROW(Source!A360)</f>
        <v>360</v>
      </c>
      <c r="B779">
        <v>16612262</v>
      </c>
      <c r="C779">
        <v>16614362</v>
      </c>
      <c r="D779">
        <v>15169922</v>
      </c>
      <c r="E779">
        <v>1</v>
      </c>
      <c r="F779">
        <v>1</v>
      </c>
      <c r="G779">
        <v>1</v>
      </c>
      <c r="H779">
        <v>3</v>
      </c>
      <c r="I779" t="s">
        <v>1698</v>
      </c>
      <c r="J779" t="s">
        <v>1699</v>
      </c>
      <c r="K779" t="s">
        <v>1700</v>
      </c>
      <c r="L779">
        <v>1348</v>
      </c>
      <c r="N779">
        <v>1009</v>
      </c>
      <c r="O779" t="s">
        <v>182</v>
      </c>
      <c r="P779" t="s">
        <v>182</v>
      </c>
      <c r="Q779">
        <v>1000</v>
      </c>
      <c r="W779">
        <v>0</v>
      </c>
      <c r="X779">
        <v>774209331</v>
      </c>
      <c r="Y779">
        <v>1E-4</v>
      </c>
      <c r="AA779">
        <v>106515.2</v>
      </c>
      <c r="AB779">
        <v>0</v>
      </c>
      <c r="AC779">
        <v>0</v>
      </c>
      <c r="AD779">
        <v>0</v>
      </c>
      <c r="AE779">
        <v>15130</v>
      </c>
      <c r="AF779">
        <v>0</v>
      </c>
      <c r="AG779">
        <v>0</v>
      </c>
      <c r="AH779">
        <v>0</v>
      </c>
      <c r="AI779">
        <v>7.04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1E-4</v>
      </c>
      <c r="AU779" t="s">
        <v>6</v>
      </c>
      <c r="AV779">
        <v>0</v>
      </c>
      <c r="AW779">
        <v>2</v>
      </c>
      <c r="AX779">
        <v>16614382</v>
      </c>
      <c r="AY779">
        <v>1</v>
      </c>
      <c r="AZ779">
        <v>0</v>
      </c>
      <c r="BA779">
        <v>774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Y779*Source!I360</f>
        <v>4.0000000000000003E-5</v>
      </c>
      <c r="CY779">
        <f t="shared" si="84"/>
        <v>106515.2</v>
      </c>
      <c r="CZ779">
        <f t="shared" si="85"/>
        <v>15130</v>
      </c>
      <c r="DA779">
        <f t="shared" si="86"/>
        <v>7.04</v>
      </c>
      <c r="DB779">
        <v>0</v>
      </c>
    </row>
    <row r="780" spans="1:106" x14ac:dyDescent="0.2">
      <c r="A780">
        <f>ROW(Source!A360)</f>
        <v>360</v>
      </c>
      <c r="B780">
        <v>16612262</v>
      </c>
      <c r="C780">
        <v>16614362</v>
      </c>
      <c r="D780">
        <v>15172117</v>
      </c>
      <c r="E780">
        <v>1</v>
      </c>
      <c r="F780">
        <v>1</v>
      </c>
      <c r="G780">
        <v>1</v>
      </c>
      <c r="H780">
        <v>3</v>
      </c>
      <c r="I780" t="s">
        <v>1701</v>
      </c>
      <c r="J780" t="s">
        <v>1702</v>
      </c>
      <c r="K780" t="s">
        <v>1703</v>
      </c>
      <c r="L780">
        <v>1348</v>
      </c>
      <c r="N780">
        <v>1009</v>
      </c>
      <c r="O780" t="s">
        <v>182</v>
      </c>
      <c r="P780" t="s">
        <v>182</v>
      </c>
      <c r="Q780">
        <v>1000</v>
      </c>
      <c r="W780">
        <v>0</v>
      </c>
      <c r="X780">
        <v>1529337430</v>
      </c>
      <c r="Y780">
        <v>2E-3</v>
      </c>
      <c r="AA780">
        <v>12925.44</v>
      </c>
      <c r="AB780">
        <v>0</v>
      </c>
      <c r="AC780">
        <v>0</v>
      </c>
      <c r="AD780">
        <v>0</v>
      </c>
      <c r="AE780">
        <v>1836</v>
      </c>
      <c r="AF780">
        <v>0</v>
      </c>
      <c r="AG780">
        <v>0</v>
      </c>
      <c r="AH780">
        <v>0</v>
      </c>
      <c r="AI780">
        <v>7.04</v>
      </c>
      <c r="AJ780">
        <v>1</v>
      </c>
      <c r="AK780">
        <v>1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2E-3</v>
      </c>
      <c r="AU780" t="s">
        <v>6</v>
      </c>
      <c r="AV780">
        <v>0</v>
      </c>
      <c r="AW780">
        <v>2</v>
      </c>
      <c r="AX780">
        <v>16614383</v>
      </c>
      <c r="AY780">
        <v>1</v>
      </c>
      <c r="AZ780">
        <v>0</v>
      </c>
      <c r="BA780">
        <v>775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Y780*Source!I360</f>
        <v>8.0000000000000004E-4</v>
      </c>
      <c r="CY780">
        <f t="shared" si="84"/>
        <v>12925.44</v>
      </c>
      <c r="CZ780">
        <f t="shared" si="85"/>
        <v>1836</v>
      </c>
      <c r="DA780">
        <f t="shared" si="86"/>
        <v>7.04</v>
      </c>
      <c r="DB780">
        <v>0</v>
      </c>
    </row>
    <row r="781" spans="1:106" x14ac:dyDescent="0.2">
      <c r="A781">
        <f>ROW(Source!A360)</f>
        <v>360</v>
      </c>
      <c r="B781">
        <v>16612262</v>
      </c>
      <c r="C781">
        <v>16614362</v>
      </c>
      <c r="D781">
        <v>15203740</v>
      </c>
      <c r="E781">
        <v>1</v>
      </c>
      <c r="F781">
        <v>1</v>
      </c>
      <c r="G781">
        <v>1</v>
      </c>
      <c r="H781">
        <v>3</v>
      </c>
      <c r="I781" t="s">
        <v>1632</v>
      </c>
      <c r="J781" t="s">
        <v>1633</v>
      </c>
      <c r="K781" t="s">
        <v>1634</v>
      </c>
      <c r="L781">
        <v>1348</v>
      </c>
      <c r="N781">
        <v>1009</v>
      </c>
      <c r="O781" t="s">
        <v>182</v>
      </c>
      <c r="P781" t="s">
        <v>182</v>
      </c>
      <c r="Q781">
        <v>1000</v>
      </c>
      <c r="W781">
        <v>0</v>
      </c>
      <c r="X781">
        <v>570223526</v>
      </c>
      <c r="Y781">
        <v>1.4E-3</v>
      </c>
      <c r="AA781">
        <v>106437.75999999999</v>
      </c>
      <c r="AB781">
        <v>0</v>
      </c>
      <c r="AC781">
        <v>0</v>
      </c>
      <c r="AD781">
        <v>0</v>
      </c>
      <c r="AE781">
        <v>15119</v>
      </c>
      <c r="AF781">
        <v>0</v>
      </c>
      <c r="AG781">
        <v>0</v>
      </c>
      <c r="AH781">
        <v>0</v>
      </c>
      <c r="AI781">
        <v>7.04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1.4E-3</v>
      </c>
      <c r="AU781" t="s">
        <v>6</v>
      </c>
      <c r="AV781">
        <v>0</v>
      </c>
      <c r="AW781">
        <v>2</v>
      </c>
      <c r="AX781">
        <v>16614384</v>
      </c>
      <c r="AY781">
        <v>1</v>
      </c>
      <c r="AZ781">
        <v>0</v>
      </c>
      <c r="BA781">
        <v>776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Y781*Source!I360</f>
        <v>5.6000000000000006E-4</v>
      </c>
      <c r="CY781">
        <f t="shared" si="84"/>
        <v>106437.75999999999</v>
      </c>
      <c r="CZ781">
        <f t="shared" si="85"/>
        <v>15119</v>
      </c>
      <c r="DA781">
        <f t="shared" si="86"/>
        <v>7.04</v>
      </c>
      <c r="DB781">
        <v>0</v>
      </c>
    </row>
    <row r="782" spans="1:106" x14ac:dyDescent="0.2">
      <c r="A782">
        <f>ROW(Source!A360)</f>
        <v>360</v>
      </c>
      <c r="B782">
        <v>16612262</v>
      </c>
      <c r="C782">
        <v>16614362</v>
      </c>
      <c r="D782">
        <v>15204468</v>
      </c>
      <c r="E782">
        <v>1</v>
      </c>
      <c r="F782">
        <v>1</v>
      </c>
      <c r="G782">
        <v>1</v>
      </c>
      <c r="H782">
        <v>3</v>
      </c>
      <c r="I782" t="s">
        <v>1635</v>
      </c>
      <c r="J782" t="s">
        <v>1636</v>
      </c>
      <c r="K782" t="s">
        <v>1637</v>
      </c>
      <c r="L782">
        <v>1348</v>
      </c>
      <c r="N782">
        <v>1009</v>
      </c>
      <c r="O782" t="s">
        <v>182</v>
      </c>
      <c r="P782" t="s">
        <v>182</v>
      </c>
      <c r="Q782">
        <v>1000</v>
      </c>
      <c r="W782">
        <v>0</v>
      </c>
      <c r="X782">
        <v>-909021926</v>
      </c>
      <c r="Y782">
        <v>6.9999999999999999E-4</v>
      </c>
      <c r="AA782">
        <v>119328</v>
      </c>
      <c r="AB782">
        <v>0</v>
      </c>
      <c r="AC782">
        <v>0</v>
      </c>
      <c r="AD782">
        <v>0</v>
      </c>
      <c r="AE782">
        <v>16950</v>
      </c>
      <c r="AF782">
        <v>0</v>
      </c>
      <c r="AG782">
        <v>0</v>
      </c>
      <c r="AH782">
        <v>0</v>
      </c>
      <c r="AI782">
        <v>7.04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6.9999999999999999E-4</v>
      </c>
      <c r="AU782" t="s">
        <v>6</v>
      </c>
      <c r="AV782">
        <v>0</v>
      </c>
      <c r="AW782">
        <v>2</v>
      </c>
      <c r="AX782">
        <v>16614385</v>
      </c>
      <c r="AY782">
        <v>1</v>
      </c>
      <c r="AZ782">
        <v>0</v>
      </c>
      <c r="BA782">
        <v>777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Y782*Source!I360</f>
        <v>2.8000000000000003E-4</v>
      </c>
      <c r="CY782">
        <f t="shared" si="84"/>
        <v>119328</v>
      </c>
      <c r="CZ782">
        <f t="shared" si="85"/>
        <v>16950</v>
      </c>
      <c r="DA782">
        <f t="shared" si="86"/>
        <v>7.04</v>
      </c>
      <c r="DB782">
        <v>0</v>
      </c>
    </row>
    <row r="783" spans="1:106" x14ac:dyDescent="0.2">
      <c r="A783">
        <f>ROW(Source!A360)</f>
        <v>360</v>
      </c>
      <c r="B783">
        <v>16612262</v>
      </c>
      <c r="C783">
        <v>16614362</v>
      </c>
      <c r="D783">
        <v>15211764</v>
      </c>
      <c r="E783">
        <v>1</v>
      </c>
      <c r="F783">
        <v>1</v>
      </c>
      <c r="G783">
        <v>1</v>
      </c>
      <c r="H783">
        <v>3</v>
      </c>
      <c r="I783" t="s">
        <v>1019</v>
      </c>
      <c r="J783" t="s">
        <v>1021</v>
      </c>
      <c r="K783" t="s">
        <v>1020</v>
      </c>
      <c r="L783">
        <v>1035</v>
      </c>
      <c r="N783">
        <v>1013</v>
      </c>
      <c r="O783" t="s">
        <v>256</v>
      </c>
      <c r="P783" t="s">
        <v>256</v>
      </c>
      <c r="Q783">
        <v>1</v>
      </c>
      <c r="W783">
        <v>0</v>
      </c>
      <c r="X783">
        <v>920484153</v>
      </c>
      <c r="Y783">
        <v>10</v>
      </c>
      <c r="AA783">
        <v>3909.8</v>
      </c>
      <c r="AB783">
        <v>0</v>
      </c>
      <c r="AC783">
        <v>0</v>
      </c>
      <c r="AD783">
        <v>0</v>
      </c>
      <c r="AE783">
        <v>555.37</v>
      </c>
      <c r="AF783">
        <v>0</v>
      </c>
      <c r="AG783">
        <v>0</v>
      </c>
      <c r="AH783">
        <v>0</v>
      </c>
      <c r="AI783">
        <v>7.04</v>
      </c>
      <c r="AJ783">
        <v>1</v>
      </c>
      <c r="AK783">
        <v>1</v>
      </c>
      <c r="AL783">
        <v>1</v>
      </c>
      <c r="AN783">
        <v>0</v>
      </c>
      <c r="AO783">
        <v>0</v>
      </c>
      <c r="AP783">
        <v>0</v>
      </c>
      <c r="AQ783">
        <v>0</v>
      </c>
      <c r="AR783">
        <v>0</v>
      </c>
      <c r="AS783" t="s">
        <v>6</v>
      </c>
      <c r="AT783">
        <v>10</v>
      </c>
      <c r="AU783" t="s">
        <v>6</v>
      </c>
      <c r="AV783">
        <v>0</v>
      </c>
      <c r="AW783">
        <v>1</v>
      </c>
      <c r="AX783">
        <v>-1</v>
      </c>
      <c r="AY783">
        <v>0</v>
      </c>
      <c r="AZ783">
        <v>0</v>
      </c>
      <c r="BA783" t="s">
        <v>6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Y783*Source!I360</f>
        <v>4</v>
      </c>
      <c r="CY783">
        <f t="shared" si="84"/>
        <v>3909.8</v>
      </c>
      <c r="CZ783">
        <f t="shared" si="85"/>
        <v>555.37</v>
      </c>
      <c r="DA783">
        <f t="shared" si="86"/>
        <v>7.04</v>
      </c>
      <c r="DB783">
        <v>0</v>
      </c>
    </row>
    <row r="784" spans="1:106" x14ac:dyDescent="0.2">
      <c r="A784">
        <f>ROW(Source!A362)</f>
        <v>362</v>
      </c>
      <c r="B784">
        <v>16612262</v>
      </c>
      <c r="C784">
        <v>16614388</v>
      </c>
      <c r="D784">
        <v>15435721</v>
      </c>
      <c r="E784">
        <v>1</v>
      </c>
      <c r="F784">
        <v>1</v>
      </c>
      <c r="G784">
        <v>1</v>
      </c>
      <c r="H784">
        <v>1</v>
      </c>
      <c r="I784" t="s">
        <v>1398</v>
      </c>
      <c r="J784" t="s">
        <v>6</v>
      </c>
      <c r="K784" t="s">
        <v>1399</v>
      </c>
      <c r="L784">
        <v>1191</v>
      </c>
      <c r="N784">
        <v>1013</v>
      </c>
      <c r="O784" t="s">
        <v>1223</v>
      </c>
      <c r="P784" t="s">
        <v>1223</v>
      </c>
      <c r="Q784">
        <v>1</v>
      </c>
      <c r="W784">
        <v>0</v>
      </c>
      <c r="X784">
        <v>1983201532</v>
      </c>
      <c r="Y784">
        <v>25.506999999999998</v>
      </c>
      <c r="AA784">
        <v>0</v>
      </c>
      <c r="AB784">
        <v>0</v>
      </c>
      <c r="AC784">
        <v>0</v>
      </c>
      <c r="AD784">
        <v>66.95</v>
      </c>
      <c r="AE784">
        <v>0</v>
      </c>
      <c r="AF784">
        <v>0</v>
      </c>
      <c r="AG784">
        <v>0</v>
      </c>
      <c r="AH784">
        <v>9.51</v>
      </c>
      <c r="AI784">
        <v>1</v>
      </c>
      <c r="AJ784">
        <v>1</v>
      </c>
      <c r="AK784">
        <v>1</v>
      </c>
      <c r="AL784">
        <v>7.04</v>
      </c>
      <c r="AN784">
        <v>0</v>
      </c>
      <c r="AO784">
        <v>1</v>
      </c>
      <c r="AP784">
        <v>1</v>
      </c>
      <c r="AQ784">
        <v>0</v>
      </c>
      <c r="AR784">
        <v>0</v>
      </c>
      <c r="AS784" t="s">
        <v>6</v>
      </c>
      <c r="AT784">
        <v>22.18</v>
      </c>
      <c r="AU784" t="s">
        <v>92</v>
      </c>
      <c r="AV784">
        <v>1</v>
      </c>
      <c r="AW784">
        <v>2</v>
      </c>
      <c r="AX784">
        <v>16614405</v>
      </c>
      <c r="AY784">
        <v>1</v>
      </c>
      <c r="AZ784">
        <v>0</v>
      </c>
      <c r="BA784">
        <v>779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Y784*Source!I362</f>
        <v>12.753499999999999</v>
      </c>
      <c r="CY784">
        <f>AD784</f>
        <v>66.95</v>
      </c>
      <c r="CZ784">
        <f>AH784</f>
        <v>9.51</v>
      </c>
      <c r="DA784">
        <f>AL784</f>
        <v>7.04</v>
      </c>
      <c r="DB784">
        <v>0</v>
      </c>
    </row>
    <row r="785" spans="1:106" x14ac:dyDescent="0.2">
      <c r="A785">
        <f>ROW(Source!A362)</f>
        <v>362</v>
      </c>
      <c r="B785">
        <v>16612262</v>
      </c>
      <c r="C785">
        <v>16614388</v>
      </c>
      <c r="D785">
        <v>15430395</v>
      </c>
      <c r="E785">
        <v>1</v>
      </c>
      <c r="F785">
        <v>1</v>
      </c>
      <c r="G785">
        <v>1</v>
      </c>
      <c r="H785">
        <v>1</v>
      </c>
      <c r="I785" t="s">
        <v>1224</v>
      </c>
      <c r="J785" t="s">
        <v>6</v>
      </c>
      <c r="K785" t="s">
        <v>1225</v>
      </c>
      <c r="L785">
        <v>1191</v>
      </c>
      <c r="N785">
        <v>1013</v>
      </c>
      <c r="O785" t="s">
        <v>1223</v>
      </c>
      <c r="P785" t="s">
        <v>1223</v>
      </c>
      <c r="Q785">
        <v>1</v>
      </c>
      <c r="W785">
        <v>0</v>
      </c>
      <c r="X785">
        <v>-1417349443</v>
      </c>
      <c r="Y785">
        <v>0.56999999999999995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7.04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0.56999999999999995</v>
      </c>
      <c r="AU785" t="s">
        <v>6</v>
      </c>
      <c r="AV785">
        <v>2</v>
      </c>
      <c r="AW785">
        <v>2</v>
      </c>
      <c r="AX785">
        <v>16614406</v>
      </c>
      <c r="AY785">
        <v>1</v>
      </c>
      <c r="AZ785">
        <v>2048</v>
      </c>
      <c r="BA785">
        <v>780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Y785*Source!I362</f>
        <v>0.28499999999999998</v>
      </c>
      <c r="CY785">
        <f>AD785</f>
        <v>0</v>
      </c>
      <c r="CZ785">
        <f>AH785</f>
        <v>0</v>
      </c>
      <c r="DA785">
        <f>AL785</f>
        <v>1</v>
      </c>
      <c r="DB785">
        <v>0</v>
      </c>
    </row>
    <row r="786" spans="1:106" x14ac:dyDescent="0.2">
      <c r="A786">
        <f>ROW(Source!A362)</f>
        <v>362</v>
      </c>
      <c r="B786">
        <v>16612262</v>
      </c>
      <c r="C786">
        <v>16614388</v>
      </c>
      <c r="D786">
        <v>15247974</v>
      </c>
      <c r="E786">
        <v>1</v>
      </c>
      <c r="F786">
        <v>1</v>
      </c>
      <c r="G786">
        <v>1</v>
      </c>
      <c r="H786">
        <v>2</v>
      </c>
      <c r="I786" t="s">
        <v>1226</v>
      </c>
      <c r="J786" t="s">
        <v>1227</v>
      </c>
      <c r="K786" t="s">
        <v>1228</v>
      </c>
      <c r="L786">
        <v>1368</v>
      </c>
      <c r="N786">
        <v>1011</v>
      </c>
      <c r="O786" t="s">
        <v>1229</v>
      </c>
      <c r="P786" t="s">
        <v>1229</v>
      </c>
      <c r="Q786">
        <v>1</v>
      </c>
      <c r="W786">
        <v>0</v>
      </c>
      <c r="X786">
        <v>1188625873</v>
      </c>
      <c r="Y786">
        <v>0.4</v>
      </c>
      <c r="AA786">
        <v>0</v>
      </c>
      <c r="AB786">
        <v>220.07</v>
      </c>
      <c r="AC786">
        <v>13.5</v>
      </c>
      <c r="AD786">
        <v>0</v>
      </c>
      <c r="AE786">
        <v>0</v>
      </c>
      <c r="AF786">
        <v>31.26</v>
      </c>
      <c r="AG786">
        <v>13.5</v>
      </c>
      <c r="AH786">
        <v>0</v>
      </c>
      <c r="AI786">
        <v>1</v>
      </c>
      <c r="AJ786">
        <v>7.04</v>
      </c>
      <c r="AK786">
        <v>1</v>
      </c>
      <c r="AL786">
        <v>1</v>
      </c>
      <c r="AN786">
        <v>0</v>
      </c>
      <c r="AO786">
        <v>1</v>
      </c>
      <c r="AP786">
        <v>1</v>
      </c>
      <c r="AQ786">
        <v>0</v>
      </c>
      <c r="AR786">
        <v>0</v>
      </c>
      <c r="AS786" t="s">
        <v>6</v>
      </c>
      <c r="AT786">
        <v>0.32</v>
      </c>
      <c r="AU786" t="s">
        <v>91</v>
      </c>
      <c r="AV786">
        <v>0</v>
      </c>
      <c r="AW786">
        <v>2</v>
      </c>
      <c r="AX786">
        <v>16614407</v>
      </c>
      <c r="AY786">
        <v>1</v>
      </c>
      <c r="AZ786">
        <v>0</v>
      </c>
      <c r="BA786">
        <v>781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Y786*Source!I362</f>
        <v>0.2</v>
      </c>
      <c r="CY786">
        <f>AB786</f>
        <v>220.07</v>
      </c>
      <c r="CZ786">
        <f>AF786</f>
        <v>31.26</v>
      </c>
      <c r="DA786">
        <f>AJ786</f>
        <v>7.04</v>
      </c>
      <c r="DB786">
        <v>0</v>
      </c>
    </row>
    <row r="787" spans="1:106" x14ac:dyDescent="0.2">
      <c r="A787">
        <f>ROW(Source!A362)</f>
        <v>362</v>
      </c>
      <c r="B787">
        <v>16612262</v>
      </c>
      <c r="C787">
        <v>16614388</v>
      </c>
      <c r="D787">
        <v>15249073</v>
      </c>
      <c r="E787">
        <v>1</v>
      </c>
      <c r="F787">
        <v>1</v>
      </c>
      <c r="G787">
        <v>1</v>
      </c>
      <c r="H787">
        <v>2</v>
      </c>
      <c r="I787" t="s">
        <v>1237</v>
      </c>
      <c r="J787" t="s">
        <v>1238</v>
      </c>
      <c r="K787" t="s">
        <v>1239</v>
      </c>
      <c r="L787">
        <v>1368</v>
      </c>
      <c r="N787">
        <v>1011</v>
      </c>
      <c r="O787" t="s">
        <v>1229</v>
      </c>
      <c r="P787" t="s">
        <v>1229</v>
      </c>
      <c r="Q787">
        <v>1</v>
      </c>
      <c r="W787">
        <v>0</v>
      </c>
      <c r="X787">
        <v>1372534845</v>
      </c>
      <c r="Y787">
        <v>0.3125</v>
      </c>
      <c r="AA787">
        <v>0</v>
      </c>
      <c r="AB787">
        <v>462.6</v>
      </c>
      <c r="AC787">
        <v>11.6</v>
      </c>
      <c r="AD787">
        <v>0</v>
      </c>
      <c r="AE787">
        <v>0</v>
      </c>
      <c r="AF787">
        <v>65.709999999999994</v>
      </c>
      <c r="AG787">
        <v>11.6</v>
      </c>
      <c r="AH787">
        <v>0</v>
      </c>
      <c r="AI787">
        <v>1</v>
      </c>
      <c r="AJ787">
        <v>7.04</v>
      </c>
      <c r="AK787">
        <v>1</v>
      </c>
      <c r="AL787">
        <v>1</v>
      </c>
      <c r="AN787">
        <v>0</v>
      </c>
      <c r="AO787">
        <v>1</v>
      </c>
      <c r="AP787">
        <v>1</v>
      </c>
      <c r="AQ787">
        <v>0</v>
      </c>
      <c r="AR787">
        <v>0</v>
      </c>
      <c r="AS787" t="s">
        <v>6</v>
      </c>
      <c r="AT787">
        <v>0.25</v>
      </c>
      <c r="AU787" t="s">
        <v>91</v>
      </c>
      <c r="AV787">
        <v>0</v>
      </c>
      <c r="AW787">
        <v>2</v>
      </c>
      <c r="AX787">
        <v>16614408</v>
      </c>
      <c r="AY787">
        <v>1</v>
      </c>
      <c r="AZ787">
        <v>0</v>
      </c>
      <c r="BA787">
        <v>782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Y787*Source!I362</f>
        <v>0.15625</v>
      </c>
      <c r="CY787">
        <f>AB787</f>
        <v>462.6</v>
      </c>
      <c r="CZ787">
        <f>AF787</f>
        <v>65.709999999999994</v>
      </c>
      <c r="DA787">
        <f>AJ787</f>
        <v>7.04</v>
      </c>
      <c r="DB787">
        <v>0</v>
      </c>
    </row>
    <row r="788" spans="1:106" x14ac:dyDescent="0.2">
      <c r="A788">
        <f>ROW(Source!A362)</f>
        <v>362</v>
      </c>
      <c r="B788">
        <v>16612262</v>
      </c>
      <c r="C788">
        <v>16614388</v>
      </c>
      <c r="D788">
        <v>15167955</v>
      </c>
      <c r="E788">
        <v>1</v>
      </c>
      <c r="F788">
        <v>1</v>
      </c>
      <c r="G788">
        <v>1</v>
      </c>
      <c r="H788">
        <v>3</v>
      </c>
      <c r="I788" t="s">
        <v>1686</v>
      </c>
      <c r="J788" t="s">
        <v>1687</v>
      </c>
      <c r="K788" t="s">
        <v>1688</v>
      </c>
      <c r="L788">
        <v>1348</v>
      </c>
      <c r="N788">
        <v>1009</v>
      </c>
      <c r="O788" t="s">
        <v>182</v>
      </c>
      <c r="P788" t="s">
        <v>182</v>
      </c>
      <c r="Q788">
        <v>1000</v>
      </c>
      <c r="W788">
        <v>0</v>
      </c>
      <c r="X788">
        <v>-1699345571</v>
      </c>
      <c r="Y788">
        <v>1E-3</v>
      </c>
      <c r="AA788">
        <v>211411.20000000001</v>
      </c>
      <c r="AB788">
        <v>0</v>
      </c>
      <c r="AC788">
        <v>0</v>
      </c>
      <c r="AD788">
        <v>0</v>
      </c>
      <c r="AE788">
        <v>30030</v>
      </c>
      <c r="AF788">
        <v>0</v>
      </c>
      <c r="AG788">
        <v>0</v>
      </c>
      <c r="AH788">
        <v>0</v>
      </c>
      <c r="AI788">
        <v>7.04</v>
      </c>
      <c r="AJ788">
        <v>1</v>
      </c>
      <c r="AK788">
        <v>1</v>
      </c>
      <c r="AL788">
        <v>1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6</v>
      </c>
      <c r="AT788">
        <v>1E-3</v>
      </c>
      <c r="AU788" t="s">
        <v>6</v>
      </c>
      <c r="AV788">
        <v>0</v>
      </c>
      <c r="AW788">
        <v>2</v>
      </c>
      <c r="AX788">
        <v>16614409</v>
      </c>
      <c r="AY788">
        <v>1</v>
      </c>
      <c r="AZ788">
        <v>0</v>
      </c>
      <c r="BA788">
        <v>783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Y788*Source!I362</f>
        <v>5.0000000000000001E-4</v>
      </c>
      <c r="CY788">
        <f t="shared" ref="CY788:CY799" si="87">AA788</f>
        <v>211411.20000000001</v>
      </c>
      <c r="CZ788">
        <f t="shared" ref="CZ788:CZ799" si="88">AE788</f>
        <v>30030</v>
      </c>
      <c r="DA788">
        <f t="shared" ref="DA788:DA799" si="89">AI788</f>
        <v>7.04</v>
      </c>
      <c r="DB788">
        <v>0</v>
      </c>
    </row>
    <row r="789" spans="1:106" x14ac:dyDescent="0.2">
      <c r="A789">
        <f>ROW(Source!A362)</f>
        <v>362</v>
      </c>
      <c r="B789">
        <v>16612262</v>
      </c>
      <c r="C789">
        <v>16614388</v>
      </c>
      <c r="D789">
        <v>15167963</v>
      </c>
      <c r="E789">
        <v>1</v>
      </c>
      <c r="F789">
        <v>1</v>
      </c>
      <c r="G789">
        <v>1</v>
      </c>
      <c r="H789">
        <v>3</v>
      </c>
      <c r="I789" t="s">
        <v>1623</v>
      </c>
      <c r="J789" t="s">
        <v>1624</v>
      </c>
      <c r="K789" t="s">
        <v>1625</v>
      </c>
      <c r="L789">
        <v>1346</v>
      </c>
      <c r="N789">
        <v>1009</v>
      </c>
      <c r="O789" t="s">
        <v>162</v>
      </c>
      <c r="P789" t="s">
        <v>162</v>
      </c>
      <c r="Q789">
        <v>1</v>
      </c>
      <c r="W789">
        <v>0</v>
      </c>
      <c r="X789">
        <v>-490687590</v>
      </c>
      <c r="Y789">
        <v>0.2</v>
      </c>
      <c r="AA789">
        <v>262.52</v>
      </c>
      <c r="AB789">
        <v>0</v>
      </c>
      <c r="AC789">
        <v>0</v>
      </c>
      <c r="AD789">
        <v>0</v>
      </c>
      <c r="AE789">
        <v>37.29</v>
      </c>
      <c r="AF789">
        <v>0</v>
      </c>
      <c r="AG789">
        <v>0</v>
      </c>
      <c r="AH789">
        <v>0</v>
      </c>
      <c r="AI789">
        <v>7.04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6</v>
      </c>
      <c r="AT789">
        <v>0.2</v>
      </c>
      <c r="AU789" t="s">
        <v>6</v>
      </c>
      <c r="AV789">
        <v>0</v>
      </c>
      <c r="AW789">
        <v>2</v>
      </c>
      <c r="AX789">
        <v>16614410</v>
      </c>
      <c r="AY789">
        <v>1</v>
      </c>
      <c r="AZ789">
        <v>0</v>
      </c>
      <c r="BA789">
        <v>784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Y789*Source!I362</f>
        <v>0.1</v>
      </c>
      <c r="CY789">
        <f t="shared" si="87"/>
        <v>262.52</v>
      </c>
      <c r="CZ789">
        <f t="shared" si="88"/>
        <v>37.29</v>
      </c>
      <c r="DA789">
        <f t="shared" si="89"/>
        <v>7.04</v>
      </c>
      <c r="DB789">
        <v>0</v>
      </c>
    </row>
    <row r="790" spans="1:106" x14ac:dyDescent="0.2">
      <c r="A790">
        <f>ROW(Source!A362)</f>
        <v>362</v>
      </c>
      <c r="B790">
        <v>16612262</v>
      </c>
      <c r="C790">
        <v>16614388</v>
      </c>
      <c r="D790">
        <v>15170072</v>
      </c>
      <c r="E790">
        <v>1</v>
      </c>
      <c r="F790">
        <v>1</v>
      </c>
      <c r="G790">
        <v>1</v>
      </c>
      <c r="H790">
        <v>3</v>
      </c>
      <c r="I790" t="s">
        <v>1027</v>
      </c>
      <c r="J790" t="s">
        <v>1029</v>
      </c>
      <c r="K790" t="s">
        <v>1028</v>
      </c>
      <c r="L790">
        <v>1355</v>
      </c>
      <c r="N790">
        <v>1010</v>
      </c>
      <c r="O790" t="s">
        <v>322</v>
      </c>
      <c r="P790" t="s">
        <v>322</v>
      </c>
      <c r="Q790">
        <v>100</v>
      </c>
      <c r="W790">
        <v>0</v>
      </c>
      <c r="X790">
        <v>-66531260</v>
      </c>
      <c r="Y790">
        <v>0.2</v>
      </c>
      <c r="AA790">
        <v>584.32000000000005</v>
      </c>
      <c r="AB790">
        <v>0</v>
      </c>
      <c r="AC790">
        <v>0</v>
      </c>
      <c r="AD790">
        <v>0</v>
      </c>
      <c r="AE790">
        <v>83</v>
      </c>
      <c r="AF790">
        <v>0</v>
      </c>
      <c r="AG790">
        <v>0</v>
      </c>
      <c r="AH790">
        <v>0</v>
      </c>
      <c r="AI790">
        <v>7.04</v>
      </c>
      <c r="AJ790">
        <v>1</v>
      </c>
      <c r="AK790">
        <v>1</v>
      </c>
      <c r="AL790">
        <v>1</v>
      </c>
      <c r="AN790">
        <v>0</v>
      </c>
      <c r="AO790">
        <v>0</v>
      </c>
      <c r="AP790">
        <v>0</v>
      </c>
      <c r="AQ790">
        <v>0</v>
      </c>
      <c r="AR790">
        <v>0</v>
      </c>
      <c r="AS790" t="s">
        <v>6</v>
      </c>
      <c r="AT790">
        <v>0.2</v>
      </c>
      <c r="AU790" t="s">
        <v>6</v>
      </c>
      <c r="AV790">
        <v>0</v>
      </c>
      <c r="AW790">
        <v>1</v>
      </c>
      <c r="AX790">
        <v>-1</v>
      </c>
      <c r="AY790">
        <v>0</v>
      </c>
      <c r="AZ790">
        <v>0</v>
      </c>
      <c r="BA790" t="s">
        <v>6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Y790*Source!I362</f>
        <v>0.1</v>
      </c>
      <c r="CY790">
        <f t="shared" si="87"/>
        <v>584.32000000000005</v>
      </c>
      <c r="CZ790">
        <f t="shared" si="88"/>
        <v>83</v>
      </c>
      <c r="DA790">
        <f t="shared" si="89"/>
        <v>7.04</v>
      </c>
      <c r="DB790">
        <v>0</v>
      </c>
    </row>
    <row r="791" spans="1:106" x14ac:dyDescent="0.2">
      <c r="A791">
        <f>ROW(Source!A362)</f>
        <v>362</v>
      </c>
      <c r="B791">
        <v>16612262</v>
      </c>
      <c r="C791">
        <v>16614388</v>
      </c>
      <c r="D791">
        <v>15170804</v>
      </c>
      <c r="E791">
        <v>1</v>
      </c>
      <c r="F791">
        <v>1</v>
      </c>
      <c r="G791">
        <v>1</v>
      </c>
      <c r="H791">
        <v>3</v>
      </c>
      <c r="I791" t="s">
        <v>1031</v>
      </c>
      <c r="J791" t="s">
        <v>1033</v>
      </c>
      <c r="K791" t="s">
        <v>1032</v>
      </c>
      <c r="L791">
        <v>1354</v>
      </c>
      <c r="N791">
        <v>1010</v>
      </c>
      <c r="O791" t="s">
        <v>110</v>
      </c>
      <c r="P791" t="s">
        <v>110</v>
      </c>
      <c r="Q791">
        <v>1</v>
      </c>
      <c r="W791">
        <v>0</v>
      </c>
      <c r="X791">
        <v>288337808</v>
      </c>
      <c r="Y791">
        <v>10</v>
      </c>
      <c r="AA791">
        <v>70.400000000000006</v>
      </c>
      <c r="AB791">
        <v>0</v>
      </c>
      <c r="AC791">
        <v>0</v>
      </c>
      <c r="AD791">
        <v>0</v>
      </c>
      <c r="AE791">
        <v>10</v>
      </c>
      <c r="AF791">
        <v>0</v>
      </c>
      <c r="AG791">
        <v>0</v>
      </c>
      <c r="AH791">
        <v>0</v>
      </c>
      <c r="AI791">
        <v>7.04</v>
      </c>
      <c r="AJ791">
        <v>1</v>
      </c>
      <c r="AK791">
        <v>1</v>
      </c>
      <c r="AL791">
        <v>1</v>
      </c>
      <c r="AN791">
        <v>0</v>
      </c>
      <c r="AO791">
        <v>0</v>
      </c>
      <c r="AP791">
        <v>0</v>
      </c>
      <c r="AQ791">
        <v>0</v>
      </c>
      <c r="AR791">
        <v>0</v>
      </c>
      <c r="AS791" t="s">
        <v>6</v>
      </c>
      <c r="AT791">
        <v>10</v>
      </c>
      <c r="AU791" t="s">
        <v>6</v>
      </c>
      <c r="AV791">
        <v>0</v>
      </c>
      <c r="AW791">
        <v>1</v>
      </c>
      <c r="AX791">
        <v>-1</v>
      </c>
      <c r="AY791">
        <v>0</v>
      </c>
      <c r="AZ791">
        <v>0</v>
      </c>
      <c r="BA791" t="s">
        <v>6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Y791*Source!I362</f>
        <v>5</v>
      </c>
      <c r="CY791">
        <f t="shared" si="87"/>
        <v>70.400000000000006</v>
      </c>
      <c r="CZ791">
        <f t="shared" si="88"/>
        <v>10</v>
      </c>
      <c r="DA791">
        <f t="shared" si="89"/>
        <v>7.04</v>
      </c>
      <c r="DB791">
        <v>0</v>
      </c>
    </row>
    <row r="792" spans="1:106" x14ac:dyDescent="0.2">
      <c r="A792">
        <f>ROW(Source!A362)</f>
        <v>362</v>
      </c>
      <c r="B792">
        <v>16612262</v>
      </c>
      <c r="C792">
        <v>16614388</v>
      </c>
      <c r="D792">
        <v>15170815</v>
      </c>
      <c r="E792">
        <v>1</v>
      </c>
      <c r="F792">
        <v>1</v>
      </c>
      <c r="G792">
        <v>1</v>
      </c>
      <c r="H792">
        <v>3</v>
      </c>
      <c r="I792" t="s">
        <v>1704</v>
      </c>
      <c r="J792" t="s">
        <v>1705</v>
      </c>
      <c r="K792" t="s">
        <v>1706</v>
      </c>
      <c r="L792">
        <v>1346</v>
      </c>
      <c r="N792">
        <v>1009</v>
      </c>
      <c r="O792" t="s">
        <v>162</v>
      </c>
      <c r="P792" t="s">
        <v>162</v>
      </c>
      <c r="Q792">
        <v>1</v>
      </c>
      <c r="W792">
        <v>0</v>
      </c>
      <c r="X792">
        <v>1706192078</v>
      </c>
      <c r="Y792">
        <v>0.8</v>
      </c>
      <c r="AA792">
        <v>95.46</v>
      </c>
      <c r="AB792">
        <v>0</v>
      </c>
      <c r="AC792">
        <v>0</v>
      </c>
      <c r="AD792">
        <v>0</v>
      </c>
      <c r="AE792">
        <v>13.56</v>
      </c>
      <c r="AF792">
        <v>0</v>
      </c>
      <c r="AG792">
        <v>0</v>
      </c>
      <c r="AH792">
        <v>0</v>
      </c>
      <c r="AI792">
        <v>7.04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6</v>
      </c>
      <c r="AT792">
        <v>0.8</v>
      </c>
      <c r="AU792" t="s">
        <v>6</v>
      </c>
      <c r="AV792">
        <v>0</v>
      </c>
      <c r="AW792">
        <v>2</v>
      </c>
      <c r="AX792">
        <v>16614414</v>
      </c>
      <c r="AY792">
        <v>1</v>
      </c>
      <c r="AZ792">
        <v>0</v>
      </c>
      <c r="BA792">
        <v>788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Y792*Source!I362</f>
        <v>0.4</v>
      </c>
      <c r="CY792">
        <f t="shared" si="87"/>
        <v>95.46</v>
      </c>
      <c r="CZ792">
        <f t="shared" si="88"/>
        <v>13.56</v>
      </c>
      <c r="DA792">
        <f t="shared" si="89"/>
        <v>7.04</v>
      </c>
      <c r="DB792">
        <v>0</v>
      </c>
    </row>
    <row r="793" spans="1:106" x14ac:dyDescent="0.2">
      <c r="A793">
        <f>ROW(Source!A362)</f>
        <v>362</v>
      </c>
      <c r="B793">
        <v>16612262</v>
      </c>
      <c r="C793">
        <v>16614388</v>
      </c>
      <c r="D793">
        <v>15194723</v>
      </c>
      <c r="E793">
        <v>1</v>
      </c>
      <c r="F793">
        <v>1</v>
      </c>
      <c r="G793">
        <v>1</v>
      </c>
      <c r="H793">
        <v>3</v>
      </c>
      <c r="I793" t="s">
        <v>1707</v>
      </c>
      <c r="J793" t="s">
        <v>1708</v>
      </c>
      <c r="K793" t="s">
        <v>1709</v>
      </c>
      <c r="L793">
        <v>1348</v>
      </c>
      <c r="N793">
        <v>1009</v>
      </c>
      <c r="O793" t="s">
        <v>182</v>
      </c>
      <c r="P793" t="s">
        <v>182</v>
      </c>
      <c r="Q793">
        <v>1000</v>
      </c>
      <c r="W793">
        <v>0</v>
      </c>
      <c r="X793">
        <v>-62883330</v>
      </c>
      <c r="Y793">
        <v>5.0000000000000001E-4</v>
      </c>
      <c r="AA793">
        <v>264119.67999999999</v>
      </c>
      <c r="AB793">
        <v>0</v>
      </c>
      <c r="AC793">
        <v>0</v>
      </c>
      <c r="AD793">
        <v>0</v>
      </c>
      <c r="AE793">
        <v>37517</v>
      </c>
      <c r="AF793">
        <v>0</v>
      </c>
      <c r="AG793">
        <v>0</v>
      </c>
      <c r="AH793">
        <v>0</v>
      </c>
      <c r="AI793">
        <v>7.04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6</v>
      </c>
      <c r="AT793">
        <v>5.0000000000000001E-4</v>
      </c>
      <c r="AU793" t="s">
        <v>6</v>
      </c>
      <c r="AV793">
        <v>0</v>
      </c>
      <c r="AW793">
        <v>2</v>
      </c>
      <c r="AX793">
        <v>16614415</v>
      </c>
      <c r="AY793">
        <v>1</v>
      </c>
      <c r="AZ793">
        <v>0</v>
      </c>
      <c r="BA793">
        <v>789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Y793*Source!I362</f>
        <v>2.5000000000000001E-4</v>
      </c>
      <c r="CY793">
        <f t="shared" si="87"/>
        <v>264119.67999999999</v>
      </c>
      <c r="CZ793">
        <f t="shared" si="88"/>
        <v>37517</v>
      </c>
      <c r="DA793">
        <f t="shared" si="89"/>
        <v>7.04</v>
      </c>
      <c r="DB793">
        <v>0</v>
      </c>
    </row>
    <row r="794" spans="1:106" x14ac:dyDescent="0.2">
      <c r="A794">
        <f>ROW(Source!A362)</f>
        <v>362</v>
      </c>
      <c r="B794">
        <v>16612262</v>
      </c>
      <c r="C794">
        <v>16614388</v>
      </c>
      <c r="D794">
        <v>15202525</v>
      </c>
      <c r="E794">
        <v>1</v>
      </c>
      <c r="F794">
        <v>1</v>
      </c>
      <c r="G794">
        <v>1</v>
      </c>
      <c r="H794">
        <v>3</v>
      </c>
      <c r="I794" t="s">
        <v>1710</v>
      </c>
      <c r="J794" t="s">
        <v>1711</v>
      </c>
      <c r="K794" t="s">
        <v>1712</v>
      </c>
      <c r="L794">
        <v>1348</v>
      </c>
      <c r="N794">
        <v>1009</v>
      </c>
      <c r="O794" t="s">
        <v>182</v>
      </c>
      <c r="P794" t="s">
        <v>182</v>
      </c>
      <c r="Q794">
        <v>1000</v>
      </c>
      <c r="W794">
        <v>0</v>
      </c>
      <c r="X794">
        <v>1676970864</v>
      </c>
      <c r="Y794">
        <v>8.0000000000000004E-4</v>
      </c>
      <c r="AA794">
        <v>86803.199999999997</v>
      </c>
      <c r="AB794">
        <v>0</v>
      </c>
      <c r="AC794">
        <v>0</v>
      </c>
      <c r="AD794">
        <v>0</v>
      </c>
      <c r="AE794">
        <v>12330</v>
      </c>
      <c r="AF794">
        <v>0</v>
      </c>
      <c r="AG794">
        <v>0</v>
      </c>
      <c r="AH794">
        <v>0</v>
      </c>
      <c r="AI794">
        <v>7.04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8.0000000000000004E-4</v>
      </c>
      <c r="AU794" t="s">
        <v>6</v>
      </c>
      <c r="AV794">
        <v>0</v>
      </c>
      <c r="AW794">
        <v>2</v>
      </c>
      <c r="AX794">
        <v>16614416</v>
      </c>
      <c r="AY794">
        <v>1</v>
      </c>
      <c r="AZ794">
        <v>0</v>
      </c>
      <c r="BA794">
        <v>790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Y794*Source!I362</f>
        <v>4.0000000000000002E-4</v>
      </c>
      <c r="CY794">
        <f t="shared" si="87"/>
        <v>86803.199999999997</v>
      </c>
      <c r="CZ794">
        <f t="shared" si="88"/>
        <v>12330</v>
      </c>
      <c r="DA794">
        <f t="shared" si="89"/>
        <v>7.04</v>
      </c>
      <c r="DB794">
        <v>0</v>
      </c>
    </row>
    <row r="795" spans="1:106" x14ac:dyDescent="0.2">
      <c r="A795">
        <f>ROW(Source!A362)</f>
        <v>362</v>
      </c>
      <c r="B795">
        <v>16612262</v>
      </c>
      <c r="C795">
        <v>16614388</v>
      </c>
      <c r="D795">
        <v>15203740</v>
      </c>
      <c r="E795">
        <v>1</v>
      </c>
      <c r="F795">
        <v>1</v>
      </c>
      <c r="G795">
        <v>1</v>
      </c>
      <c r="H795">
        <v>3</v>
      </c>
      <c r="I795" t="s">
        <v>1632</v>
      </c>
      <c r="J795" t="s">
        <v>1633</v>
      </c>
      <c r="K795" t="s">
        <v>1634</v>
      </c>
      <c r="L795">
        <v>1348</v>
      </c>
      <c r="N795">
        <v>1009</v>
      </c>
      <c r="O795" t="s">
        <v>182</v>
      </c>
      <c r="P795" t="s">
        <v>182</v>
      </c>
      <c r="Q795">
        <v>1000</v>
      </c>
      <c r="W795">
        <v>0</v>
      </c>
      <c r="X795">
        <v>570223526</v>
      </c>
      <c r="Y795">
        <v>4.0000000000000002E-4</v>
      </c>
      <c r="AA795">
        <v>106437.75999999999</v>
      </c>
      <c r="AB795">
        <v>0</v>
      </c>
      <c r="AC795">
        <v>0</v>
      </c>
      <c r="AD795">
        <v>0</v>
      </c>
      <c r="AE795">
        <v>15119</v>
      </c>
      <c r="AF795">
        <v>0</v>
      </c>
      <c r="AG795">
        <v>0</v>
      </c>
      <c r="AH795">
        <v>0</v>
      </c>
      <c r="AI795">
        <v>7.04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4.0000000000000002E-4</v>
      </c>
      <c r="AU795" t="s">
        <v>6</v>
      </c>
      <c r="AV795">
        <v>0</v>
      </c>
      <c r="AW795">
        <v>2</v>
      </c>
      <c r="AX795">
        <v>16614417</v>
      </c>
      <c r="AY795">
        <v>1</v>
      </c>
      <c r="AZ795">
        <v>0</v>
      </c>
      <c r="BA795">
        <v>791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Y795*Source!I362</f>
        <v>2.0000000000000001E-4</v>
      </c>
      <c r="CY795">
        <f t="shared" si="87"/>
        <v>106437.75999999999</v>
      </c>
      <c r="CZ795">
        <f t="shared" si="88"/>
        <v>15119</v>
      </c>
      <c r="DA795">
        <f t="shared" si="89"/>
        <v>7.04</v>
      </c>
      <c r="DB795">
        <v>0</v>
      </c>
    </row>
    <row r="796" spans="1:106" x14ac:dyDescent="0.2">
      <c r="A796">
        <f>ROW(Source!A362)</f>
        <v>362</v>
      </c>
      <c r="B796">
        <v>16612262</v>
      </c>
      <c r="C796">
        <v>16614388</v>
      </c>
      <c r="D796">
        <v>15204468</v>
      </c>
      <c r="E796">
        <v>1</v>
      </c>
      <c r="F796">
        <v>1</v>
      </c>
      <c r="G796">
        <v>1</v>
      </c>
      <c r="H796">
        <v>3</v>
      </c>
      <c r="I796" t="s">
        <v>1635</v>
      </c>
      <c r="J796" t="s">
        <v>1636</v>
      </c>
      <c r="K796" t="s">
        <v>1637</v>
      </c>
      <c r="L796">
        <v>1348</v>
      </c>
      <c r="N796">
        <v>1009</v>
      </c>
      <c r="O796" t="s">
        <v>182</v>
      </c>
      <c r="P796" t="s">
        <v>182</v>
      </c>
      <c r="Q796">
        <v>1000</v>
      </c>
      <c r="W796">
        <v>0</v>
      </c>
      <c r="X796">
        <v>-909021926</v>
      </c>
      <c r="Y796">
        <v>2.0000000000000001E-4</v>
      </c>
      <c r="AA796">
        <v>119328</v>
      </c>
      <c r="AB796">
        <v>0</v>
      </c>
      <c r="AC796">
        <v>0</v>
      </c>
      <c r="AD796">
        <v>0</v>
      </c>
      <c r="AE796">
        <v>16950</v>
      </c>
      <c r="AF796">
        <v>0</v>
      </c>
      <c r="AG796">
        <v>0</v>
      </c>
      <c r="AH796">
        <v>0</v>
      </c>
      <c r="AI796">
        <v>7.04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6</v>
      </c>
      <c r="AT796">
        <v>2.0000000000000001E-4</v>
      </c>
      <c r="AU796" t="s">
        <v>6</v>
      </c>
      <c r="AV796">
        <v>0</v>
      </c>
      <c r="AW796">
        <v>2</v>
      </c>
      <c r="AX796">
        <v>16614419</v>
      </c>
      <c r="AY796">
        <v>1</v>
      </c>
      <c r="AZ796">
        <v>0</v>
      </c>
      <c r="BA796">
        <v>793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Y796*Source!I362</f>
        <v>1E-4</v>
      </c>
      <c r="CY796">
        <f t="shared" si="87"/>
        <v>119328</v>
      </c>
      <c r="CZ796">
        <f t="shared" si="88"/>
        <v>16950</v>
      </c>
      <c r="DA796">
        <f t="shared" si="89"/>
        <v>7.04</v>
      </c>
      <c r="DB796">
        <v>0</v>
      </c>
    </row>
    <row r="797" spans="1:106" x14ac:dyDescent="0.2">
      <c r="A797">
        <f>ROW(Source!A362)</f>
        <v>362</v>
      </c>
      <c r="B797">
        <v>16612262</v>
      </c>
      <c r="C797">
        <v>16614388</v>
      </c>
      <c r="D797">
        <v>15211333</v>
      </c>
      <c r="E797">
        <v>1</v>
      </c>
      <c r="F797">
        <v>1</v>
      </c>
      <c r="G797">
        <v>1</v>
      </c>
      <c r="H797">
        <v>3</v>
      </c>
      <c r="I797" t="s">
        <v>1713</v>
      </c>
      <c r="J797" t="s">
        <v>1714</v>
      </c>
      <c r="K797" t="s">
        <v>1715</v>
      </c>
      <c r="L797">
        <v>1354</v>
      </c>
      <c r="N797">
        <v>1010</v>
      </c>
      <c r="O797" t="s">
        <v>110</v>
      </c>
      <c r="P797" t="s">
        <v>110</v>
      </c>
      <c r="Q797">
        <v>1</v>
      </c>
      <c r="W797">
        <v>0</v>
      </c>
      <c r="X797">
        <v>-134837626</v>
      </c>
      <c r="Y797">
        <v>10</v>
      </c>
      <c r="AA797">
        <v>2537.92</v>
      </c>
      <c r="AB797">
        <v>0</v>
      </c>
      <c r="AC797">
        <v>0</v>
      </c>
      <c r="AD797">
        <v>0</v>
      </c>
      <c r="AE797">
        <v>360.5</v>
      </c>
      <c r="AF797">
        <v>0</v>
      </c>
      <c r="AG797">
        <v>0</v>
      </c>
      <c r="AH797">
        <v>0</v>
      </c>
      <c r="AI797">
        <v>7.04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10</v>
      </c>
      <c r="AU797" t="s">
        <v>6</v>
      </c>
      <c r="AV797">
        <v>0</v>
      </c>
      <c r="AW797">
        <v>2</v>
      </c>
      <c r="AX797">
        <v>16614420</v>
      </c>
      <c r="AY797">
        <v>1</v>
      </c>
      <c r="AZ797">
        <v>0</v>
      </c>
      <c r="BA797">
        <v>794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Y797*Source!I362</f>
        <v>5</v>
      </c>
      <c r="CY797">
        <f t="shared" si="87"/>
        <v>2537.92</v>
      </c>
      <c r="CZ797">
        <f t="shared" si="88"/>
        <v>360.5</v>
      </c>
      <c r="DA797">
        <f t="shared" si="89"/>
        <v>7.04</v>
      </c>
      <c r="DB797">
        <v>0</v>
      </c>
    </row>
    <row r="798" spans="1:106" x14ac:dyDescent="0.2">
      <c r="A798">
        <f>ROW(Source!A362)</f>
        <v>362</v>
      </c>
      <c r="B798">
        <v>16612262</v>
      </c>
      <c r="C798">
        <v>16614388</v>
      </c>
      <c r="D798">
        <v>15211695</v>
      </c>
      <c r="E798">
        <v>1</v>
      </c>
      <c r="F798">
        <v>1</v>
      </c>
      <c r="G798">
        <v>1</v>
      </c>
      <c r="H798">
        <v>3</v>
      </c>
      <c r="I798" t="s">
        <v>1035</v>
      </c>
      <c r="J798" t="s">
        <v>1037</v>
      </c>
      <c r="K798" t="s">
        <v>1036</v>
      </c>
      <c r="L798">
        <v>1035</v>
      </c>
      <c r="N798">
        <v>1013</v>
      </c>
      <c r="O798" t="s">
        <v>256</v>
      </c>
      <c r="P798" t="s">
        <v>256</v>
      </c>
      <c r="Q798">
        <v>1</v>
      </c>
      <c r="W798">
        <v>0</v>
      </c>
      <c r="X798">
        <v>-565867749</v>
      </c>
      <c r="Y798">
        <v>10</v>
      </c>
      <c r="AA798">
        <v>2238.7199999999998</v>
      </c>
      <c r="AB798">
        <v>0</v>
      </c>
      <c r="AC798">
        <v>0</v>
      </c>
      <c r="AD798">
        <v>0</v>
      </c>
      <c r="AE798">
        <v>318</v>
      </c>
      <c r="AF798">
        <v>0</v>
      </c>
      <c r="AG798">
        <v>0</v>
      </c>
      <c r="AH798">
        <v>0</v>
      </c>
      <c r="AI798">
        <v>7.04</v>
      </c>
      <c r="AJ798">
        <v>1</v>
      </c>
      <c r="AK798">
        <v>1</v>
      </c>
      <c r="AL798">
        <v>1</v>
      </c>
      <c r="AN798">
        <v>0</v>
      </c>
      <c r="AO798">
        <v>0</v>
      </c>
      <c r="AP798">
        <v>0</v>
      </c>
      <c r="AQ798">
        <v>0</v>
      </c>
      <c r="AR798">
        <v>0</v>
      </c>
      <c r="AS798" t="s">
        <v>6</v>
      </c>
      <c r="AT798">
        <v>10</v>
      </c>
      <c r="AU798" t="s">
        <v>6</v>
      </c>
      <c r="AV798">
        <v>0</v>
      </c>
      <c r="AW798">
        <v>1</v>
      </c>
      <c r="AX798">
        <v>-1</v>
      </c>
      <c r="AY798">
        <v>0</v>
      </c>
      <c r="AZ798">
        <v>0</v>
      </c>
      <c r="BA798" t="s">
        <v>6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Y798*Source!I362</f>
        <v>5</v>
      </c>
      <c r="CY798">
        <f t="shared" si="87"/>
        <v>2238.7199999999998</v>
      </c>
      <c r="CZ798">
        <f t="shared" si="88"/>
        <v>318</v>
      </c>
      <c r="DA798">
        <f t="shared" si="89"/>
        <v>7.04</v>
      </c>
      <c r="DB798">
        <v>0</v>
      </c>
    </row>
    <row r="799" spans="1:106" x14ac:dyDescent="0.2">
      <c r="A799">
        <f>ROW(Source!A362)</f>
        <v>362</v>
      </c>
      <c r="B799">
        <v>16612262</v>
      </c>
      <c r="C799">
        <v>16614388</v>
      </c>
      <c r="D799">
        <v>15211997</v>
      </c>
      <c r="E799">
        <v>1</v>
      </c>
      <c r="F799">
        <v>1</v>
      </c>
      <c r="G799">
        <v>1</v>
      </c>
      <c r="H799">
        <v>3</v>
      </c>
      <c r="I799" t="s">
        <v>1716</v>
      </c>
      <c r="J799" t="s">
        <v>1717</v>
      </c>
      <c r="K799" t="s">
        <v>1718</v>
      </c>
      <c r="L799">
        <v>1354</v>
      </c>
      <c r="N799">
        <v>1010</v>
      </c>
      <c r="O799" t="s">
        <v>110</v>
      </c>
      <c r="P799" t="s">
        <v>110</v>
      </c>
      <c r="Q799">
        <v>1</v>
      </c>
      <c r="W799">
        <v>0</v>
      </c>
      <c r="X799">
        <v>1814100721</v>
      </c>
      <c r="Y799">
        <v>10</v>
      </c>
      <c r="AA799">
        <v>411.84</v>
      </c>
      <c r="AB799">
        <v>0</v>
      </c>
      <c r="AC799">
        <v>0</v>
      </c>
      <c r="AD799">
        <v>0</v>
      </c>
      <c r="AE799">
        <v>58.5</v>
      </c>
      <c r="AF799">
        <v>0</v>
      </c>
      <c r="AG799">
        <v>0</v>
      </c>
      <c r="AH799">
        <v>0</v>
      </c>
      <c r="AI799">
        <v>7.04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6</v>
      </c>
      <c r="AT799">
        <v>10</v>
      </c>
      <c r="AU799" t="s">
        <v>6</v>
      </c>
      <c r="AV799">
        <v>0</v>
      </c>
      <c r="AW799">
        <v>2</v>
      </c>
      <c r="AX799">
        <v>16614421</v>
      </c>
      <c r="AY799">
        <v>1</v>
      </c>
      <c r="AZ799">
        <v>0</v>
      </c>
      <c r="BA799">
        <v>795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Y799*Source!I362</f>
        <v>5</v>
      </c>
      <c r="CY799">
        <f t="shared" si="87"/>
        <v>411.84</v>
      </c>
      <c r="CZ799">
        <f t="shared" si="88"/>
        <v>58.5</v>
      </c>
      <c r="DA799">
        <f t="shared" si="89"/>
        <v>7.04</v>
      </c>
      <c r="DB799">
        <v>0</v>
      </c>
    </row>
    <row r="800" spans="1:106" x14ac:dyDescent="0.2">
      <c r="A800">
        <f>ROW(Source!A366)</f>
        <v>366</v>
      </c>
      <c r="B800">
        <v>16612262</v>
      </c>
      <c r="C800">
        <v>16615258</v>
      </c>
      <c r="D800">
        <v>15436556</v>
      </c>
      <c r="E800">
        <v>1</v>
      </c>
      <c r="F800">
        <v>1</v>
      </c>
      <c r="G800">
        <v>1</v>
      </c>
      <c r="H800">
        <v>1</v>
      </c>
      <c r="I800" t="s">
        <v>1441</v>
      </c>
      <c r="J800" t="s">
        <v>6</v>
      </c>
      <c r="K800" t="s">
        <v>1442</v>
      </c>
      <c r="L800">
        <v>1191</v>
      </c>
      <c r="N800">
        <v>1013</v>
      </c>
      <c r="O800" t="s">
        <v>1223</v>
      </c>
      <c r="P800" t="s">
        <v>1223</v>
      </c>
      <c r="Q800">
        <v>1</v>
      </c>
      <c r="W800">
        <v>0</v>
      </c>
      <c r="X800">
        <v>1069510174</v>
      </c>
      <c r="Y800">
        <v>19.917999999999999</v>
      </c>
      <c r="AA800">
        <v>0</v>
      </c>
      <c r="AB800">
        <v>0</v>
      </c>
      <c r="AC800">
        <v>0</v>
      </c>
      <c r="AD800">
        <v>67.72</v>
      </c>
      <c r="AE800">
        <v>0</v>
      </c>
      <c r="AF800">
        <v>0</v>
      </c>
      <c r="AG800">
        <v>0</v>
      </c>
      <c r="AH800">
        <v>9.6199999999999992</v>
      </c>
      <c r="AI800">
        <v>1</v>
      </c>
      <c r="AJ800">
        <v>1</v>
      </c>
      <c r="AK800">
        <v>1</v>
      </c>
      <c r="AL800">
        <v>7.04</v>
      </c>
      <c r="AN800">
        <v>0</v>
      </c>
      <c r="AO800">
        <v>1</v>
      </c>
      <c r="AP800">
        <v>1</v>
      </c>
      <c r="AQ800">
        <v>0</v>
      </c>
      <c r="AR800">
        <v>0</v>
      </c>
      <c r="AS800" t="s">
        <v>6</v>
      </c>
      <c r="AT800">
        <v>17.32</v>
      </c>
      <c r="AU800" t="s">
        <v>92</v>
      </c>
      <c r="AV800">
        <v>1</v>
      </c>
      <c r="AW800">
        <v>2</v>
      </c>
      <c r="AX800">
        <v>16615259</v>
      </c>
      <c r="AY800">
        <v>1</v>
      </c>
      <c r="AZ800">
        <v>0</v>
      </c>
      <c r="BA800">
        <v>797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Y800*Source!I366</f>
        <v>9.9589999999999996</v>
      </c>
      <c r="CY800">
        <f>AD800</f>
        <v>67.72</v>
      </c>
      <c r="CZ800">
        <f>AH800</f>
        <v>9.6199999999999992</v>
      </c>
      <c r="DA800">
        <f>AL800</f>
        <v>7.04</v>
      </c>
      <c r="DB800">
        <v>0</v>
      </c>
    </row>
    <row r="801" spans="1:106" x14ac:dyDescent="0.2">
      <c r="A801">
        <f>ROW(Source!A366)</f>
        <v>366</v>
      </c>
      <c r="B801">
        <v>16612262</v>
      </c>
      <c r="C801">
        <v>16615258</v>
      </c>
      <c r="D801">
        <v>15430395</v>
      </c>
      <c r="E801">
        <v>1</v>
      </c>
      <c r="F801">
        <v>1</v>
      </c>
      <c r="G801">
        <v>1</v>
      </c>
      <c r="H801">
        <v>1</v>
      </c>
      <c r="I801" t="s">
        <v>1224</v>
      </c>
      <c r="J801" t="s">
        <v>6</v>
      </c>
      <c r="K801" t="s">
        <v>1225</v>
      </c>
      <c r="L801">
        <v>1191</v>
      </c>
      <c r="N801">
        <v>1013</v>
      </c>
      <c r="O801" t="s">
        <v>1223</v>
      </c>
      <c r="P801" t="s">
        <v>1223</v>
      </c>
      <c r="Q801">
        <v>1</v>
      </c>
      <c r="W801">
        <v>0</v>
      </c>
      <c r="X801">
        <v>-1417349443</v>
      </c>
      <c r="Y801">
        <v>0.27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7.04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0.27</v>
      </c>
      <c r="AU801" t="s">
        <v>6</v>
      </c>
      <c r="AV801">
        <v>2</v>
      </c>
      <c r="AW801">
        <v>2</v>
      </c>
      <c r="AX801">
        <v>16615260</v>
      </c>
      <c r="AY801">
        <v>1</v>
      </c>
      <c r="AZ801">
        <v>2048</v>
      </c>
      <c r="BA801">
        <v>798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Y801*Source!I366</f>
        <v>0.13500000000000001</v>
      </c>
      <c r="CY801">
        <f>AD801</f>
        <v>0</v>
      </c>
      <c r="CZ801">
        <f>AH801</f>
        <v>0</v>
      </c>
      <c r="DA801">
        <f>AL801</f>
        <v>1</v>
      </c>
      <c r="DB801">
        <v>0</v>
      </c>
    </row>
    <row r="802" spans="1:106" x14ac:dyDescent="0.2">
      <c r="A802">
        <f>ROW(Source!A366)</f>
        <v>366</v>
      </c>
      <c r="B802">
        <v>16612262</v>
      </c>
      <c r="C802">
        <v>16615258</v>
      </c>
      <c r="D802">
        <v>15247974</v>
      </c>
      <c r="E802">
        <v>1</v>
      </c>
      <c r="F802">
        <v>1</v>
      </c>
      <c r="G802">
        <v>1</v>
      </c>
      <c r="H802">
        <v>2</v>
      </c>
      <c r="I802" t="s">
        <v>1226</v>
      </c>
      <c r="J802" t="s">
        <v>1227</v>
      </c>
      <c r="K802" t="s">
        <v>1228</v>
      </c>
      <c r="L802">
        <v>1368</v>
      </c>
      <c r="N802">
        <v>1011</v>
      </c>
      <c r="O802" t="s">
        <v>1229</v>
      </c>
      <c r="P802" t="s">
        <v>1229</v>
      </c>
      <c r="Q802">
        <v>1</v>
      </c>
      <c r="W802">
        <v>0</v>
      </c>
      <c r="X802">
        <v>1188625873</v>
      </c>
      <c r="Y802">
        <v>0.16250000000000001</v>
      </c>
      <c r="AA802">
        <v>0</v>
      </c>
      <c r="AB802">
        <v>220.07</v>
      </c>
      <c r="AC802">
        <v>13.5</v>
      </c>
      <c r="AD802">
        <v>0</v>
      </c>
      <c r="AE802">
        <v>0</v>
      </c>
      <c r="AF802">
        <v>31.26</v>
      </c>
      <c r="AG802">
        <v>13.5</v>
      </c>
      <c r="AH802">
        <v>0</v>
      </c>
      <c r="AI802">
        <v>1</v>
      </c>
      <c r="AJ802">
        <v>7.04</v>
      </c>
      <c r="AK802">
        <v>1</v>
      </c>
      <c r="AL802">
        <v>1</v>
      </c>
      <c r="AN802">
        <v>0</v>
      </c>
      <c r="AO802">
        <v>1</v>
      </c>
      <c r="AP802">
        <v>1</v>
      </c>
      <c r="AQ802">
        <v>0</v>
      </c>
      <c r="AR802">
        <v>0</v>
      </c>
      <c r="AS802" t="s">
        <v>6</v>
      </c>
      <c r="AT802">
        <v>0.13</v>
      </c>
      <c r="AU802" t="s">
        <v>91</v>
      </c>
      <c r="AV802">
        <v>0</v>
      </c>
      <c r="AW802">
        <v>2</v>
      </c>
      <c r="AX802">
        <v>16615261</v>
      </c>
      <c r="AY802">
        <v>1</v>
      </c>
      <c r="AZ802">
        <v>0</v>
      </c>
      <c r="BA802">
        <v>799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Y802*Source!I366</f>
        <v>8.1250000000000003E-2</v>
      </c>
      <c r="CY802">
        <f>AB802</f>
        <v>220.07</v>
      </c>
      <c r="CZ802">
        <f>AF802</f>
        <v>31.26</v>
      </c>
      <c r="DA802">
        <f>AJ802</f>
        <v>7.04</v>
      </c>
      <c r="DB802">
        <v>0</v>
      </c>
    </row>
    <row r="803" spans="1:106" x14ac:dyDescent="0.2">
      <c r="A803">
        <f>ROW(Source!A366)</f>
        <v>366</v>
      </c>
      <c r="B803">
        <v>16612262</v>
      </c>
      <c r="C803">
        <v>16615258</v>
      </c>
      <c r="D803">
        <v>15249073</v>
      </c>
      <c r="E803">
        <v>1</v>
      </c>
      <c r="F803">
        <v>1</v>
      </c>
      <c r="G803">
        <v>1</v>
      </c>
      <c r="H803">
        <v>2</v>
      </c>
      <c r="I803" t="s">
        <v>1237</v>
      </c>
      <c r="J803" t="s">
        <v>1238</v>
      </c>
      <c r="K803" t="s">
        <v>1239</v>
      </c>
      <c r="L803">
        <v>1368</v>
      </c>
      <c r="N803">
        <v>1011</v>
      </c>
      <c r="O803" t="s">
        <v>1229</v>
      </c>
      <c r="P803" t="s">
        <v>1229</v>
      </c>
      <c r="Q803">
        <v>1</v>
      </c>
      <c r="W803">
        <v>0</v>
      </c>
      <c r="X803">
        <v>1372534845</v>
      </c>
      <c r="Y803">
        <v>0.17500000000000002</v>
      </c>
      <c r="AA803">
        <v>0</v>
      </c>
      <c r="AB803">
        <v>462.6</v>
      </c>
      <c r="AC803">
        <v>11.6</v>
      </c>
      <c r="AD803">
        <v>0</v>
      </c>
      <c r="AE803">
        <v>0</v>
      </c>
      <c r="AF803">
        <v>65.709999999999994</v>
      </c>
      <c r="AG803">
        <v>11.6</v>
      </c>
      <c r="AH803">
        <v>0</v>
      </c>
      <c r="AI803">
        <v>1</v>
      </c>
      <c r="AJ803">
        <v>7.04</v>
      </c>
      <c r="AK803">
        <v>1</v>
      </c>
      <c r="AL803">
        <v>1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6</v>
      </c>
      <c r="AT803">
        <v>0.14000000000000001</v>
      </c>
      <c r="AU803" t="s">
        <v>91</v>
      </c>
      <c r="AV803">
        <v>0</v>
      </c>
      <c r="AW803">
        <v>2</v>
      </c>
      <c r="AX803">
        <v>16615262</v>
      </c>
      <c r="AY803">
        <v>1</v>
      </c>
      <c r="AZ803">
        <v>0</v>
      </c>
      <c r="BA803">
        <v>800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Y803*Source!I366</f>
        <v>8.7500000000000008E-2</v>
      </c>
      <c r="CY803">
        <f>AB803</f>
        <v>462.6</v>
      </c>
      <c r="CZ803">
        <f>AF803</f>
        <v>65.709999999999994</v>
      </c>
      <c r="DA803">
        <f>AJ803</f>
        <v>7.04</v>
      </c>
      <c r="DB803">
        <v>0</v>
      </c>
    </row>
    <row r="804" spans="1:106" x14ac:dyDescent="0.2">
      <c r="A804">
        <f>ROW(Source!A366)</f>
        <v>366</v>
      </c>
      <c r="B804">
        <v>16612262</v>
      </c>
      <c r="C804">
        <v>16615258</v>
      </c>
      <c r="D804">
        <v>15167955</v>
      </c>
      <c r="E804">
        <v>1</v>
      </c>
      <c r="F804">
        <v>1</v>
      </c>
      <c r="G804">
        <v>1</v>
      </c>
      <c r="H804">
        <v>3</v>
      </c>
      <c r="I804" t="s">
        <v>1686</v>
      </c>
      <c r="J804" t="s">
        <v>1687</v>
      </c>
      <c r="K804" t="s">
        <v>1688</v>
      </c>
      <c r="L804">
        <v>1348</v>
      </c>
      <c r="N804">
        <v>1009</v>
      </c>
      <c r="O804" t="s">
        <v>182</v>
      </c>
      <c r="P804" t="s">
        <v>182</v>
      </c>
      <c r="Q804">
        <v>1000</v>
      </c>
      <c r="W804">
        <v>0</v>
      </c>
      <c r="X804">
        <v>-1699345571</v>
      </c>
      <c r="Y804">
        <v>1.4E-3</v>
      </c>
      <c r="AA804">
        <v>211411.20000000001</v>
      </c>
      <c r="AB804">
        <v>0</v>
      </c>
      <c r="AC804">
        <v>0</v>
      </c>
      <c r="AD804">
        <v>0</v>
      </c>
      <c r="AE804">
        <v>30030</v>
      </c>
      <c r="AF804">
        <v>0</v>
      </c>
      <c r="AG804">
        <v>0</v>
      </c>
      <c r="AH804">
        <v>0</v>
      </c>
      <c r="AI804">
        <v>7.04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1.4E-3</v>
      </c>
      <c r="AU804" t="s">
        <v>6</v>
      </c>
      <c r="AV804">
        <v>0</v>
      </c>
      <c r="AW804">
        <v>2</v>
      </c>
      <c r="AX804">
        <v>16615263</v>
      </c>
      <c r="AY804">
        <v>1</v>
      </c>
      <c r="AZ804">
        <v>0</v>
      </c>
      <c r="BA804">
        <v>801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Y804*Source!I366</f>
        <v>6.9999999999999999E-4</v>
      </c>
      <c r="CY804">
        <f>AA804</f>
        <v>211411.20000000001</v>
      </c>
      <c r="CZ804">
        <f>AE804</f>
        <v>30030</v>
      </c>
      <c r="DA804">
        <f>AI804</f>
        <v>7.04</v>
      </c>
      <c r="DB804">
        <v>0</v>
      </c>
    </row>
    <row r="805" spans="1:106" x14ac:dyDescent="0.2">
      <c r="A805">
        <f>ROW(Source!A366)</f>
        <v>366</v>
      </c>
      <c r="B805">
        <v>16612262</v>
      </c>
      <c r="C805">
        <v>16615258</v>
      </c>
      <c r="D805">
        <v>15167963</v>
      </c>
      <c r="E805">
        <v>1</v>
      </c>
      <c r="F805">
        <v>1</v>
      </c>
      <c r="G805">
        <v>1</v>
      </c>
      <c r="H805">
        <v>3</v>
      </c>
      <c r="I805" t="s">
        <v>1623</v>
      </c>
      <c r="J805" t="s">
        <v>1624</v>
      </c>
      <c r="K805" t="s">
        <v>1625</v>
      </c>
      <c r="L805">
        <v>1346</v>
      </c>
      <c r="N805">
        <v>1009</v>
      </c>
      <c r="O805" t="s">
        <v>162</v>
      </c>
      <c r="P805" t="s">
        <v>162</v>
      </c>
      <c r="Q805">
        <v>1</v>
      </c>
      <c r="W805">
        <v>0</v>
      </c>
      <c r="X805">
        <v>-490687590</v>
      </c>
      <c r="Y805">
        <v>0.13</v>
      </c>
      <c r="AA805">
        <v>262.52</v>
      </c>
      <c r="AB805">
        <v>0</v>
      </c>
      <c r="AC805">
        <v>0</v>
      </c>
      <c r="AD805">
        <v>0</v>
      </c>
      <c r="AE805">
        <v>37.29</v>
      </c>
      <c r="AF805">
        <v>0</v>
      </c>
      <c r="AG805">
        <v>0</v>
      </c>
      <c r="AH805">
        <v>0</v>
      </c>
      <c r="AI805">
        <v>7.04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0.13</v>
      </c>
      <c r="AU805" t="s">
        <v>6</v>
      </c>
      <c r="AV805">
        <v>0</v>
      </c>
      <c r="AW805">
        <v>2</v>
      </c>
      <c r="AX805">
        <v>16615264</v>
      </c>
      <c r="AY805">
        <v>1</v>
      </c>
      <c r="AZ805">
        <v>0</v>
      </c>
      <c r="BA805">
        <v>802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Y805*Source!I366</f>
        <v>6.5000000000000002E-2</v>
      </c>
      <c r="CY805">
        <f>AA805</f>
        <v>262.52</v>
      </c>
      <c r="CZ805">
        <f>AE805</f>
        <v>37.29</v>
      </c>
      <c r="DA805">
        <f>AI805</f>
        <v>7.04</v>
      </c>
      <c r="DB805">
        <v>0</v>
      </c>
    </row>
    <row r="806" spans="1:106" x14ac:dyDescent="0.2">
      <c r="A806">
        <f>ROW(Source!A366)</f>
        <v>366</v>
      </c>
      <c r="B806">
        <v>16612262</v>
      </c>
      <c r="C806">
        <v>16615258</v>
      </c>
      <c r="D806">
        <v>15203740</v>
      </c>
      <c r="E806">
        <v>1</v>
      </c>
      <c r="F806">
        <v>1</v>
      </c>
      <c r="G806">
        <v>1</v>
      </c>
      <c r="H806">
        <v>3</v>
      </c>
      <c r="I806" t="s">
        <v>1632</v>
      </c>
      <c r="J806" t="s">
        <v>1633</v>
      </c>
      <c r="K806" t="s">
        <v>1634</v>
      </c>
      <c r="L806">
        <v>1348</v>
      </c>
      <c r="N806">
        <v>1009</v>
      </c>
      <c r="O806" t="s">
        <v>182</v>
      </c>
      <c r="P806" t="s">
        <v>182</v>
      </c>
      <c r="Q806">
        <v>1000</v>
      </c>
      <c r="W806">
        <v>0</v>
      </c>
      <c r="X806">
        <v>570223526</v>
      </c>
      <c r="Y806">
        <v>2.7E-4</v>
      </c>
      <c r="AA806">
        <v>106437.75999999999</v>
      </c>
      <c r="AB806">
        <v>0</v>
      </c>
      <c r="AC806">
        <v>0</v>
      </c>
      <c r="AD806">
        <v>0</v>
      </c>
      <c r="AE806">
        <v>15119</v>
      </c>
      <c r="AF806">
        <v>0</v>
      </c>
      <c r="AG806">
        <v>0</v>
      </c>
      <c r="AH806">
        <v>0</v>
      </c>
      <c r="AI806">
        <v>7.04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2.7E-4</v>
      </c>
      <c r="AU806" t="s">
        <v>6</v>
      </c>
      <c r="AV806">
        <v>0</v>
      </c>
      <c r="AW806">
        <v>2</v>
      </c>
      <c r="AX806">
        <v>16615268</v>
      </c>
      <c r="AY806">
        <v>1</v>
      </c>
      <c r="AZ806">
        <v>0</v>
      </c>
      <c r="BA806">
        <v>806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Y806*Source!I366</f>
        <v>1.35E-4</v>
      </c>
      <c r="CY806">
        <f>AA806</f>
        <v>106437.75999999999</v>
      </c>
      <c r="CZ806">
        <f>AE806</f>
        <v>15119</v>
      </c>
      <c r="DA806">
        <f>AI806</f>
        <v>7.04</v>
      </c>
      <c r="DB806">
        <v>0</v>
      </c>
    </row>
    <row r="807" spans="1:106" x14ac:dyDescent="0.2">
      <c r="A807">
        <f>ROW(Source!A366)</f>
        <v>366</v>
      </c>
      <c r="B807">
        <v>16612262</v>
      </c>
      <c r="C807">
        <v>16615258</v>
      </c>
      <c r="D807">
        <v>15204468</v>
      </c>
      <c r="E807">
        <v>1</v>
      </c>
      <c r="F807">
        <v>1</v>
      </c>
      <c r="G807">
        <v>1</v>
      </c>
      <c r="H807">
        <v>3</v>
      </c>
      <c r="I807" t="s">
        <v>1635</v>
      </c>
      <c r="J807" t="s">
        <v>1636</v>
      </c>
      <c r="K807" t="s">
        <v>1637</v>
      </c>
      <c r="L807">
        <v>1348</v>
      </c>
      <c r="N807">
        <v>1009</v>
      </c>
      <c r="O807" t="s">
        <v>182</v>
      </c>
      <c r="P807" t="s">
        <v>182</v>
      </c>
      <c r="Q807">
        <v>1000</v>
      </c>
      <c r="W807">
        <v>0</v>
      </c>
      <c r="X807">
        <v>-909021926</v>
      </c>
      <c r="Y807">
        <v>1.2999999999999999E-4</v>
      </c>
      <c r="AA807">
        <v>119328</v>
      </c>
      <c r="AB807">
        <v>0</v>
      </c>
      <c r="AC807">
        <v>0</v>
      </c>
      <c r="AD807">
        <v>0</v>
      </c>
      <c r="AE807">
        <v>16950</v>
      </c>
      <c r="AF807">
        <v>0</v>
      </c>
      <c r="AG807">
        <v>0</v>
      </c>
      <c r="AH807">
        <v>0</v>
      </c>
      <c r="AI807">
        <v>7.04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6</v>
      </c>
      <c r="AT807">
        <v>1.2999999999999999E-4</v>
      </c>
      <c r="AU807" t="s">
        <v>6</v>
      </c>
      <c r="AV807">
        <v>0</v>
      </c>
      <c r="AW807">
        <v>2</v>
      </c>
      <c r="AX807">
        <v>16615270</v>
      </c>
      <c r="AY807">
        <v>1</v>
      </c>
      <c r="AZ807">
        <v>0</v>
      </c>
      <c r="BA807">
        <v>808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Y807*Source!I366</f>
        <v>6.4999999999999994E-5</v>
      </c>
      <c r="CY807">
        <f>AA807</f>
        <v>119328</v>
      </c>
      <c r="CZ807">
        <f>AE807</f>
        <v>16950</v>
      </c>
      <c r="DA807">
        <f>AI807</f>
        <v>7.04</v>
      </c>
      <c r="DB807">
        <v>0</v>
      </c>
    </row>
    <row r="808" spans="1:106" x14ac:dyDescent="0.2">
      <c r="A808">
        <f>ROW(Source!A366)</f>
        <v>366</v>
      </c>
      <c r="B808">
        <v>16612262</v>
      </c>
      <c r="C808">
        <v>16615258</v>
      </c>
      <c r="D808">
        <v>15211742</v>
      </c>
      <c r="E808">
        <v>1</v>
      </c>
      <c r="F808">
        <v>1</v>
      </c>
      <c r="G808">
        <v>1</v>
      </c>
      <c r="H808">
        <v>3</v>
      </c>
      <c r="I808" t="s">
        <v>1043</v>
      </c>
      <c r="J808" t="s">
        <v>1045</v>
      </c>
      <c r="K808" t="s">
        <v>1044</v>
      </c>
      <c r="L808">
        <v>1035</v>
      </c>
      <c r="N808">
        <v>1013</v>
      </c>
      <c r="O808" t="s">
        <v>256</v>
      </c>
      <c r="P808" t="s">
        <v>256</v>
      </c>
      <c r="Q808">
        <v>1</v>
      </c>
      <c r="W808">
        <v>0</v>
      </c>
      <c r="X808">
        <v>-1644860820</v>
      </c>
      <c r="Y808">
        <v>10</v>
      </c>
      <c r="AA808">
        <v>1971.2</v>
      </c>
      <c r="AB808">
        <v>0</v>
      </c>
      <c r="AC808">
        <v>0</v>
      </c>
      <c r="AD808">
        <v>0</v>
      </c>
      <c r="AE808">
        <v>280</v>
      </c>
      <c r="AF808">
        <v>0</v>
      </c>
      <c r="AG808">
        <v>0</v>
      </c>
      <c r="AH808">
        <v>0</v>
      </c>
      <c r="AI808">
        <v>7.04</v>
      </c>
      <c r="AJ808">
        <v>1</v>
      </c>
      <c r="AK808">
        <v>1</v>
      </c>
      <c r="AL808">
        <v>1</v>
      </c>
      <c r="AN808">
        <v>0</v>
      </c>
      <c r="AO808">
        <v>0</v>
      </c>
      <c r="AP808">
        <v>0</v>
      </c>
      <c r="AQ808">
        <v>0</v>
      </c>
      <c r="AR808">
        <v>0</v>
      </c>
      <c r="AS808" t="s">
        <v>6</v>
      </c>
      <c r="AT808">
        <v>10</v>
      </c>
      <c r="AU808" t="s">
        <v>6</v>
      </c>
      <c r="AV808">
        <v>0</v>
      </c>
      <c r="AW808">
        <v>1</v>
      </c>
      <c r="AX808">
        <v>-1</v>
      </c>
      <c r="AY808">
        <v>0</v>
      </c>
      <c r="AZ808">
        <v>0</v>
      </c>
      <c r="BA808" t="s">
        <v>6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Y808*Source!I366</f>
        <v>5</v>
      </c>
      <c r="CY808">
        <f>AA808</f>
        <v>1971.2</v>
      </c>
      <c r="CZ808">
        <f>AE808</f>
        <v>280</v>
      </c>
      <c r="DA808">
        <f>AI808</f>
        <v>7.04</v>
      </c>
      <c r="DB808">
        <v>0</v>
      </c>
    </row>
    <row r="809" spans="1:106" x14ac:dyDescent="0.2">
      <c r="A809">
        <f>ROW(Source!A368)</f>
        <v>368</v>
      </c>
      <c r="B809">
        <v>16612262</v>
      </c>
      <c r="C809">
        <v>16615235</v>
      </c>
      <c r="D809">
        <v>15436556</v>
      </c>
      <c r="E809">
        <v>1</v>
      </c>
      <c r="F809">
        <v>1</v>
      </c>
      <c r="G809">
        <v>1</v>
      </c>
      <c r="H809">
        <v>1</v>
      </c>
      <c r="I809" t="s">
        <v>1441</v>
      </c>
      <c r="J809" t="s">
        <v>6</v>
      </c>
      <c r="K809" t="s">
        <v>1442</v>
      </c>
      <c r="L809">
        <v>1191</v>
      </c>
      <c r="N809">
        <v>1013</v>
      </c>
      <c r="O809" t="s">
        <v>1223</v>
      </c>
      <c r="P809" t="s">
        <v>1223</v>
      </c>
      <c r="Q809">
        <v>1</v>
      </c>
      <c r="W809">
        <v>0</v>
      </c>
      <c r="X809">
        <v>1069510174</v>
      </c>
      <c r="Y809">
        <v>10.3385</v>
      </c>
      <c r="AA809">
        <v>0</v>
      </c>
      <c r="AB809">
        <v>0</v>
      </c>
      <c r="AC809">
        <v>0</v>
      </c>
      <c r="AD809">
        <v>67.72</v>
      </c>
      <c r="AE809">
        <v>0</v>
      </c>
      <c r="AF809">
        <v>0</v>
      </c>
      <c r="AG809">
        <v>0</v>
      </c>
      <c r="AH809">
        <v>9.6199999999999992</v>
      </c>
      <c r="AI809">
        <v>1</v>
      </c>
      <c r="AJ809">
        <v>1</v>
      </c>
      <c r="AK809">
        <v>1</v>
      </c>
      <c r="AL809">
        <v>7.04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6</v>
      </c>
      <c r="AT809">
        <v>8.99</v>
      </c>
      <c r="AU809" t="s">
        <v>92</v>
      </c>
      <c r="AV809">
        <v>1</v>
      </c>
      <c r="AW809">
        <v>2</v>
      </c>
      <c r="AX809">
        <v>16615236</v>
      </c>
      <c r="AY809">
        <v>1</v>
      </c>
      <c r="AZ809">
        <v>0</v>
      </c>
      <c r="BA809">
        <v>810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Y809*Source!I368</f>
        <v>9.3046500000000005</v>
      </c>
      <c r="CY809">
        <f>AD809</f>
        <v>67.72</v>
      </c>
      <c r="CZ809">
        <f>AH809</f>
        <v>9.6199999999999992</v>
      </c>
      <c r="DA809">
        <f>AL809</f>
        <v>7.04</v>
      </c>
      <c r="DB809">
        <v>0</v>
      </c>
    </row>
    <row r="810" spans="1:106" x14ac:dyDescent="0.2">
      <c r="A810">
        <f>ROW(Source!A368)</f>
        <v>368</v>
      </c>
      <c r="B810">
        <v>16612262</v>
      </c>
      <c r="C810">
        <v>16615235</v>
      </c>
      <c r="D810">
        <v>15430395</v>
      </c>
      <c r="E810">
        <v>1</v>
      </c>
      <c r="F810">
        <v>1</v>
      </c>
      <c r="G810">
        <v>1</v>
      </c>
      <c r="H810">
        <v>1</v>
      </c>
      <c r="I810" t="s">
        <v>1224</v>
      </c>
      <c r="J810" t="s">
        <v>6</v>
      </c>
      <c r="K810" t="s">
        <v>1225</v>
      </c>
      <c r="L810">
        <v>1191</v>
      </c>
      <c r="N810">
        <v>1013</v>
      </c>
      <c r="O810" t="s">
        <v>1223</v>
      </c>
      <c r="P810" t="s">
        <v>1223</v>
      </c>
      <c r="Q810">
        <v>1</v>
      </c>
      <c r="W810">
        <v>0</v>
      </c>
      <c r="X810">
        <v>-1417349443</v>
      </c>
      <c r="Y810">
        <v>0.21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1</v>
      </c>
      <c r="AJ810">
        <v>1</v>
      </c>
      <c r="AK810">
        <v>7.04</v>
      </c>
      <c r="AL810">
        <v>1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0.21</v>
      </c>
      <c r="AU810" t="s">
        <v>6</v>
      </c>
      <c r="AV810">
        <v>2</v>
      </c>
      <c r="AW810">
        <v>2</v>
      </c>
      <c r="AX810">
        <v>16615237</v>
      </c>
      <c r="AY810">
        <v>1</v>
      </c>
      <c r="AZ810">
        <v>2048</v>
      </c>
      <c r="BA810">
        <v>811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Y810*Source!I368</f>
        <v>0.189</v>
      </c>
      <c r="CY810">
        <f>AD810</f>
        <v>0</v>
      </c>
      <c r="CZ810">
        <f>AH810</f>
        <v>0</v>
      </c>
      <c r="DA810">
        <f>AL810</f>
        <v>1</v>
      </c>
      <c r="DB810">
        <v>0</v>
      </c>
    </row>
    <row r="811" spans="1:106" x14ac:dyDescent="0.2">
      <c r="A811">
        <f>ROW(Source!A368)</f>
        <v>368</v>
      </c>
      <c r="B811">
        <v>16612262</v>
      </c>
      <c r="C811">
        <v>16615235</v>
      </c>
      <c r="D811">
        <v>15247974</v>
      </c>
      <c r="E811">
        <v>1</v>
      </c>
      <c r="F811">
        <v>1</v>
      </c>
      <c r="G811">
        <v>1</v>
      </c>
      <c r="H811">
        <v>2</v>
      </c>
      <c r="I811" t="s">
        <v>1226</v>
      </c>
      <c r="J811" t="s">
        <v>1227</v>
      </c>
      <c r="K811" t="s">
        <v>1228</v>
      </c>
      <c r="L811">
        <v>1368</v>
      </c>
      <c r="N811">
        <v>1011</v>
      </c>
      <c r="O811" t="s">
        <v>1229</v>
      </c>
      <c r="P811" t="s">
        <v>1229</v>
      </c>
      <c r="Q811">
        <v>1</v>
      </c>
      <c r="W811">
        <v>0</v>
      </c>
      <c r="X811">
        <v>1188625873</v>
      </c>
      <c r="Y811">
        <v>8.7500000000000008E-2</v>
      </c>
      <c r="AA811">
        <v>0</v>
      </c>
      <c r="AB811">
        <v>220.07</v>
      </c>
      <c r="AC811">
        <v>13.5</v>
      </c>
      <c r="AD811">
        <v>0</v>
      </c>
      <c r="AE811">
        <v>0</v>
      </c>
      <c r="AF811">
        <v>31.26</v>
      </c>
      <c r="AG811">
        <v>13.5</v>
      </c>
      <c r="AH811">
        <v>0</v>
      </c>
      <c r="AI811">
        <v>1</v>
      </c>
      <c r="AJ811">
        <v>7.04</v>
      </c>
      <c r="AK811">
        <v>1</v>
      </c>
      <c r="AL811">
        <v>1</v>
      </c>
      <c r="AN811">
        <v>0</v>
      </c>
      <c r="AO811">
        <v>1</v>
      </c>
      <c r="AP811">
        <v>1</v>
      </c>
      <c r="AQ811">
        <v>0</v>
      </c>
      <c r="AR811">
        <v>0</v>
      </c>
      <c r="AS811" t="s">
        <v>6</v>
      </c>
      <c r="AT811">
        <v>7.0000000000000007E-2</v>
      </c>
      <c r="AU811" t="s">
        <v>91</v>
      </c>
      <c r="AV811">
        <v>0</v>
      </c>
      <c r="AW811">
        <v>2</v>
      </c>
      <c r="AX811">
        <v>16615238</v>
      </c>
      <c r="AY811">
        <v>1</v>
      </c>
      <c r="AZ811">
        <v>0</v>
      </c>
      <c r="BA811">
        <v>812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Y811*Source!I368</f>
        <v>7.8750000000000014E-2</v>
      </c>
      <c r="CY811">
        <f>AB811</f>
        <v>220.07</v>
      </c>
      <c r="CZ811">
        <f>AF811</f>
        <v>31.26</v>
      </c>
      <c r="DA811">
        <f>AJ811</f>
        <v>7.04</v>
      </c>
      <c r="DB811">
        <v>0</v>
      </c>
    </row>
    <row r="812" spans="1:106" x14ac:dyDescent="0.2">
      <c r="A812">
        <f>ROW(Source!A368)</f>
        <v>368</v>
      </c>
      <c r="B812">
        <v>16612262</v>
      </c>
      <c r="C812">
        <v>16615235</v>
      </c>
      <c r="D812">
        <v>15249073</v>
      </c>
      <c r="E812">
        <v>1</v>
      </c>
      <c r="F812">
        <v>1</v>
      </c>
      <c r="G812">
        <v>1</v>
      </c>
      <c r="H812">
        <v>2</v>
      </c>
      <c r="I812" t="s">
        <v>1237</v>
      </c>
      <c r="J812" t="s">
        <v>1238</v>
      </c>
      <c r="K812" t="s">
        <v>1239</v>
      </c>
      <c r="L812">
        <v>1368</v>
      </c>
      <c r="N812">
        <v>1011</v>
      </c>
      <c r="O812" t="s">
        <v>1229</v>
      </c>
      <c r="P812" t="s">
        <v>1229</v>
      </c>
      <c r="Q812">
        <v>1</v>
      </c>
      <c r="W812">
        <v>0</v>
      </c>
      <c r="X812">
        <v>1372534845</v>
      </c>
      <c r="Y812">
        <v>0.17500000000000002</v>
      </c>
      <c r="AA812">
        <v>0</v>
      </c>
      <c r="AB812">
        <v>462.6</v>
      </c>
      <c r="AC812">
        <v>11.6</v>
      </c>
      <c r="AD812">
        <v>0</v>
      </c>
      <c r="AE812">
        <v>0</v>
      </c>
      <c r="AF812">
        <v>65.709999999999994</v>
      </c>
      <c r="AG812">
        <v>11.6</v>
      </c>
      <c r="AH812">
        <v>0</v>
      </c>
      <c r="AI812">
        <v>1</v>
      </c>
      <c r="AJ812">
        <v>7.04</v>
      </c>
      <c r="AK812">
        <v>1</v>
      </c>
      <c r="AL812">
        <v>1</v>
      </c>
      <c r="AN812">
        <v>0</v>
      </c>
      <c r="AO812">
        <v>1</v>
      </c>
      <c r="AP812">
        <v>1</v>
      </c>
      <c r="AQ812">
        <v>0</v>
      </c>
      <c r="AR812">
        <v>0</v>
      </c>
      <c r="AS812" t="s">
        <v>6</v>
      </c>
      <c r="AT812">
        <v>0.14000000000000001</v>
      </c>
      <c r="AU812" t="s">
        <v>91</v>
      </c>
      <c r="AV812">
        <v>0</v>
      </c>
      <c r="AW812">
        <v>2</v>
      </c>
      <c r="AX812">
        <v>16615239</v>
      </c>
      <c r="AY812">
        <v>1</v>
      </c>
      <c r="AZ812">
        <v>0</v>
      </c>
      <c r="BA812">
        <v>813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Y812*Source!I368</f>
        <v>0.15750000000000003</v>
      </c>
      <c r="CY812">
        <f>AB812</f>
        <v>462.6</v>
      </c>
      <c r="CZ812">
        <f>AF812</f>
        <v>65.709999999999994</v>
      </c>
      <c r="DA812">
        <f>AJ812</f>
        <v>7.04</v>
      </c>
      <c r="DB812">
        <v>0</v>
      </c>
    </row>
    <row r="813" spans="1:106" x14ac:dyDescent="0.2">
      <c r="A813">
        <f>ROW(Source!A368)</f>
        <v>368</v>
      </c>
      <c r="B813">
        <v>16612262</v>
      </c>
      <c r="C813">
        <v>16615235</v>
      </c>
      <c r="D813">
        <v>15167955</v>
      </c>
      <c r="E813">
        <v>1</v>
      </c>
      <c r="F813">
        <v>1</v>
      </c>
      <c r="G813">
        <v>1</v>
      </c>
      <c r="H813">
        <v>3</v>
      </c>
      <c r="I813" t="s">
        <v>1686</v>
      </c>
      <c r="J813" t="s">
        <v>1687</v>
      </c>
      <c r="K813" t="s">
        <v>1688</v>
      </c>
      <c r="L813">
        <v>1348</v>
      </c>
      <c r="N813">
        <v>1009</v>
      </c>
      <c r="O813" t="s">
        <v>182</v>
      </c>
      <c r="P813" t="s">
        <v>182</v>
      </c>
      <c r="Q813">
        <v>1000</v>
      </c>
      <c r="W813">
        <v>0</v>
      </c>
      <c r="X813">
        <v>-1699345571</v>
      </c>
      <c r="Y813">
        <v>1.4E-3</v>
      </c>
      <c r="AA813">
        <v>211411.20000000001</v>
      </c>
      <c r="AB813">
        <v>0</v>
      </c>
      <c r="AC813">
        <v>0</v>
      </c>
      <c r="AD813">
        <v>0</v>
      </c>
      <c r="AE813">
        <v>30030</v>
      </c>
      <c r="AF813">
        <v>0</v>
      </c>
      <c r="AG813">
        <v>0</v>
      </c>
      <c r="AH813">
        <v>0</v>
      </c>
      <c r="AI813">
        <v>7.04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1.4E-3</v>
      </c>
      <c r="AU813" t="s">
        <v>6</v>
      </c>
      <c r="AV813">
        <v>0</v>
      </c>
      <c r="AW813">
        <v>2</v>
      </c>
      <c r="AX813">
        <v>16615240</v>
      </c>
      <c r="AY813">
        <v>1</v>
      </c>
      <c r="AZ813">
        <v>0</v>
      </c>
      <c r="BA813">
        <v>814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Y813*Source!I368</f>
        <v>1.2600000000000001E-3</v>
      </c>
      <c r="CY813">
        <f t="shared" ref="CY813:CY819" si="90">AA813</f>
        <v>211411.20000000001</v>
      </c>
      <c r="CZ813">
        <f t="shared" ref="CZ813:CZ819" si="91">AE813</f>
        <v>30030</v>
      </c>
      <c r="DA813">
        <f t="shared" ref="DA813:DA819" si="92">AI813</f>
        <v>7.04</v>
      </c>
      <c r="DB813">
        <v>0</v>
      </c>
    </row>
    <row r="814" spans="1:106" x14ac:dyDescent="0.2">
      <c r="A814">
        <f>ROW(Source!A368)</f>
        <v>368</v>
      </c>
      <c r="B814">
        <v>16612262</v>
      </c>
      <c r="C814">
        <v>16615235</v>
      </c>
      <c r="D814">
        <v>15167963</v>
      </c>
      <c r="E814">
        <v>1</v>
      </c>
      <c r="F814">
        <v>1</v>
      </c>
      <c r="G814">
        <v>1</v>
      </c>
      <c r="H814">
        <v>3</v>
      </c>
      <c r="I814" t="s">
        <v>1623</v>
      </c>
      <c r="J814" t="s">
        <v>1624</v>
      </c>
      <c r="K814" t="s">
        <v>1625</v>
      </c>
      <c r="L814">
        <v>1346</v>
      </c>
      <c r="N814">
        <v>1009</v>
      </c>
      <c r="O814" t="s">
        <v>162</v>
      </c>
      <c r="P814" t="s">
        <v>162</v>
      </c>
      <c r="Q814">
        <v>1</v>
      </c>
      <c r="W814">
        <v>0</v>
      </c>
      <c r="X814">
        <v>-490687590</v>
      </c>
      <c r="Y814">
        <v>0.02</v>
      </c>
      <c r="AA814">
        <v>262.52</v>
      </c>
      <c r="AB814">
        <v>0</v>
      </c>
      <c r="AC814">
        <v>0</v>
      </c>
      <c r="AD814">
        <v>0</v>
      </c>
      <c r="AE814">
        <v>37.29</v>
      </c>
      <c r="AF814">
        <v>0</v>
      </c>
      <c r="AG814">
        <v>0</v>
      </c>
      <c r="AH814">
        <v>0</v>
      </c>
      <c r="AI814">
        <v>7.04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0.02</v>
      </c>
      <c r="AU814" t="s">
        <v>6</v>
      </c>
      <c r="AV814">
        <v>0</v>
      </c>
      <c r="AW814">
        <v>2</v>
      </c>
      <c r="AX814">
        <v>16615241</v>
      </c>
      <c r="AY814">
        <v>1</v>
      </c>
      <c r="AZ814">
        <v>0</v>
      </c>
      <c r="BA814">
        <v>815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Y814*Source!I368</f>
        <v>1.8000000000000002E-2</v>
      </c>
      <c r="CY814">
        <f t="shared" si="90"/>
        <v>262.52</v>
      </c>
      <c r="CZ814">
        <f t="shared" si="91"/>
        <v>37.29</v>
      </c>
      <c r="DA814">
        <f t="shared" si="92"/>
        <v>7.04</v>
      </c>
      <c r="DB814">
        <v>0</v>
      </c>
    </row>
    <row r="815" spans="1:106" x14ac:dyDescent="0.2">
      <c r="A815">
        <f>ROW(Source!A368)</f>
        <v>368</v>
      </c>
      <c r="B815">
        <v>16612262</v>
      </c>
      <c r="C815">
        <v>16615235</v>
      </c>
      <c r="D815">
        <v>15170072</v>
      </c>
      <c r="E815">
        <v>1</v>
      </c>
      <c r="F815">
        <v>1</v>
      </c>
      <c r="G815">
        <v>1</v>
      </c>
      <c r="H815">
        <v>3</v>
      </c>
      <c r="I815" t="s">
        <v>1027</v>
      </c>
      <c r="J815" t="s">
        <v>1029</v>
      </c>
      <c r="K815" t="s">
        <v>1028</v>
      </c>
      <c r="L815">
        <v>1355</v>
      </c>
      <c r="N815">
        <v>1010</v>
      </c>
      <c r="O815" t="s">
        <v>322</v>
      </c>
      <c r="P815" t="s">
        <v>322</v>
      </c>
      <c r="Q815">
        <v>100</v>
      </c>
      <c r="W815">
        <v>0</v>
      </c>
      <c r="X815">
        <v>-66531260</v>
      </c>
      <c r="Y815">
        <v>0.4</v>
      </c>
      <c r="AA815">
        <v>584.32000000000005</v>
      </c>
      <c r="AB815">
        <v>0</v>
      </c>
      <c r="AC815">
        <v>0</v>
      </c>
      <c r="AD815">
        <v>0</v>
      </c>
      <c r="AE815">
        <v>83</v>
      </c>
      <c r="AF815">
        <v>0</v>
      </c>
      <c r="AG815">
        <v>0</v>
      </c>
      <c r="AH815">
        <v>0</v>
      </c>
      <c r="AI815">
        <v>7.04</v>
      </c>
      <c r="AJ815">
        <v>1</v>
      </c>
      <c r="AK815">
        <v>1</v>
      </c>
      <c r="AL815">
        <v>1</v>
      </c>
      <c r="AN815">
        <v>0</v>
      </c>
      <c r="AO815">
        <v>0</v>
      </c>
      <c r="AP815">
        <v>0</v>
      </c>
      <c r="AQ815">
        <v>0</v>
      </c>
      <c r="AR815">
        <v>0</v>
      </c>
      <c r="AS815" t="s">
        <v>6</v>
      </c>
      <c r="AT815">
        <v>0.4</v>
      </c>
      <c r="AU815" t="s">
        <v>6</v>
      </c>
      <c r="AV815">
        <v>0</v>
      </c>
      <c r="AW815">
        <v>1</v>
      </c>
      <c r="AX815">
        <v>-1</v>
      </c>
      <c r="AY815">
        <v>0</v>
      </c>
      <c r="AZ815">
        <v>0</v>
      </c>
      <c r="BA815" t="s">
        <v>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Y815*Source!I368</f>
        <v>0.36000000000000004</v>
      </c>
      <c r="CY815">
        <f t="shared" si="90"/>
        <v>584.32000000000005</v>
      </c>
      <c r="CZ815">
        <f t="shared" si="91"/>
        <v>83</v>
      </c>
      <c r="DA815">
        <f t="shared" si="92"/>
        <v>7.04</v>
      </c>
      <c r="DB815">
        <v>0</v>
      </c>
    </row>
    <row r="816" spans="1:106" x14ac:dyDescent="0.2">
      <c r="A816">
        <f>ROW(Source!A368)</f>
        <v>368</v>
      </c>
      <c r="B816">
        <v>16612262</v>
      </c>
      <c r="C816">
        <v>16615235</v>
      </c>
      <c r="D816">
        <v>15172117</v>
      </c>
      <c r="E816">
        <v>1</v>
      </c>
      <c r="F816">
        <v>1</v>
      </c>
      <c r="G816">
        <v>1</v>
      </c>
      <c r="H816">
        <v>3</v>
      </c>
      <c r="I816" t="s">
        <v>1701</v>
      </c>
      <c r="J816" t="s">
        <v>1702</v>
      </c>
      <c r="K816" t="s">
        <v>1703</v>
      </c>
      <c r="L816">
        <v>1348</v>
      </c>
      <c r="N816">
        <v>1009</v>
      </c>
      <c r="O816" t="s">
        <v>182</v>
      </c>
      <c r="P816" t="s">
        <v>182</v>
      </c>
      <c r="Q816">
        <v>1000</v>
      </c>
      <c r="W816">
        <v>0</v>
      </c>
      <c r="X816">
        <v>1529337430</v>
      </c>
      <c r="Y816">
        <v>2E-3</v>
      </c>
      <c r="AA816">
        <v>12925.44</v>
      </c>
      <c r="AB816">
        <v>0</v>
      </c>
      <c r="AC816">
        <v>0</v>
      </c>
      <c r="AD816">
        <v>0</v>
      </c>
      <c r="AE816">
        <v>1836</v>
      </c>
      <c r="AF816">
        <v>0</v>
      </c>
      <c r="AG816">
        <v>0</v>
      </c>
      <c r="AH816">
        <v>0</v>
      </c>
      <c r="AI816">
        <v>7.04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2E-3</v>
      </c>
      <c r="AU816" t="s">
        <v>6</v>
      </c>
      <c r="AV816">
        <v>0</v>
      </c>
      <c r="AW816">
        <v>2</v>
      </c>
      <c r="AX816">
        <v>16615244</v>
      </c>
      <c r="AY816">
        <v>1</v>
      </c>
      <c r="AZ816">
        <v>0</v>
      </c>
      <c r="BA816">
        <v>818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Y816*Source!I368</f>
        <v>1.8000000000000002E-3</v>
      </c>
      <c r="CY816">
        <f t="shared" si="90"/>
        <v>12925.44</v>
      </c>
      <c r="CZ816">
        <f t="shared" si="91"/>
        <v>1836</v>
      </c>
      <c r="DA816">
        <f t="shared" si="92"/>
        <v>7.04</v>
      </c>
      <c r="DB816">
        <v>0</v>
      </c>
    </row>
    <row r="817" spans="1:106" x14ac:dyDescent="0.2">
      <c r="A817">
        <f>ROW(Source!A368)</f>
        <v>368</v>
      </c>
      <c r="B817">
        <v>16612262</v>
      </c>
      <c r="C817">
        <v>16615235</v>
      </c>
      <c r="D817">
        <v>15196322</v>
      </c>
      <c r="E817">
        <v>1</v>
      </c>
      <c r="F817">
        <v>1</v>
      </c>
      <c r="G817">
        <v>1</v>
      </c>
      <c r="H817">
        <v>3</v>
      </c>
      <c r="I817" t="s">
        <v>1051</v>
      </c>
      <c r="J817" t="s">
        <v>1053</v>
      </c>
      <c r="K817" t="s">
        <v>1052</v>
      </c>
      <c r="L817">
        <v>1354</v>
      </c>
      <c r="N817">
        <v>1010</v>
      </c>
      <c r="O817" t="s">
        <v>110</v>
      </c>
      <c r="P817" t="s">
        <v>110</v>
      </c>
      <c r="Q817">
        <v>1</v>
      </c>
      <c r="W817">
        <v>0</v>
      </c>
      <c r="X817">
        <v>479796345</v>
      </c>
      <c r="Y817">
        <v>10</v>
      </c>
      <c r="AA817">
        <v>3243.12</v>
      </c>
      <c r="AB817">
        <v>0</v>
      </c>
      <c r="AC817">
        <v>0</v>
      </c>
      <c r="AD817">
        <v>0</v>
      </c>
      <c r="AE817">
        <v>460.67</v>
      </c>
      <c r="AF817">
        <v>0</v>
      </c>
      <c r="AG817">
        <v>0</v>
      </c>
      <c r="AH817">
        <v>0</v>
      </c>
      <c r="AI817">
        <v>7.04</v>
      </c>
      <c r="AJ817">
        <v>1</v>
      </c>
      <c r="AK817">
        <v>1</v>
      </c>
      <c r="AL817">
        <v>1</v>
      </c>
      <c r="AN817">
        <v>0</v>
      </c>
      <c r="AO817">
        <v>0</v>
      </c>
      <c r="AP817">
        <v>0</v>
      </c>
      <c r="AQ817">
        <v>0</v>
      </c>
      <c r="AR817">
        <v>0</v>
      </c>
      <c r="AS817" t="s">
        <v>6</v>
      </c>
      <c r="AT817">
        <v>10</v>
      </c>
      <c r="AU817" t="s">
        <v>6</v>
      </c>
      <c r="AV817">
        <v>0</v>
      </c>
      <c r="AW817">
        <v>1</v>
      </c>
      <c r="AX817">
        <v>-1</v>
      </c>
      <c r="AY817">
        <v>0</v>
      </c>
      <c r="AZ817">
        <v>0</v>
      </c>
      <c r="BA817" t="s">
        <v>6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Y817*Source!I368</f>
        <v>9</v>
      </c>
      <c r="CY817">
        <f t="shared" si="90"/>
        <v>3243.12</v>
      </c>
      <c r="CZ817">
        <f t="shared" si="91"/>
        <v>460.67</v>
      </c>
      <c r="DA817">
        <f t="shared" si="92"/>
        <v>7.04</v>
      </c>
      <c r="DB817">
        <v>0</v>
      </c>
    </row>
    <row r="818" spans="1:106" x14ac:dyDescent="0.2">
      <c r="A818">
        <f>ROW(Source!A368)</f>
        <v>368</v>
      </c>
      <c r="B818">
        <v>16612262</v>
      </c>
      <c r="C818">
        <v>16615235</v>
      </c>
      <c r="D818">
        <v>15203740</v>
      </c>
      <c r="E818">
        <v>1</v>
      </c>
      <c r="F818">
        <v>1</v>
      </c>
      <c r="G818">
        <v>1</v>
      </c>
      <c r="H818">
        <v>3</v>
      </c>
      <c r="I818" t="s">
        <v>1632</v>
      </c>
      <c r="J818" t="s">
        <v>1633</v>
      </c>
      <c r="K818" t="s">
        <v>1634</v>
      </c>
      <c r="L818">
        <v>1348</v>
      </c>
      <c r="N818">
        <v>1009</v>
      </c>
      <c r="O818" t="s">
        <v>182</v>
      </c>
      <c r="P818" t="s">
        <v>182</v>
      </c>
      <c r="Q818">
        <v>1000</v>
      </c>
      <c r="W818">
        <v>0</v>
      </c>
      <c r="X818">
        <v>570223526</v>
      </c>
      <c r="Y818">
        <v>4.0000000000000002E-4</v>
      </c>
      <c r="AA818">
        <v>106437.75999999999</v>
      </c>
      <c r="AB818">
        <v>0</v>
      </c>
      <c r="AC818">
        <v>0</v>
      </c>
      <c r="AD818">
        <v>0</v>
      </c>
      <c r="AE818">
        <v>15119</v>
      </c>
      <c r="AF818">
        <v>0</v>
      </c>
      <c r="AG818">
        <v>0</v>
      </c>
      <c r="AH818">
        <v>0</v>
      </c>
      <c r="AI818">
        <v>7.04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4.0000000000000002E-4</v>
      </c>
      <c r="AU818" t="s">
        <v>6</v>
      </c>
      <c r="AV818">
        <v>0</v>
      </c>
      <c r="AW818">
        <v>2</v>
      </c>
      <c r="AX818">
        <v>16615245</v>
      </c>
      <c r="AY818">
        <v>1</v>
      </c>
      <c r="AZ818">
        <v>0</v>
      </c>
      <c r="BA818">
        <v>819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Y818*Source!I368</f>
        <v>3.6000000000000002E-4</v>
      </c>
      <c r="CY818">
        <f t="shared" si="90"/>
        <v>106437.75999999999</v>
      </c>
      <c r="CZ818">
        <f t="shared" si="91"/>
        <v>15119</v>
      </c>
      <c r="DA818">
        <f t="shared" si="92"/>
        <v>7.04</v>
      </c>
      <c r="DB818">
        <v>0</v>
      </c>
    </row>
    <row r="819" spans="1:106" x14ac:dyDescent="0.2">
      <c r="A819">
        <f>ROW(Source!A368)</f>
        <v>368</v>
      </c>
      <c r="B819">
        <v>16612262</v>
      </c>
      <c r="C819">
        <v>16615235</v>
      </c>
      <c r="D819">
        <v>15204468</v>
      </c>
      <c r="E819">
        <v>1</v>
      </c>
      <c r="F819">
        <v>1</v>
      </c>
      <c r="G819">
        <v>1</v>
      </c>
      <c r="H819">
        <v>3</v>
      </c>
      <c r="I819" t="s">
        <v>1635</v>
      </c>
      <c r="J819" t="s">
        <v>1636</v>
      </c>
      <c r="K819" t="s">
        <v>1637</v>
      </c>
      <c r="L819">
        <v>1348</v>
      </c>
      <c r="N819">
        <v>1009</v>
      </c>
      <c r="O819" t="s">
        <v>182</v>
      </c>
      <c r="P819" t="s">
        <v>182</v>
      </c>
      <c r="Q819">
        <v>1000</v>
      </c>
      <c r="W819">
        <v>0</v>
      </c>
      <c r="X819">
        <v>-909021926</v>
      </c>
      <c r="Y819">
        <v>2.0000000000000001E-4</v>
      </c>
      <c r="AA819">
        <v>119328</v>
      </c>
      <c r="AB819">
        <v>0</v>
      </c>
      <c r="AC819">
        <v>0</v>
      </c>
      <c r="AD819">
        <v>0</v>
      </c>
      <c r="AE819">
        <v>16950</v>
      </c>
      <c r="AF819">
        <v>0</v>
      </c>
      <c r="AG819">
        <v>0</v>
      </c>
      <c r="AH819">
        <v>0</v>
      </c>
      <c r="AI819">
        <v>7.04</v>
      </c>
      <c r="AJ819">
        <v>1</v>
      </c>
      <c r="AK819">
        <v>1</v>
      </c>
      <c r="AL819">
        <v>1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6</v>
      </c>
      <c r="AT819">
        <v>2.0000000000000001E-4</v>
      </c>
      <c r="AU819" t="s">
        <v>6</v>
      </c>
      <c r="AV819">
        <v>0</v>
      </c>
      <c r="AW819">
        <v>2</v>
      </c>
      <c r="AX819">
        <v>16615247</v>
      </c>
      <c r="AY819">
        <v>1</v>
      </c>
      <c r="AZ819">
        <v>0</v>
      </c>
      <c r="BA819">
        <v>821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Y819*Source!I368</f>
        <v>1.8000000000000001E-4</v>
      </c>
      <c r="CY819">
        <f t="shared" si="90"/>
        <v>119328</v>
      </c>
      <c r="CZ819">
        <f t="shared" si="91"/>
        <v>16950</v>
      </c>
      <c r="DA819">
        <f t="shared" si="92"/>
        <v>7.04</v>
      </c>
      <c r="DB819">
        <v>0</v>
      </c>
    </row>
    <row r="820" spans="1:106" x14ac:dyDescent="0.2">
      <c r="A820">
        <f>ROW(Source!A371)</f>
        <v>371</v>
      </c>
      <c r="B820">
        <v>16612262</v>
      </c>
      <c r="C820">
        <v>16614451</v>
      </c>
      <c r="D820">
        <v>15436556</v>
      </c>
      <c r="E820">
        <v>1</v>
      </c>
      <c r="F820">
        <v>1</v>
      </c>
      <c r="G820">
        <v>1</v>
      </c>
      <c r="H820">
        <v>1</v>
      </c>
      <c r="I820" t="s">
        <v>1441</v>
      </c>
      <c r="J820" t="s">
        <v>6</v>
      </c>
      <c r="K820" t="s">
        <v>1442</v>
      </c>
      <c r="L820">
        <v>1191</v>
      </c>
      <c r="N820">
        <v>1013</v>
      </c>
      <c r="O820" t="s">
        <v>1223</v>
      </c>
      <c r="P820" t="s">
        <v>1223</v>
      </c>
      <c r="Q820">
        <v>1</v>
      </c>
      <c r="W820">
        <v>0</v>
      </c>
      <c r="X820">
        <v>1069510174</v>
      </c>
      <c r="Y820">
        <v>3.2199999999999998</v>
      </c>
      <c r="AA820">
        <v>0</v>
      </c>
      <c r="AB820">
        <v>0</v>
      </c>
      <c r="AC820">
        <v>0</v>
      </c>
      <c r="AD820">
        <v>67.72</v>
      </c>
      <c r="AE820">
        <v>0</v>
      </c>
      <c r="AF820">
        <v>0</v>
      </c>
      <c r="AG820">
        <v>0</v>
      </c>
      <c r="AH820">
        <v>9.6199999999999992</v>
      </c>
      <c r="AI820">
        <v>1</v>
      </c>
      <c r="AJ820">
        <v>1</v>
      </c>
      <c r="AK820">
        <v>1</v>
      </c>
      <c r="AL820">
        <v>7.04</v>
      </c>
      <c r="AN820">
        <v>0</v>
      </c>
      <c r="AO820">
        <v>1</v>
      </c>
      <c r="AP820">
        <v>1</v>
      </c>
      <c r="AQ820">
        <v>0</v>
      </c>
      <c r="AR820">
        <v>0</v>
      </c>
      <c r="AS820" t="s">
        <v>6</v>
      </c>
      <c r="AT820">
        <v>2.8</v>
      </c>
      <c r="AU820" t="s">
        <v>92</v>
      </c>
      <c r="AV820">
        <v>1</v>
      </c>
      <c r="AW820">
        <v>2</v>
      </c>
      <c r="AX820">
        <v>16614456</v>
      </c>
      <c r="AY820">
        <v>1</v>
      </c>
      <c r="AZ820">
        <v>0</v>
      </c>
      <c r="BA820">
        <v>823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Y820*Source!I371</f>
        <v>2.5760000000000001</v>
      </c>
      <c r="CY820">
        <f>AD820</f>
        <v>67.72</v>
      </c>
      <c r="CZ820">
        <f>AH820</f>
        <v>9.6199999999999992</v>
      </c>
      <c r="DA820">
        <f>AL820</f>
        <v>7.04</v>
      </c>
      <c r="DB820">
        <v>0</v>
      </c>
    </row>
    <row r="821" spans="1:106" x14ac:dyDescent="0.2">
      <c r="A821">
        <f>ROW(Source!A371)</f>
        <v>371</v>
      </c>
      <c r="B821">
        <v>16612262</v>
      </c>
      <c r="C821">
        <v>16614451</v>
      </c>
      <c r="D821">
        <v>15170071</v>
      </c>
      <c r="E821">
        <v>1</v>
      </c>
      <c r="F821">
        <v>1</v>
      </c>
      <c r="G821">
        <v>1</v>
      </c>
      <c r="H821">
        <v>3</v>
      </c>
      <c r="I821" t="s">
        <v>1061</v>
      </c>
      <c r="J821" t="s">
        <v>1063</v>
      </c>
      <c r="K821" t="s">
        <v>1062</v>
      </c>
      <c r="L821">
        <v>1355</v>
      </c>
      <c r="N821">
        <v>1010</v>
      </c>
      <c r="O821" t="s">
        <v>322</v>
      </c>
      <c r="P821" t="s">
        <v>322</v>
      </c>
      <c r="Q821">
        <v>100</v>
      </c>
      <c r="W821">
        <v>0</v>
      </c>
      <c r="X821">
        <v>-1552274619</v>
      </c>
      <c r="Y821">
        <v>0.2</v>
      </c>
      <c r="AA821">
        <v>323.14</v>
      </c>
      <c r="AB821">
        <v>0</v>
      </c>
      <c r="AC821">
        <v>0</v>
      </c>
      <c r="AD821">
        <v>0</v>
      </c>
      <c r="AE821">
        <v>45.9</v>
      </c>
      <c r="AF821">
        <v>0</v>
      </c>
      <c r="AG821">
        <v>0</v>
      </c>
      <c r="AH821">
        <v>0</v>
      </c>
      <c r="AI821">
        <v>7.04</v>
      </c>
      <c r="AJ821">
        <v>1</v>
      </c>
      <c r="AK821">
        <v>1</v>
      </c>
      <c r="AL821">
        <v>1</v>
      </c>
      <c r="AN821">
        <v>0</v>
      </c>
      <c r="AO821">
        <v>0</v>
      </c>
      <c r="AP821">
        <v>0</v>
      </c>
      <c r="AQ821">
        <v>0</v>
      </c>
      <c r="AR821">
        <v>0</v>
      </c>
      <c r="AS821" t="s">
        <v>6</v>
      </c>
      <c r="AT821">
        <v>0.2</v>
      </c>
      <c r="AU821" t="s">
        <v>6</v>
      </c>
      <c r="AV821">
        <v>0</v>
      </c>
      <c r="AW821">
        <v>1</v>
      </c>
      <c r="AX821">
        <v>-1</v>
      </c>
      <c r="AY821">
        <v>0</v>
      </c>
      <c r="AZ821">
        <v>0</v>
      </c>
      <c r="BA821" t="s">
        <v>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Y821*Source!I371</f>
        <v>0.16000000000000003</v>
      </c>
      <c r="CY821">
        <f>AA821</f>
        <v>323.14</v>
      </c>
      <c r="CZ821">
        <f>AE821</f>
        <v>45.9</v>
      </c>
      <c r="DA821">
        <f>AI821</f>
        <v>7.04</v>
      </c>
      <c r="DB821">
        <v>0</v>
      </c>
    </row>
    <row r="822" spans="1:106" x14ac:dyDescent="0.2">
      <c r="A822">
        <f>ROW(Source!A371)</f>
        <v>371</v>
      </c>
      <c r="B822">
        <v>16612262</v>
      </c>
      <c r="C822">
        <v>16614451</v>
      </c>
      <c r="D822">
        <v>15189796</v>
      </c>
      <c r="E822">
        <v>1</v>
      </c>
      <c r="F822">
        <v>1</v>
      </c>
      <c r="G822">
        <v>1</v>
      </c>
      <c r="H822">
        <v>3</v>
      </c>
      <c r="I822" t="s">
        <v>1243</v>
      </c>
      <c r="J822" t="s">
        <v>1244</v>
      </c>
      <c r="K822" t="s">
        <v>1245</v>
      </c>
      <c r="L822">
        <v>1348</v>
      </c>
      <c r="N822">
        <v>1009</v>
      </c>
      <c r="O822" t="s">
        <v>182</v>
      </c>
      <c r="P822" t="s">
        <v>182</v>
      </c>
      <c r="Q822">
        <v>1000</v>
      </c>
      <c r="W822">
        <v>0</v>
      </c>
      <c r="X822">
        <v>-1756095795</v>
      </c>
      <c r="Y822">
        <v>1E-4</v>
      </c>
      <c r="AA822">
        <v>42162.559999999998</v>
      </c>
      <c r="AB822">
        <v>0</v>
      </c>
      <c r="AC822">
        <v>0</v>
      </c>
      <c r="AD822">
        <v>0</v>
      </c>
      <c r="AE822">
        <v>5989</v>
      </c>
      <c r="AF822">
        <v>0</v>
      </c>
      <c r="AG822">
        <v>0</v>
      </c>
      <c r="AH822">
        <v>0</v>
      </c>
      <c r="AI822">
        <v>7.04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1E-4</v>
      </c>
      <c r="AU822" t="s">
        <v>6</v>
      </c>
      <c r="AV822">
        <v>0</v>
      </c>
      <c r="AW822">
        <v>2</v>
      </c>
      <c r="AX822">
        <v>16614459</v>
      </c>
      <c r="AY822">
        <v>1</v>
      </c>
      <c r="AZ822">
        <v>0</v>
      </c>
      <c r="BA822">
        <v>826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Y822*Source!I371</f>
        <v>8.0000000000000007E-5</v>
      </c>
      <c r="CY822">
        <f>AA822</f>
        <v>42162.559999999998</v>
      </c>
      <c r="CZ822">
        <f>AE822</f>
        <v>5989</v>
      </c>
      <c r="DA822">
        <f>AI822</f>
        <v>7.04</v>
      </c>
      <c r="DB822">
        <v>0</v>
      </c>
    </row>
    <row r="823" spans="1:106" x14ac:dyDescent="0.2">
      <c r="A823">
        <f>ROW(Source!A371)</f>
        <v>371</v>
      </c>
      <c r="B823">
        <v>16612262</v>
      </c>
      <c r="C823">
        <v>16614451</v>
      </c>
      <c r="D823">
        <v>15211937</v>
      </c>
      <c r="E823">
        <v>1</v>
      </c>
      <c r="F823">
        <v>1</v>
      </c>
      <c r="G823">
        <v>1</v>
      </c>
      <c r="H823">
        <v>3</v>
      </c>
      <c r="I823" t="s">
        <v>1065</v>
      </c>
      <c r="J823" t="s">
        <v>1067</v>
      </c>
      <c r="K823" t="s">
        <v>1066</v>
      </c>
      <c r="L823">
        <v>1327</v>
      </c>
      <c r="N823">
        <v>1005</v>
      </c>
      <c r="O823" t="s">
        <v>97</v>
      </c>
      <c r="P823" t="s">
        <v>97</v>
      </c>
      <c r="Q823">
        <v>1</v>
      </c>
      <c r="W823">
        <v>0</v>
      </c>
      <c r="X823">
        <v>-95337833</v>
      </c>
      <c r="Y823">
        <v>3</v>
      </c>
      <c r="AA823">
        <v>1491.14</v>
      </c>
      <c r="AB823">
        <v>0</v>
      </c>
      <c r="AC823">
        <v>0</v>
      </c>
      <c r="AD823">
        <v>0</v>
      </c>
      <c r="AE823">
        <v>211.81</v>
      </c>
      <c r="AF823">
        <v>0</v>
      </c>
      <c r="AG823">
        <v>0</v>
      </c>
      <c r="AH823">
        <v>0</v>
      </c>
      <c r="AI823">
        <v>7.04</v>
      </c>
      <c r="AJ823">
        <v>1</v>
      </c>
      <c r="AK823">
        <v>1</v>
      </c>
      <c r="AL823">
        <v>1</v>
      </c>
      <c r="AN823">
        <v>0</v>
      </c>
      <c r="AO823">
        <v>0</v>
      </c>
      <c r="AP823">
        <v>0</v>
      </c>
      <c r="AQ823">
        <v>0</v>
      </c>
      <c r="AR823">
        <v>0</v>
      </c>
      <c r="AS823" t="s">
        <v>6</v>
      </c>
      <c r="AT823">
        <v>3</v>
      </c>
      <c r="AU823" t="s">
        <v>6</v>
      </c>
      <c r="AV823">
        <v>0</v>
      </c>
      <c r="AW823">
        <v>1</v>
      </c>
      <c r="AX823">
        <v>-1</v>
      </c>
      <c r="AY823">
        <v>0</v>
      </c>
      <c r="AZ823">
        <v>0</v>
      </c>
      <c r="BA823" t="s">
        <v>6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Y823*Source!I371</f>
        <v>2.4000000000000004</v>
      </c>
      <c r="CY823">
        <f>AA823</f>
        <v>1491.14</v>
      </c>
      <c r="CZ823">
        <f>AE823</f>
        <v>211.81</v>
      </c>
      <c r="DA823">
        <f>AI823</f>
        <v>7.04</v>
      </c>
      <c r="DB823">
        <v>0</v>
      </c>
    </row>
    <row r="824" spans="1:106" x14ac:dyDescent="0.2">
      <c r="A824">
        <f>ROW(Source!A374)</f>
        <v>374</v>
      </c>
      <c r="B824">
        <v>16612262</v>
      </c>
      <c r="C824">
        <v>16614463</v>
      </c>
      <c r="D824">
        <v>15430767</v>
      </c>
      <c r="E824">
        <v>1</v>
      </c>
      <c r="F824">
        <v>1</v>
      </c>
      <c r="G824">
        <v>1</v>
      </c>
      <c r="H824">
        <v>1</v>
      </c>
      <c r="I824" t="s">
        <v>1249</v>
      </c>
      <c r="J824" t="s">
        <v>6</v>
      </c>
      <c r="K824" t="s">
        <v>1250</v>
      </c>
      <c r="L824">
        <v>1191</v>
      </c>
      <c r="N824">
        <v>1013</v>
      </c>
      <c r="O824" t="s">
        <v>1223</v>
      </c>
      <c r="P824" t="s">
        <v>1223</v>
      </c>
      <c r="Q824">
        <v>1</v>
      </c>
      <c r="W824">
        <v>0</v>
      </c>
      <c r="X824">
        <v>-400197608</v>
      </c>
      <c r="Y824">
        <v>8.1074999999999999</v>
      </c>
      <c r="AA824">
        <v>0</v>
      </c>
      <c r="AB824">
        <v>0</v>
      </c>
      <c r="AC824">
        <v>0</v>
      </c>
      <c r="AD824">
        <v>60.05</v>
      </c>
      <c r="AE824">
        <v>0</v>
      </c>
      <c r="AF824">
        <v>0</v>
      </c>
      <c r="AG824">
        <v>0</v>
      </c>
      <c r="AH824">
        <v>8.5299999999999994</v>
      </c>
      <c r="AI824">
        <v>1</v>
      </c>
      <c r="AJ824">
        <v>1</v>
      </c>
      <c r="AK824">
        <v>1</v>
      </c>
      <c r="AL824">
        <v>7.04</v>
      </c>
      <c r="AN824">
        <v>0</v>
      </c>
      <c r="AO824">
        <v>1</v>
      </c>
      <c r="AP824">
        <v>1</v>
      </c>
      <c r="AQ824">
        <v>0</v>
      </c>
      <c r="AR824">
        <v>0</v>
      </c>
      <c r="AS824" t="s">
        <v>6</v>
      </c>
      <c r="AT824">
        <v>7.05</v>
      </c>
      <c r="AU824" t="s">
        <v>92</v>
      </c>
      <c r="AV824">
        <v>1</v>
      </c>
      <c r="AW824">
        <v>2</v>
      </c>
      <c r="AX824">
        <v>16614472</v>
      </c>
      <c r="AY824">
        <v>1</v>
      </c>
      <c r="AZ824">
        <v>0</v>
      </c>
      <c r="BA824">
        <v>828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Y824*Source!I374</f>
        <v>40.537500000000001</v>
      </c>
      <c r="CY824">
        <f>AD824</f>
        <v>60.05</v>
      </c>
      <c r="CZ824">
        <f>AH824</f>
        <v>8.5299999999999994</v>
      </c>
      <c r="DA824">
        <f>AL824</f>
        <v>7.04</v>
      </c>
      <c r="DB824">
        <v>0</v>
      </c>
    </row>
    <row r="825" spans="1:106" x14ac:dyDescent="0.2">
      <c r="A825">
        <f>ROW(Source!A374)</f>
        <v>374</v>
      </c>
      <c r="B825">
        <v>16612262</v>
      </c>
      <c r="C825">
        <v>16614463</v>
      </c>
      <c r="D825">
        <v>15430395</v>
      </c>
      <c r="E825">
        <v>1</v>
      </c>
      <c r="F825">
        <v>1</v>
      </c>
      <c r="G825">
        <v>1</v>
      </c>
      <c r="H825">
        <v>1</v>
      </c>
      <c r="I825" t="s">
        <v>1224</v>
      </c>
      <c r="J825" t="s">
        <v>6</v>
      </c>
      <c r="K825" t="s">
        <v>1225</v>
      </c>
      <c r="L825">
        <v>1191</v>
      </c>
      <c r="N825">
        <v>1013</v>
      </c>
      <c r="O825" t="s">
        <v>1223</v>
      </c>
      <c r="P825" t="s">
        <v>1223</v>
      </c>
      <c r="Q825">
        <v>1</v>
      </c>
      <c r="W825">
        <v>0</v>
      </c>
      <c r="X825">
        <v>-1417349443</v>
      </c>
      <c r="Y825">
        <v>0.01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1</v>
      </c>
      <c r="AJ825">
        <v>1</v>
      </c>
      <c r="AK825">
        <v>7.04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6</v>
      </c>
      <c r="AT825">
        <v>0.01</v>
      </c>
      <c r="AU825" t="s">
        <v>6</v>
      </c>
      <c r="AV825">
        <v>2</v>
      </c>
      <c r="AW825">
        <v>2</v>
      </c>
      <c r="AX825">
        <v>16614473</v>
      </c>
      <c r="AY825">
        <v>1</v>
      </c>
      <c r="AZ825">
        <v>2048</v>
      </c>
      <c r="BA825">
        <v>829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Y825*Source!I374</f>
        <v>0.05</v>
      </c>
      <c r="CY825">
        <f>AD825</f>
        <v>0</v>
      </c>
      <c r="CZ825">
        <f>AH825</f>
        <v>0</v>
      </c>
      <c r="DA825">
        <f>AL825</f>
        <v>1</v>
      </c>
      <c r="DB825">
        <v>0</v>
      </c>
    </row>
    <row r="826" spans="1:106" x14ac:dyDescent="0.2">
      <c r="A826">
        <f>ROW(Source!A374)</f>
        <v>374</v>
      </c>
      <c r="B826">
        <v>16612262</v>
      </c>
      <c r="C826">
        <v>16614463</v>
      </c>
      <c r="D826">
        <v>15249073</v>
      </c>
      <c r="E826">
        <v>1</v>
      </c>
      <c r="F826">
        <v>1</v>
      </c>
      <c r="G826">
        <v>1</v>
      </c>
      <c r="H826">
        <v>2</v>
      </c>
      <c r="I826" t="s">
        <v>1237</v>
      </c>
      <c r="J826" t="s">
        <v>1238</v>
      </c>
      <c r="K826" t="s">
        <v>1239</v>
      </c>
      <c r="L826">
        <v>1368</v>
      </c>
      <c r="N826">
        <v>1011</v>
      </c>
      <c r="O826" t="s">
        <v>1229</v>
      </c>
      <c r="P826" t="s">
        <v>1229</v>
      </c>
      <c r="Q826">
        <v>1</v>
      </c>
      <c r="W826">
        <v>0</v>
      </c>
      <c r="X826">
        <v>1372534845</v>
      </c>
      <c r="Y826">
        <v>1.2500000000000001E-2</v>
      </c>
      <c r="AA826">
        <v>0</v>
      </c>
      <c r="AB826">
        <v>462.6</v>
      </c>
      <c r="AC826">
        <v>11.6</v>
      </c>
      <c r="AD826">
        <v>0</v>
      </c>
      <c r="AE826">
        <v>0</v>
      </c>
      <c r="AF826">
        <v>65.709999999999994</v>
      </c>
      <c r="AG826">
        <v>11.6</v>
      </c>
      <c r="AH826">
        <v>0</v>
      </c>
      <c r="AI826">
        <v>1</v>
      </c>
      <c r="AJ826">
        <v>7.04</v>
      </c>
      <c r="AK826">
        <v>1</v>
      </c>
      <c r="AL826">
        <v>1</v>
      </c>
      <c r="AN826">
        <v>0</v>
      </c>
      <c r="AO826">
        <v>1</v>
      </c>
      <c r="AP826">
        <v>1</v>
      </c>
      <c r="AQ826">
        <v>0</v>
      </c>
      <c r="AR826">
        <v>0</v>
      </c>
      <c r="AS826" t="s">
        <v>6</v>
      </c>
      <c r="AT826">
        <v>0.01</v>
      </c>
      <c r="AU826" t="s">
        <v>91</v>
      </c>
      <c r="AV826">
        <v>0</v>
      </c>
      <c r="AW826">
        <v>2</v>
      </c>
      <c r="AX826">
        <v>16614474</v>
      </c>
      <c r="AY826">
        <v>1</v>
      </c>
      <c r="AZ826">
        <v>0</v>
      </c>
      <c r="BA826">
        <v>830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Y826*Source!I374</f>
        <v>6.25E-2</v>
      </c>
      <c r="CY826">
        <f>AB826</f>
        <v>462.6</v>
      </c>
      <c r="CZ826">
        <f>AF826</f>
        <v>65.709999999999994</v>
      </c>
      <c r="DA826">
        <f>AJ826</f>
        <v>7.04</v>
      </c>
      <c r="DB826">
        <v>0</v>
      </c>
    </row>
    <row r="827" spans="1:106" x14ac:dyDescent="0.2">
      <c r="A827">
        <f>ROW(Source!A374)</f>
        <v>374</v>
      </c>
      <c r="B827">
        <v>16612262</v>
      </c>
      <c r="C827">
        <v>16614463</v>
      </c>
      <c r="D827">
        <v>15167964</v>
      </c>
      <c r="E827">
        <v>1</v>
      </c>
      <c r="F827">
        <v>1</v>
      </c>
      <c r="G827">
        <v>1</v>
      </c>
      <c r="H827">
        <v>3</v>
      </c>
      <c r="I827" t="s">
        <v>1719</v>
      </c>
      <c r="J827" t="s">
        <v>1720</v>
      </c>
      <c r="K827" t="s">
        <v>1721</v>
      </c>
      <c r="L827">
        <v>1346</v>
      </c>
      <c r="N827">
        <v>1009</v>
      </c>
      <c r="O827" t="s">
        <v>162</v>
      </c>
      <c r="P827" t="s">
        <v>162</v>
      </c>
      <c r="Q827">
        <v>1</v>
      </c>
      <c r="W827">
        <v>0</v>
      </c>
      <c r="X827">
        <v>382130935</v>
      </c>
      <c r="Y827">
        <v>4.2000000000000002E-4</v>
      </c>
      <c r="AA827">
        <v>63.64</v>
      </c>
      <c r="AB827">
        <v>0</v>
      </c>
      <c r="AC827">
        <v>0</v>
      </c>
      <c r="AD827">
        <v>0</v>
      </c>
      <c r="AE827">
        <v>9.0399999999999991</v>
      </c>
      <c r="AF827">
        <v>0</v>
      </c>
      <c r="AG827">
        <v>0</v>
      </c>
      <c r="AH827">
        <v>0</v>
      </c>
      <c r="AI827">
        <v>7.04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4.2000000000000002E-4</v>
      </c>
      <c r="AU827" t="s">
        <v>6</v>
      </c>
      <c r="AV827">
        <v>0</v>
      </c>
      <c r="AW827">
        <v>2</v>
      </c>
      <c r="AX827">
        <v>16614475</v>
      </c>
      <c r="AY827">
        <v>1</v>
      </c>
      <c r="AZ827">
        <v>0</v>
      </c>
      <c r="BA827">
        <v>831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Y827*Source!I374</f>
        <v>2.1000000000000003E-3</v>
      </c>
      <c r="CY827">
        <f>AA827</f>
        <v>63.64</v>
      </c>
      <c r="CZ827">
        <f>AE827</f>
        <v>9.0399999999999991</v>
      </c>
      <c r="DA827">
        <f>AI827</f>
        <v>7.04</v>
      </c>
      <c r="DB827">
        <v>0</v>
      </c>
    </row>
    <row r="828" spans="1:106" x14ac:dyDescent="0.2">
      <c r="A828">
        <f>ROW(Source!A374)</f>
        <v>374</v>
      </c>
      <c r="B828">
        <v>16612262</v>
      </c>
      <c r="C828">
        <v>16614463</v>
      </c>
      <c r="D828">
        <v>15172117</v>
      </c>
      <c r="E828">
        <v>1</v>
      </c>
      <c r="F828">
        <v>1</v>
      </c>
      <c r="G828">
        <v>1</v>
      </c>
      <c r="H828">
        <v>3</v>
      </c>
      <c r="I828" t="s">
        <v>1701</v>
      </c>
      <c r="J828" t="s">
        <v>1702</v>
      </c>
      <c r="K828" t="s">
        <v>1703</v>
      </c>
      <c r="L828">
        <v>1348</v>
      </c>
      <c r="N828">
        <v>1009</v>
      </c>
      <c r="O828" t="s">
        <v>182</v>
      </c>
      <c r="P828" t="s">
        <v>182</v>
      </c>
      <c r="Q828">
        <v>1000</v>
      </c>
      <c r="W828">
        <v>0</v>
      </c>
      <c r="X828">
        <v>1529337430</v>
      </c>
      <c r="Y828">
        <v>1.1999999999999999E-3</v>
      </c>
      <c r="AA828">
        <v>12925.44</v>
      </c>
      <c r="AB828">
        <v>0</v>
      </c>
      <c r="AC828">
        <v>0</v>
      </c>
      <c r="AD828">
        <v>0</v>
      </c>
      <c r="AE828">
        <v>1836</v>
      </c>
      <c r="AF828">
        <v>0</v>
      </c>
      <c r="AG828">
        <v>0</v>
      </c>
      <c r="AH828">
        <v>0</v>
      </c>
      <c r="AI828">
        <v>7.04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1.1999999999999999E-3</v>
      </c>
      <c r="AU828" t="s">
        <v>6</v>
      </c>
      <c r="AV828">
        <v>0</v>
      </c>
      <c r="AW828">
        <v>2</v>
      </c>
      <c r="AX828">
        <v>16614476</v>
      </c>
      <c r="AY828">
        <v>1</v>
      </c>
      <c r="AZ828">
        <v>0</v>
      </c>
      <c r="BA828">
        <v>832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Y828*Source!I374</f>
        <v>5.9999999999999993E-3</v>
      </c>
      <c r="CY828">
        <f>AA828</f>
        <v>12925.44</v>
      </c>
      <c r="CZ828">
        <f>AE828</f>
        <v>1836</v>
      </c>
      <c r="DA828">
        <f>AI828</f>
        <v>7.04</v>
      </c>
      <c r="DB828">
        <v>0</v>
      </c>
    </row>
    <row r="829" spans="1:106" x14ac:dyDescent="0.2">
      <c r="A829">
        <f>ROW(Source!A374)</f>
        <v>374</v>
      </c>
      <c r="B829">
        <v>16612262</v>
      </c>
      <c r="C829">
        <v>16614463</v>
      </c>
      <c r="D829">
        <v>15232306</v>
      </c>
      <c r="E829">
        <v>1</v>
      </c>
      <c r="F829">
        <v>1</v>
      </c>
      <c r="G829">
        <v>1</v>
      </c>
      <c r="H829">
        <v>3</v>
      </c>
      <c r="I829" t="s">
        <v>1722</v>
      </c>
      <c r="J829" t="s">
        <v>1723</v>
      </c>
      <c r="K829" t="s">
        <v>1724</v>
      </c>
      <c r="L829">
        <v>1354</v>
      </c>
      <c r="N829">
        <v>1010</v>
      </c>
      <c r="O829" t="s">
        <v>110</v>
      </c>
      <c r="P829" t="s">
        <v>110</v>
      </c>
      <c r="Q829">
        <v>1</v>
      </c>
      <c r="W829">
        <v>0</v>
      </c>
      <c r="X829">
        <v>-1005374742</v>
      </c>
      <c r="Y829">
        <v>1</v>
      </c>
      <c r="AA829">
        <v>236.54</v>
      </c>
      <c r="AB829">
        <v>0</v>
      </c>
      <c r="AC829">
        <v>0</v>
      </c>
      <c r="AD829">
        <v>0</v>
      </c>
      <c r="AE829">
        <v>33.6</v>
      </c>
      <c r="AF829">
        <v>0</v>
      </c>
      <c r="AG829">
        <v>0</v>
      </c>
      <c r="AH829">
        <v>0</v>
      </c>
      <c r="AI829">
        <v>7.04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6</v>
      </c>
      <c r="AT829">
        <v>1</v>
      </c>
      <c r="AU829" t="s">
        <v>6</v>
      </c>
      <c r="AV829">
        <v>0</v>
      </c>
      <c r="AW829">
        <v>2</v>
      </c>
      <c r="AX829">
        <v>16614477</v>
      </c>
      <c r="AY829">
        <v>1</v>
      </c>
      <c r="AZ829">
        <v>0</v>
      </c>
      <c r="BA829">
        <v>833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Y829*Source!I374</f>
        <v>5</v>
      </c>
      <c r="CY829">
        <f>AA829</f>
        <v>236.54</v>
      </c>
      <c r="CZ829">
        <f>AE829</f>
        <v>33.6</v>
      </c>
      <c r="DA829">
        <f>AI829</f>
        <v>7.04</v>
      </c>
      <c r="DB829">
        <v>0</v>
      </c>
    </row>
    <row r="830" spans="1:106" x14ac:dyDescent="0.2">
      <c r="A830">
        <f>ROW(Source!A374)</f>
        <v>374</v>
      </c>
      <c r="B830">
        <v>16612262</v>
      </c>
      <c r="C830">
        <v>16614463</v>
      </c>
      <c r="D830">
        <v>15232445</v>
      </c>
      <c r="E830">
        <v>1</v>
      </c>
      <c r="F830">
        <v>1</v>
      </c>
      <c r="G830">
        <v>1</v>
      </c>
      <c r="H830">
        <v>3</v>
      </c>
      <c r="I830" t="s">
        <v>1725</v>
      </c>
      <c r="J830" t="s">
        <v>1726</v>
      </c>
      <c r="K830" t="s">
        <v>1727</v>
      </c>
      <c r="L830">
        <v>1354</v>
      </c>
      <c r="N830">
        <v>1010</v>
      </c>
      <c r="O830" t="s">
        <v>110</v>
      </c>
      <c r="P830" t="s">
        <v>110</v>
      </c>
      <c r="Q830">
        <v>1</v>
      </c>
      <c r="W830">
        <v>0</v>
      </c>
      <c r="X830">
        <v>-2073882562</v>
      </c>
      <c r="Y830">
        <v>1</v>
      </c>
      <c r="AA830">
        <v>70.400000000000006</v>
      </c>
      <c r="AB830">
        <v>0</v>
      </c>
      <c r="AC830">
        <v>0</v>
      </c>
      <c r="AD830">
        <v>0</v>
      </c>
      <c r="AE830">
        <v>10</v>
      </c>
      <c r="AF830">
        <v>0</v>
      </c>
      <c r="AG830">
        <v>0</v>
      </c>
      <c r="AH830">
        <v>0</v>
      </c>
      <c r="AI830">
        <v>7.04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1</v>
      </c>
      <c r="AU830" t="s">
        <v>6</v>
      </c>
      <c r="AV830">
        <v>0</v>
      </c>
      <c r="AW830">
        <v>2</v>
      </c>
      <c r="AX830">
        <v>16614478</v>
      </c>
      <c r="AY830">
        <v>1</v>
      </c>
      <c r="AZ830">
        <v>0</v>
      </c>
      <c r="BA830">
        <v>834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Y830*Source!I374</f>
        <v>5</v>
      </c>
      <c r="CY830">
        <f>AA830</f>
        <v>70.400000000000006</v>
      </c>
      <c r="CZ830">
        <f>AE830</f>
        <v>10</v>
      </c>
      <c r="DA830">
        <f>AI830</f>
        <v>7.04</v>
      </c>
      <c r="DB830">
        <v>0</v>
      </c>
    </row>
    <row r="831" spans="1:106" x14ac:dyDescent="0.2">
      <c r="A831">
        <f>ROW(Source!A374)</f>
        <v>374</v>
      </c>
      <c r="B831">
        <v>16612262</v>
      </c>
      <c r="C831">
        <v>16614463</v>
      </c>
      <c r="D831">
        <v>15232695</v>
      </c>
      <c r="E831">
        <v>1</v>
      </c>
      <c r="F831">
        <v>1</v>
      </c>
      <c r="G831">
        <v>1</v>
      </c>
      <c r="H831">
        <v>3</v>
      </c>
      <c r="I831" t="s">
        <v>1728</v>
      </c>
      <c r="J831" t="s">
        <v>1729</v>
      </c>
      <c r="K831" t="s">
        <v>1730</v>
      </c>
      <c r="L831">
        <v>1354</v>
      </c>
      <c r="N831">
        <v>1010</v>
      </c>
      <c r="O831" t="s">
        <v>110</v>
      </c>
      <c r="P831" t="s">
        <v>110</v>
      </c>
      <c r="Q831">
        <v>1</v>
      </c>
      <c r="W831">
        <v>0</v>
      </c>
      <c r="X831">
        <v>-201822490</v>
      </c>
      <c r="Y831">
        <v>1</v>
      </c>
      <c r="AA831">
        <v>171.07</v>
      </c>
      <c r="AB831">
        <v>0</v>
      </c>
      <c r="AC831">
        <v>0</v>
      </c>
      <c r="AD831">
        <v>0</v>
      </c>
      <c r="AE831">
        <v>24.3</v>
      </c>
      <c r="AF831">
        <v>0</v>
      </c>
      <c r="AG831">
        <v>0</v>
      </c>
      <c r="AH831">
        <v>0</v>
      </c>
      <c r="AI831">
        <v>7.04</v>
      </c>
      <c r="AJ831">
        <v>1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6</v>
      </c>
      <c r="AT831">
        <v>1</v>
      </c>
      <c r="AU831" t="s">
        <v>6</v>
      </c>
      <c r="AV831">
        <v>0</v>
      </c>
      <c r="AW831">
        <v>2</v>
      </c>
      <c r="AX831">
        <v>16614479</v>
      </c>
      <c r="AY831">
        <v>1</v>
      </c>
      <c r="AZ831">
        <v>0</v>
      </c>
      <c r="BA831">
        <v>835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Y831*Source!I374</f>
        <v>5</v>
      </c>
      <c r="CY831">
        <f>AA831</f>
        <v>171.07</v>
      </c>
      <c r="CZ831">
        <f>AE831</f>
        <v>24.3</v>
      </c>
      <c r="DA831">
        <f>AI831</f>
        <v>7.04</v>
      </c>
      <c r="DB831">
        <v>0</v>
      </c>
    </row>
    <row r="832" spans="1:106" x14ac:dyDescent="0.2">
      <c r="A832">
        <f>ROW(Source!A375)</f>
        <v>375</v>
      </c>
      <c r="B832">
        <v>16612262</v>
      </c>
      <c r="C832">
        <v>16614480</v>
      </c>
      <c r="D832">
        <v>15430767</v>
      </c>
      <c r="E832">
        <v>1</v>
      </c>
      <c r="F832">
        <v>1</v>
      </c>
      <c r="G832">
        <v>1</v>
      </c>
      <c r="H832">
        <v>1</v>
      </c>
      <c r="I832" t="s">
        <v>1249</v>
      </c>
      <c r="J832" t="s">
        <v>6</v>
      </c>
      <c r="K832" t="s">
        <v>1250</v>
      </c>
      <c r="L832">
        <v>1191</v>
      </c>
      <c r="N832">
        <v>1013</v>
      </c>
      <c r="O832" t="s">
        <v>1223</v>
      </c>
      <c r="P832" t="s">
        <v>1223</v>
      </c>
      <c r="Q832">
        <v>1</v>
      </c>
      <c r="W832">
        <v>0</v>
      </c>
      <c r="X832">
        <v>-400197608</v>
      </c>
      <c r="Y832">
        <v>10.280999999999999</v>
      </c>
      <c r="AA832">
        <v>0</v>
      </c>
      <c r="AB832">
        <v>0</v>
      </c>
      <c r="AC832">
        <v>0</v>
      </c>
      <c r="AD832">
        <v>60.05</v>
      </c>
      <c r="AE832">
        <v>0</v>
      </c>
      <c r="AF832">
        <v>0</v>
      </c>
      <c r="AG832">
        <v>0</v>
      </c>
      <c r="AH832">
        <v>8.5299999999999994</v>
      </c>
      <c r="AI832">
        <v>1</v>
      </c>
      <c r="AJ832">
        <v>1</v>
      </c>
      <c r="AK832">
        <v>1</v>
      </c>
      <c r="AL832">
        <v>7.04</v>
      </c>
      <c r="AN832">
        <v>0</v>
      </c>
      <c r="AO832">
        <v>1</v>
      </c>
      <c r="AP832">
        <v>1</v>
      </c>
      <c r="AQ832">
        <v>0</v>
      </c>
      <c r="AR832">
        <v>0</v>
      </c>
      <c r="AS832" t="s">
        <v>6</v>
      </c>
      <c r="AT832">
        <v>8.94</v>
      </c>
      <c r="AU832" t="s">
        <v>92</v>
      </c>
      <c r="AV832">
        <v>1</v>
      </c>
      <c r="AW832">
        <v>2</v>
      </c>
      <c r="AX832">
        <v>16614489</v>
      </c>
      <c r="AY832">
        <v>1</v>
      </c>
      <c r="AZ832">
        <v>0</v>
      </c>
      <c r="BA832">
        <v>836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Y832*Source!I375</f>
        <v>51.404999999999994</v>
      </c>
      <c r="CY832">
        <f>AD832</f>
        <v>60.05</v>
      </c>
      <c r="CZ832">
        <f>AH832</f>
        <v>8.5299999999999994</v>
      </c>
      <c r="DA832">
        <f>AL832</f>
        <v>7.04</v>
      </c>
      <c r="DB832">
        <v>0</v>
      </c>
    </row>
    <row r="833" spans="1:106" x14ac:dyDescent="0.2">
      <c r="A833">
        <f>ROW(Source!A375)</f>
        <v>375</v>
      </c>
      <c r="B833">
        <v>16612262</v>
      </c>
      <c r="C833">
        <v>16614480</v>
      </c>
      <c r="D833">
        <v>15430395</v>
      </c>
      <c r="E833">
        <v>1</v>
      </c>
      <c r="F833">
        <v>1</v>
      </c>
      <c r="G833">
        <v>1</v>
      </c>
      <c r="H833">
        <v>1</v>
      </c>
      <c r="I833" t="s">
        <v>1224</v>
      </c>
      <c r="J833" t="s">
        <v>6</v>
      </c>
      <c r="K833" t="s">
        <v>1225</v>
      </c>
      <c r="L833">
        <v>1191</v>
      </c>
      <c r="N833">
        <v>1013</v>
      </c>
      <c r="O833" t="s">
        <v>1223</v>
      </c>
      <c r="P833" t="s">
        <v>1223</v>
      </c>
      <c r="Q833">
        <v>1</v>
      </c>
      <c r="W833">
        <v>0</v>
      </c>
      <c r="X833">
        <v>-1417349443</v>
      </c>
      <c r="Y833">
        <v>0.01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7.04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0.01</v>
      </c>
      <c r="AU833" t="s">
        <v>6</v>
      </c>
      <c r="AV833">
        <v>2</v>
      </c>
      <c r="AW833">
        <v>2</v>
      </c>
      <c r="AX833">
        <v>16614490</v>
      </c>
      <c r="AY833">
        <v>1</v>
      </c>
      <c r="AZ833">
        <v>2048</v>
      </c>
      <c r="BA833">
        <v>837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Y833*Source!I375</f>
        <v>0.05</v>
      </c>
      <c r="CY833">
        <f>AD833</f>
        <v>0</v>
      </c>
      <c r="CZ833">
        <f>AH833</f>
        <v>0</v>
      </c>
      <c r="DA833">
        <f>AL833</f>
        <v>1</v>
      </c>
      <c r="DB833">
        <v>0</v>
      </c>
    </row>
    <row r="834" spans="1:106" x14ac:dyDescent="0.2">
      <c r="A834">
        <f>ROW(Source!A375)</f>
        <v>375</v>
      </c>
      <c r="B834">
        <v>16612262</v>
      </c>
      <c r="C834">
        <v>16614480</v>
      </c>
      <c r="D834">
        <v>15249073</v>
      </c>
      <c r="E834">
        <v>1</v>
      </c>
      <c r="F834">
        <v>1</v>
      </c>
      <c r="G834">
        <v>1</v>
      </c>
      <c r="H834">
        <v>2</v>
      </c>
      <c r="I834" t="s">
        <v>1237</v>
      </c>
      <c r="J834" t="s">
        <v>1238</v>
      </c>
      <c r="K834" t="s">
        <v>1239</v>
      </c>
      <c r="L834">
        <v>1368</v>
      </c>
      <c r="N834">
        <v>1011</v>
      </c>
      <c r="O834" t="s">
        <v>1229</v>
      </c>
      <c r="P834" t="s">
        <v>1229</v>
      </c>
      <c r="Q834">
        <v>1</v>
      </c>
      <c r="W834">
        <v>0</v>
      </c>
      <c r="X834">
        <v>1372534845</v>
      </c>
      <c r="Y834">
        <v>1.2500000000000001E-2</v>
      </c>
      <c r="AA834">
        <v>0</v>
      </c>
      <c r="AB834">
        <v>462.6</v>
      </c>
      <c r="AC834">
        <v>11.6</v>
      </c>
      <c r="AD834">
        <v>0</v>
      </c>
      <c r="AE834">
        <v>0</v>
      </c>
      <c r="AF834">
        <v>65.709999999999994</v>
      </c>
      <c r="AG834">
        <v>11.6</v>
      </c>
      <c r="AH834">
        <v>0</v>
      </c>
      <c r="AI834">
        <v>1</v>
      </c>
      <c r="AJ834">
        <v>7.04</v>
      </c>
      <c r="AK834">
        <v>1</v>
      </c>
      <c r="AL834">
        <v>1</v>
      </c>
      <c r="AN834">
        <v>0</v>
      </c>
      <c r="AO834">
        <v>1</v>
      </c>
      <c r="AP834">
        <v>1</v>
      </c>
      <c r="AQ834">
        <v>0</v>
      </c>
      <c r="AR834">
        <v>0</v>
      </c>
      <c r="AS834" t="s">
        <v>6</v>
      </c>
      <c r="AT834">
        <v>0.01</v>
      </c>
      <c r="AU834" t="s">
        <v>91</v>
      </c>
      <c r="AV834">
        <v>0</v>
      </c>
      <c r="AW834">
        <v>2</v>
      </c>
      <c r="AX834">
        <v>16614491</v>
      </c>
      <c r="AY834">
        <v>1</v>
      </c>
      <c r="AZ834">
        <v>0</v>
      </c>
      <c r="BA834">
        <v>838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Y834*Source!I375</f>
        <v>6.25E-2</v>
      </c>
      <c r="CY834">
        <f>AB834</f>
        <v>462.6</v>
      </c>
      <c r="CZ834">
        <f>AF834</f>
        <v>65.709999999999994</v>
      </c>
      <c r="DA834">
        <f>AJ834</f>
        <v>7.04</v>
      </c>
      <c r="DB834">
        <v>0</v>
      </c>
    </row>
    <row r="835" spans="1:106" x14ac:dyDescent="0.2">
      <c r="A835">
        <f>ROW(Source!A375)</f>
        <v>375</v>
      </c>
      <c r="B835">
        <v>16612262</v>
      </c>
      <c r="C835">
        <v>16614480</v>
      </c>
      <c r="D835">
        <v>15167964</v>
      </c>
      <c r="E835">
        <v>1</v>
      </c>
      <c r="F835">
        <v>1</v>
      </c>
      <c r="G835">
        <v>1</v>
      </c>
      <c r="H835">
        <v>3</v>
      </c>
      <c r="I835" t="s">
        <v>1719</v>
      </c>
      <c r="J835" t="s">
        <v>1720</v>
      </c>
      <c r="K835" t="s">
        <v>1721</v>
      </c>
      <c r="L835">
        <v>1346</v>
      </c>
      <c r="N835">
        <v>1009</v>
      </c>
      <c r="O835" t="s">
        <v>162</v>
      </c>
      <c r="P835" t="s">
        <v>162</v>
      </c>
      <c r="Q835">
        <v>1</v>
      </c>
      <c r="W835">
        <v>0</v>
      </c>
      <c r="X835">
        <v>382130935</v>
      </c>
      <c r="Y835">
        <v>7.2000000000000005E-4</v>
      </c>
      <c r="AA835">
        <v>63.64</v>
      </c>
      <c r="AB835">
        <v>0</v>
      </c>
      <c r="AC835">
        <v>0</v>
      </c>
      <c r="AD835">
        <v>0</v>
      </c>
      <c r="AE835">
        <v>9.0399999999999991</v>
      </c>
      <c r="AF835">
        <v>0</v>
      </c>
      <c r="AG835">
        <v>0</v>
      </c>
      <c r="AH835">
        <v>0</v>
      </c>
      <c r="AI835">
        <v>7.04</v>
      </c>
      <c r="AJ835">
        <v>1</v>
      </c>
      <c r="AK835">
        <v>1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7.2000000000000005E-4</v>
      </c>
      <c r="AU835" t="s">
        <v>6</v>
      </c>
      <c r="AV835">
        <v>0</v>
      </c>
      <c r="AW835">
        <v>2</v>
      </c>
      <c r="AX835">
        <v>16614492</v>
      </c>
      <c r="AY835">
        <v>1</v>
      </c>
      <c r="AZ835">
        <v>0</v>
      </c>
      <c r="BA835">
        <v>839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Y835*Source!I375</f>
        <v>3.6000000000000003E-3</v>
      </c>
      <c r="CY835">
        <f>AA835</f>
        <v>63.64</v>
      </c>
      <c r="CZ835">
        <f>AE835</f>
        <v>9.0399999999999991</v>
      </c>
      <c r="DA835">
        <f>AI835</f>
        <v>7.04</v>
      </c>
      <c r="DB835">
        <v>0</v>
      </c>
    </row>
    <row r="836" spans="1:106" x14ac:dyDescent="0.2">
      <c r="A836">
        <f>ROW(Source!A375)</f>
        <v>375</v>
      </c>
      <c r="B836">
        <v>16612262</v>
      </c>
      <c r="C836">
        <v>16614480</v>
      </c>
      <c r="D836">
        <v>15172117</v>
      </c>
      <c r="E836">
        <v>1</v>
      </c>
      <c r="F836">
        <v>1</v>
      </c>
      <c r="G836">
        <v>1</v>
      </c>
      <c r="H836">
        <v>3</v>
      </c>
      <c r="I836" t="s">
        <v>1701</v>
      </c>
      <c r="J836" t="s">
        <v>1702</v>
      </c>
      <c r="K836" t="s">
        <v>1703</v>
      </c>
      <c r="L836">
        <v>1348</v>
      </c>
      <c r="N836">
        <v>1009</v>
      </c>
      <c r="O836" t="s">
        <v>182</v>
      </c>
      <c r="P836" t="s">
        <v>182</v>
      </c>
      <c r="Q836">
        <v>1000</v>
      </c>
      <c r="W836">
        <v>0</v>
      </c>
      <c r="X836">
        <v>1529337430</v>
      </c>
      <c r="Y836">
        <v>1.92E-3</v>
      </c>
      <c r="AA836">
        <v>12925.44</v>
      </c>
      <c r="AB836">
        <v>0</v>
      </c>
      <c r="AC836">
        <v>0</v>
      </c>
      <c r="AD836">
        <v>0</v>
      </c>
      <c r="AE836">
        <v>1836</v>
      </c>
      <c r="AF836">
        <v>0</v>
      </c>
      <c r="AG836">
        <v>0</v>
      </c>
      <c r="AH836">
        <v>0</v>
      </c>
      <c r="AI836">
        <v>7.04</v>
      </c>
      <c r="AJ836">
        <v>1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6</v>
      </c>
      <c r="AT836">
        <v>1.92E-3</v>
      </c>
      <c r="AU836" t="s">
        <v>6</v>
      </c>
      <c r="AV836">
        <v>0</v>
      </c>
      <c r="AW836">
        <v>2</v>
      </c>
      <c r="AX836">
        <v>16614493</v>
      </c>
      <c r="AY836">
        <v>1</v>
      </c>
      <c r="AZ836">
        <v>0</v>
      </c>
      <c r="BA836">
        <v>840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Y836*Source!I375</f>
        <v>9.6000000000000009E-3</v>
      </c>
      <c r="CY836">
        <f>AA836</f>
        <v>12925.44</v>
      </c>
      <c r="CZ836">
        <f>AE836</f>
        <v>1836</v>
      </c>
      <c r="DA836">
        <f>AI836</f>
        <v>7.04</v>
      </c>
      <c r="DB836">
        <v>0</v>
      </c>
    </row>
    <row r="837" spans="1:106" x14ac:dyDescent="0.2">
      <c r="A837">
        <f>ROW(Source!A375)</f>
        <v>375</v>
      </c>
      <c r="B837">
        <v>16612262</v>
      </c>
      <c r="C837">
        <v>16614480</v>
      </c>
      <c r="D837">
        <v>15232307</v>
      </c>
      <c r="E837">
        <v>1</v>
      </c>
      <c r="F837">
        <v>1</v>
      </c>
      <c r="G837">
        <v>1</v>
      </c>
      <c r="H837">
        <v>3</v>
      </c>
      <c r="I837" t="s">
        <v>1731</v>
      </c>
      <c r="J837" t="s">
        <v>1732</v>
      </c>
      <c r="K837" t="s">
        <v>1733</v>
      </c>
      <c r="L837">
        <v>1354</v>
      </c>
      <c r="N837">
        <v>1010</v>
      </c>
      <c r="O837" t="s">
        <v>110</v>
      </c>
      <c r="P837" t="s">
        <v>110</v>
      </c>
      <c r="Q837">
        <v>1</v>
      </c>
      <c r="W837">
        <v>0</v>
      </c>
      <c r="X837">
        <v>-1893675147</v>
      </c>
      <c r="Y837">
        <v>1</v>
      </c>
      <c r="AA837">
        <v>547.42999999999995</v>
      </c>
      <c r="AB837">
        <v>0</v>
      </c>
      <c r="AC837">
        <v>0</v>
      </c>
      <c r="AD837">
        <v>0</v>
      </c>
      <c r="AE837">
        <v>77.760000000000005</v>
      </c>
      <c r="AF837">
        <v>0</v>
      </c>
      <c r="AG837">
        <v>0</v>
      </c>
      <c r="AH837">
        <v>0</v>
      </c>
      <c r="AI837">
        <v>7.04</v>
      </c>
      <c r="AJ837">
        <v>1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6</v>
      </c>
      <c r="AT837">
        <v>1</v>
      </c>
      <c r="AU837" t="s">
        <v>6</v>
      </c>
      <c r="AV837">
        <v>0</v>
      </c>
      <c r="AW837">
        <v>2</v>
      </c>
      <c r="AX837">
        <v>16614494</v>
      </c>
      <c r="AY837">
        <v>1</v>
      </c>
      <c r="AZ837">
        <v>0</v>
      </c>
      <c r="BA837">
        <v>841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Y837*Source!I375</f>
        <v>5</v>
      </c>
      <c r="CY837">
        <f>AA837</f>
        <v>547.42999999999995</v>
      </c>
      <c r="CZ837">
        <f>AE837</f>
        <v>77.760000000000005</v>
      </c>
      <c r="DA837">
        <f>AI837</f>
        <v>7.04</v>
      </c>
      <c r="DB837">
        <v>0</v>
      </c>
    </row>
    <row r="838" spans="1:106" x14ac:dyDescent="0.2">
      <c r="A838">
        <f>ROW(Source!A375)</f>
        <v>375</v>
      </c>
      <c r="B838">
        <v>16612262</v>
      </c>
      <c r="C838">
        <v>16614480</v>
      </c>
      <c r="D838">
        <v>15232446</v>
      </c>
      <c r="E838">
        <v>1</v>
      </c>
      <c r="F838">
        <v>1</v>
      </c>
      <c r="G838">
        <v>1</v>
      </c>
      <c r="H838">
        <v>3</v>
      </c>
      <c r="I838" t="s">
        <v>1734</v>
      </c>
      <c r="J838" t="s">
        <v>1735</v>
      </c>
      <c r="K838" t="s">
        <v>1736</v>
      </c>
      <c r="L838">
        <v>1354</v>
      </c>
      <c r="N838">
        <v>1010</v>
      </c>
      <c r="O838" t="s">
        <v>110</v>
      </c>
      <c r="P838" t="s">
        <v>110</v>
      </c>
      <c r="Q838">
        <v>1</v>
      </c>
      <c r="W838">
        <v>0</v>
      </c>
      <c r="X838">
        <v>-243969227</v>
      </c>
      <c r="Y838">
        <v>1</v>
      </c>
      <c r="AA838">
        <v>123.27</v>
      </c>
      <c r="AB838">
        <v>0</v>
      </c>
      <c r="AC838">
        <v>0</v>
      </c>
      <c r="AD838">
        <v>0</v>
      </c>
      <c r="AE838">
        <v>17.510000000000002</v>
      </c>
      <c r="AF838">
        <v>0</v>
      </c>
      <c r="AG838">
        <v>0</v>
      </c>
      <c r="AH838">
        <v>0</v>
      </c>
      <c r="AI838">
        <v>7.04</v>
      </c>
      <c r="AJ838">
        <v>1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6</v>
      </c>
      <c r="AT838">
        <v>1</v>
      </c>
      <c r="AU838" t="s">
        <v>6</v>
      </c>
      <c r="AV838">
        <v>0</v>
      </c>
      <c r="AW838">
        <v>2</v>
      </c>
      <c r="AX838">
        <v>16614495</v>
      </c>
      <c r="AY838">
        <v>1</v>
      </c>
      <c r="AZ838">
        <v>0</v>
      </c>
      <c r="BA838">
        <v>842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Y838*Source!I375</f>
        <v>5</v>
      </c>
      <c r="CY838">
        <f>AA838</f>
        <v>123.27</v>
      </c>
      <c r="CZ838">
        <f>AE838</f>
        <v>17.510000000000002</v>
      </c>
      <c r="DA838">
        <f>AI838</f>
        <v>7.04</v>
      </c>
      <c r="DB838">
        <v>0</v>
      </c>
    </row>
    <row r="839" spans="1:106" x14ac:dyDescent="0.2">
      <c r="A839">
        <f>ROW(Source!A375)</f>
        <v>375</v>
      </c>
      <c r="B839">
        <v>16612262</v>
      </c>
      <c r="C839">
        <v>16614480</v>
      </c>
      <c r="D839">
        <v>15232697</v>
      </c>
      <c r="E839">
        <v>1</v>
      </c>
      <c r="F839">
        <v>1</v>
      </c>
      <c r="G839">
        <v>1</v>
      </c>
      <c r="H839">
        <v>3</v>
      </c>
      <c r="I839" t="s">
        <v>1737</v>
      </c>
      <c r="J839" t="s">
        <v>1738</v>
      </c>
      <c r="K839" t="s">
        <v>1739</v>
      </c>
      <c r="L839">
        <v>1354</v>
      </c>
      <c r="N839">
        <v>1010</v>
      </c>
      <c r="O839" t="s">
        <v>110</v>
      </c>
      <c r="P839" t="s">
        <v>110</v>
      </c>
      <c r="Q839">
        <v>1</v>
      </c>
      <c r="W839">
        <v>0</v>
      </c>
      <c r="X839">
        <v>-2122562565</v>
      </c>
      <c r="Y839">
        <v>1</v>
      </c>
      <c r="AA839">
        <v>258.37</v>
      </c>
      <c r="AB839">
        <v>0</v>
      </c>
      <c r="AC839">
        <v>0</v>
      </c>
      <c r="AD839">
        <v>0</v>
      </c>
      <c r="AE839">
        <v>36.700000000000003</v>
      </c>
      <c r="AF839">
        <v>0</v>
      </c>
      <c r="AG839">
        <v>0</v>
      </c>
      <c r="AH839">
        <v>0</v>
      </c>
      <c r="AI839">
        <v>7.04</v>
      </c>
      <c r="AJ839">
        <v>1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6</v>
      </c>
      <c r="AT839">
        <v>1</v>
      </c>
      <c r="AU839" t="s">
        <v>6</v>
      </c>
      <c r="AV839">
        <v>0</v>
      </c>
      <c r="AW839">
        <v>2</v>
      </c>
      <c r="AX839">
        <v>16614496</v>
      </c>
      <c r="AY839">
        <v>1</v>
      </c>
      <c r="AZ839">
        <v>0</v>
      </c>
      <c r="BA839">
        <v>843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Y839*Source!I375</f>
        <v>5</v>
      </c>
      <c r="CY839">
        <f>AA839</f>
        <v>258.37</v>
      </c>
      <c r="CZ839">
        <f>AE839</f>
        <v>36.700000000000003</v>
      </c>
      <c r="DA839">
        <f>AI839</f>
        <v>7.04</v>
      </c>
      <c r="DB839">
        <v>0</v>
      </c>
    </row>
    <row r="840" spans="1:106" x14ac:dyDescent="0.2">
      <c r="A840">
        <f>ROW(Source!A413)</f>
        <v>413</v>
      </c>
      <c r="B840">
        <v>16612262</v>
      </c>
      <c r="C840">
        <v>16614497</v>
      </c>
      <c r="D840">
        <v>15432356</v>
      </c>
      <c r="E840">
        <v>1</v>
      </c>
      <c r="F840">
        <v>1</v>
      </c>
      <c r="G840">
        <v>1</v>
      </c>
      <c r="H840">
        <v>1</v>
      </c>
      <c r="I840" t="s">
        <v>1406</v>
      </c>
      <c r="J840" t="s">
        <v>6</v>
      </c>
      <c r="K840" t="s">
        <v>1407</v>
      </c>
      <c r="L840">
        <v>1191</v>
      </c>
      <c r="N840">
        <v>1013</v>
      </c>
      <c r="O840" t="s">
        <v>1223</v>
      </c>
      <c r="P840" t="s">
        <v>1223</v>
      </c>
      <c r="Q840">
        <v>1</v>
      </c>
      <c r="W840">
        <v>0</v>
      </c>
      <c r="X840">
        <v>1850719656</v>
      </c>
      <c r="Y840">
        <v>34.659999999999997</v>
      </c>
      <c r="AA840">
        <v>0</v>
      </c>
      <c r="AB840">
        <v>0</v>
      </c>
      <c r="AC840">
        <v>0</v>
      </c>
      <c r="AD840">
        <v>58.5</v>
      </c>
      <c r="AE840">
        <v>0</v>
      </c>
      <c r="AF840">
        <v>0</v>
      </c>
      <c r="AG840">
        <v>0</v>
      </c>
      <c r="AH840">
        <v>8.31</v>
      </c>
      <c r="AI840">
        <v>1</v>
      </c>
      <c r="AJ840">
        <v>1</v>
      </c>
      <c r="AK840">
        <v>1</v>
      </c>
      <c r="AL840">
        <v>7.04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6</v>
      </c>
      <c r="AT840">
        <v>34.659999999999997</v>
      </c>
      <c r="AU840" t="s">
        <v>6</v>
      </c>
      <c r="AV840">
        <v>1</v>
      </c>
      <c r="AW840">
        <v>2</v>
      </c>
      <c r="AX840">
        <v>16614504</v>
      </c>
      <c r="AY840">
        <v>1</v>
      </c>
      <c r="AZ840">
        <v>0</v>
      </c>
      <c r="BA840">
        <v>844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Y840*Source!I413</f>
        <v>54.173579999999994</v>
      </c>
      <c r="CY840">
        <f>AD840</f>
        <v>58.5</v>
      </c>
      <c r="CZ840">
        <f>AH840</f>
        <v>8.31</v>
      </c>
      <c r="DA840">
        <f>AL840</f>
        <v>7.04</v>
      </c>
      <c r="DB840">
        <v>0</v>
      </c>
    </row>
    <row r="841" spans="1:106" x14ac:dyDescent="0.2">
      <c r="A841">
        <f>ROW(Source!A413)</f>
        <v>413</v>
      </c>
      <c r="B841">
        <v>16612262</v>
      </c>
      <c r="C841">
        <v>16614497</v>
      </c>
      <c r="D841">
        <v>15430395</v>
      </c>
      <c r="E841">
        <v>1</v>
      </c>
      <c r="F841">
        <v>1</v>
      </c>
      <c r="G841">
        <v>1</v>
      </c>
      <c r="H841">
        <v>1</v>
      </c>
      <c r="I841" t="s">
        <v>1224</v>
      </c>
      <c r="J841" t="s">
        <v>6</v>
      </c>
      <c r="K841" t="s">
        <v>1225</v>
      </c>
      <c r="L841">
        <v>1191</v>
      </c>
      <c r="N841">
        <v>1013</v>
      </c>
      <c r="O841" t="s">
        <v>1223</v>
      </c>
      <c r="P841" t="s">
        <v>1223</v>
      </c>
      <c r="Q841">
        <v>1</v>
      </c>
      <c r="W841">
        <v>0</v>
      </c>
      <c r="X841">
        <v>-1417349443</v>
      </c>
      <c r="Y841">
        <v>0.1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1</v>
      </c>
      <c r="AJ841">
        <v>1</v>
      </c>
      <c r="AK841">
        <v>7.04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6</v>
      </c>
      <c r="AT841">
        <v>0.1</v>
      </c>
      <c r="AU841" t="s">
        <v>6</v>
      </c>
      <c r="AV841">
        <v>2</v>
      </c>
      <c r="AW841">
        <v>2</v>
      </c>
      <c r="AX841">
        <v>16614505</v>
      </c>
      <c r="AY841">
        <v>1</v>
      </c>
      <c r="AZ841">
        <v>0</v>
      </c>
      <c r="BA841">
        <v>845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Y841*Source!I413</f>
        <v>0.15629999999999999</v>
      </c>
      <c r="CY841">
        <f>AD841</f>
        <v>0</v>
      </c>
      <c r="CZ841">
        <f>AH841</f>
        <v>0</v>
      </c>
      <c r="DA841">
        <f>AL841</f>
        <v>1</v>
      </c>
      <c r="DB841">
        <v>0</v>
      </c>
    </row>
    <row r="842" spans="1:106" x14ac:dyDescent="0.2">
      <c r="A842">
        <f>ROW(Source!A413)</f>
        <v>413</v>
      </c>
      <c r="B842">
        <v>16612262</v>
      </c>
      <c r="C842">
        <v>16614497</v>
      </c>
      <c r="D842">
        <v>15247974</v>
      </c>
      <c r="E842">
        <v>1</v>
      </c>
      <c r="F842">
        <v>1</v>
      </c>
      <c r="G842">
        <v>1</v>
      </c>
      <c r="H842">
        <v>2</v>
      </c>
      <c r="I842" t="s">
        <v>1226</v>
      </c>
      <c r="J842" t="s">
        <v>1227</v>
      </c>
      <c r="K842" t="s">
        <v>1228</v>
      </c>
      <c r="L842">
        <v>1368</v>
      </c>
      <c r="N842">
        <v>1011</v>
      </c>
      <c r="O842" t="s">
        <v>1229</v>
      </c>
      <c r="P842" t="s">
        <v>1229</v>
      </c>
      <c r="Q842">
        <v>1</v>
      </c>
      <c r="W842">
        <v>0</v>
      </c>
      <c r="X842">
        <v>1188625873</v>
      </c>
      <c r="Y842">
        <v>0.1</v>
      </c>
      <c r="AA842">
        <v>0</v>
      </c>
      <c r="AB842">
        <v>220.07</v>
      </c>
      <c r="AC842">
        <v>13.5</v>
      </c>
      <c r="AD842">
        <v>0</v>
      </c>
      <c r="AE842">
        <v>0</v>
      </c>
      <c r="AF842">
        <v>31.26</v>
      </c>
      <c r="AG842">
        <v>13.5</v>
      </c>
      <c r="AH842">
        <v>0</v>
      </c>
      <c r="AI842">
        <v>1</v>
      </c>
      <c r="AJ842">
        <v>7.04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6</v>
      </c>
      <c r="AT842">
        <v>0.1</v>
      </c>
      <c r="AU842" t="s">
        <v>6</v>
      </c>
      <c r="AV842">
        <v>0</v>
      </c>
      <c r="AW842">
        <v>2</v>
      </c>
      <c r="AX842">
        <v>16614506</v>
      </c>
      <c r="AY842">
        <v>1</v>
      </c>
      <c r="AZ842">
        <v>0</v>
      </c>
      <c r="BA842">
        <v>846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Y842*Source!I413</f>
        <v>0.15629999999999999</v>
      </c>
      <c r="CY842">
        <f>AB842</f>
        <v>220.07</v>
      </c>
      <c r="CZ842">
        <f>AF842</f>
        <v>31.26</v>
      </c>
      <c r="DA842">
        <f>AJ842</f>
        <v>7.04</v>
      </c>
      <c r="DB842">
        <v>0</v>
      </c>
    </row>
    <row r="843" spans="1:106" x14ac:dyDescent="0.2">
      <c r="A843">
        <f>ROW(Source!A413)</f>
        <v>413</v>
      </c>
      <c r="B843">
        <v>16612262</v>
      </c>
      <c r="C843">
        <v>16614497</v>
      </c>
      <c r="D843">
        <v>15249308</v>
      </c>
      <c r="E843">
        <v>1</v>
      </c>
      <c r="F843">
        <v>1</v>
      </c>
      <c r="G843">
        <v>1</v>
      </c>
      <c r="H843">
        <v>2</v>
      </c>
      <c r="I843" t="s">
        <v>1611</v>
      </c>
      <c r="J843" t="s">
        <v>1612</v>
      </c>
      <c r="K843" t="s">
        <v>1613</v>
      </c>
      <c r="L843">
        <v>1368</v>
      </c>
      <c r="N843">
        <v>1011</v>
      </c>
      <c r="O843" t="s">
        <v>1229</v>
      </c>
      <c r="P843" t="s">
        <v>1229</v>
      </c>
      <c r="Q843">
        <v>1</v>
      </c>
      <c r="W843">
        <v>0</v>
      </c>
      <c r="X843">
        <v>792402865</v>
      </c>
      <c r="Y843">
        <v>3.3</v>
      </c>
      <c r="AA843">
        <v>0</v>
      </c>
      <c r="AB843">
        <v>8.4499999999999993</v>
      </c>
      <c r="AC843">
        <v>0</v>
      </c>
      <c r="AD843">
        <v>0</v>
      </c>
      <c r="AE843">
        <v>0</v>
      </c>
      <c r="AF843">
        <v>1.2</v>
      </c>
      <c r="AG843">
        <v>0</v>
      </c>
      <c r="AH843">
        <v>0</v>
      </c>
      <c r="AI843">
        <v>1</v>
      </c>
      <c r="AJ843">
        <v>7.04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6</v>
      </c>
      <c r="AT843">
        <v>3.3</v>
      </c>
      <c r="AU843" t="s">
        <v>6</v>
      </c>
      <c r="AV843">
        <v>0</v>
      </c>
      <c r="AW843">
        <v>2</v>
      </c>
      <c r="AX843">
        <v>16614507</v>
      </c>
      <c r="AY843">
        <v>1</v>
      </c>
      <c r="AZ843">
        <v>0</v>
      </c>
      <c r="BA843">
        <v>847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Y843*Source!I413</f>
        <v>5.1578999999999997</v>
      </c>
      <c r="CY843">
        <f>AB843</f>
        <v>8.4499999999999993</v>
      </c>
      <c r="CZ843">
        <f>AF843</f>
        <v>1.2</v>
      </c>
      <c r="DA843">
        <f>AJ843</f>
        <v>7.04</v>
      </c>
      <c r="DB843">
        <v>0</v>
      </c>
    </row>
    <row r="844" spans="1:106" x14ac:dyDescent="0.2">
      <c r="A844">
        <f>ROW(Source!A413)</f>
        <v>413</v>
      </c>
      <c r="B844">
        <v>16612262</v>
      </c>
      <c r="C844">
        <v>16614497</v>
      </c>
      <c r="D844">
        <v>15165634</v>
      </c>
      <c r="E844">
        <v>1</v>
      </c>
      <c r="F844">
        <v>1</v>
      </c>
      <c r="G844">
        <v>1</v>
      </c>
      <c r="H844">
        <v>3</v>
      </c>
      <c r="I844" t="s">
        <v>1614</v>
      </c>
      <c r="J844" t="s">
        <v>1615</v>
      </c>
      <c r="K844" t="s">
        <v>1616</v>
      </c>
      <c r="L844">
        <v>1339</v>
      </c>
      <c r="N844">
        <v>1007</v>
      </c>
      <c r="O844" t="s">
        <v>282</v>
      </c>
      <c r="P844" t="s">
        <v>282</v>
      </c>
      <c r="Q844">
        <v>1</v>
      </c>
      <c r="W844">
        <v>0</v>
      </c>
      <c r="X844">
        <v>1706747518</v>
      </c>
      <c r="Y844">
        <v>0</v>
      </c>
      <c r="AA844">
        <v>271.11</v>
      </c>
      <c r="AB844">
        <v>0</v>
      </c>
      <c r="AC844">
        <v>0</v>
      </c>
      <c r="AD844">
        <v>0</v>
      </c>
      <c r="AE844">
        <v>38.51</v>
      </c>
      <c r="AF844">
        <v>0</v>
      </c>
      <c r="AG844">
        <v>0</v>
      </c>
      <c r="AH844">
        <v>0</v>
      </c>
      <c r="AI844">
        <v>7.04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1</v>
      </c>
      <c r="AQ844">
        <v>0</v>
      </c>
      <c r="AR844">
        <v>0</v>
      </c>
      <c r="AS844" t="s">
        <v>6</v>
      </c>
      <c r="AT844">
        <v>0.43</v>
      </c>
      <c r="AU844" t="s">
        <v>42</v>
      </c>
      <c r="AV844">
        <v>0</v>
      </c>
      <c r="AW844">
        <v>2</v>
      </c>
      <c r="AX844">
        <v>16614508</v>
      </c>
      <c r="AY844">
        <v>1</v>
      </c>
      <c r="AZ844">
        <v>0</v>
      </c>
      <c r="BA844">
        <v>848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Y844*Source!I413</f>
        <v>0</v>
      </c>
      <c r="CY844">
        <f>AA844</f>
        <v>271.11</v>
      </c>
      <c r="CZ844">
        <f>AE844</f>
        <v>38.51</v>
      </c>
      <c r="DA844">
        <f>AI844</f>
        <v>7.04</v>
      </c>
      <c r="DB844">
        <v>0</v>
      </c>
    </row>
    <row r="845" spans="1:106" x14ac:dyDescent="0.2">
      <c r="A845">
        <f>ROW(Source!A413)</f>
        <v>413</v>
      </c>
      <c r="B845">
        <v>16612262</v>
      </c>
      <c r="C845">
        <v>16614497</v>
      </c>
      <c r="D845">
        <v>15165653</v>
      </c>
      <c r="E845">
        <v>1</v>
      </c>
      <c r="F845">
        <v>1</v>
      </c>
      <c r="G845">
        <v>1</v>
      </c>
      <c r="H845">
        <v>3</v>
      </c>
      <c r="I845" t="s">
        <v>1617</v>
      </c>
      <c r="J845" t="s">
        <v>1618</v>
      </c>
      <c r="K845" t="s">
        <v>1619</v>
      </c>
      <c r="L845">
        <v>1339</v>
      </c>
      <c r="N845">
        <v>1007</v>
      </c>
      <c r="O845" t="s">
        <v>282</v>
      </c>
      <c r="P845" t="s">
        <v>282</v>
      </c>
      <c r="Q845">
        <v>1</v>
      </c>
      <c r="W845">
        <v>0</v>
      </c>
      <c r="X845">
        <v>1262771840</v>
      </c>
      <c r="Y845">
        <v>0</v>
      </c>
      <c r="AA845">
        <v>43.79</v>
      </c>
      <c r="AB845">
        <v>0</v>
      </c>
      <c r="AC845">
        <v>0</v>
      </c>
      <c r="AD845">
        <v>0</v>
      </c>
      <c r="AE845">
        <v>6.22</v>
      </c>
      <c r="AF845">
        <v>0</v>
      </c>
      <c r="AG845">
        <v>0</v>
      </c>
      <c r="AH845">
        <v>0</v>
      </c>
      <c r="AI845">
        <v>7.04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1</v>
      </c>
      <c r="AQ845">
        <v>0</v>
      </c>
      <c r="AR845">
        <v>0</v>
      </c>
      <c r="AS845" t="s">
        <v>6</v>
      </c>
      <c r="AT845">
        <v>2.74</v>
      </c>
      <c r="AU845" t="s">
        <v>42</v>
      </c>
      <c r="AV845">
        <v>0</v>
      </c>
      <c r="AW845">
        <v>2</v>
      </c>
      <c r="AX845">
        <v>16614509</v>
      </c>
      <c r="AY845">
        <v>1</v>
      </c>
      <c r="AZ845">
        <v>0</v>
      </c>
      <c r="BA845">
        <v>849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Y845*Source!I413</f>
        <v>0</v>
      </c>
      <c r="CY845">
        <f>AA845</f>
        <v>43.79</v>
      </c>
      <c r="CZ845">
        <f>AE845</f>
        <v>6.22</v>
      </c>
      <c r="DA845">
        <f>AI845</f>
        <v>7.04</v>
      </c>
      <c r="DB845">
        <v>0</v>
      </c>
    </row>
    <row r="846" spans="1:106" x14ac:dyDescent="0.2">
      <c r="A846">
        <f>ROW(Source!A414)</f>
        <v>414</v>
      </c>
      <c r="B846">
        <v>16612262</v>
      </c>
      <c r="C846">
        <v>16614511</v>
      </c>
      <c r="D846">
        <v>15446300</v>
      </c>
      <c r="E846">
        <v>1</v>
      </c>
      <c r="F846">
        <v>1</v>
      </c>
      <c r="G846">
        <v>1</v>
      </c>
      <c r="H846">
        <v>1</v>
      </c>
      <c r="I846" t="s">
        <v>1317</v>
      </c>
      <c r="J846" t="s">
        <v>6</v>
      </c>
      <c r="K846" t="s">
        <v>1318</v>
      </c>
      <c r="L846">
        <v>1191</v>
      </c>
      <c r="N846">
        <v>1013</v>
      </c>
      <c r="O846" t="s">
        <v>1223</v>
      </c>
      <c r="P846" t="s">
        <v>1223</v>
      </c>
      <c r="Q846">
        <v>1</v>
      </c>
      <c r="W846">
        <v>0</v>
      </c>
      <c r="X846">
        <v>912892513</v>
      </c>
      <c r="Y846">
        <v>218.77599999999998</v>
      </c>
      <c r="AA846">
        <v>0</v>
      </c>
      <c r="AB846">
        <v>0</v>
      </c>
      <c r="AC846">
        <v>0</v>
      </c>
      <c r="AD846">
        <v>69.84</v>
      </c>
      <c r="AE846">
        <v>0</v>
      </c>
      <c r="AF846">
        <v>0</v>
      </c>
      <c r="AG846">
        <v>0</v>
      </c>
      <c r="AH846">
        <v>9.92</v>
      </c>
      <c r="AI846">
        <v>1</v>
      </c>
      <c r="AJ846">
        <v>1</v>
      </c>
      <c r="AK846">
        <v>1</v>
      </c>
      <c r="AL846">
        <v>7.04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6</v>
      </c>
      <c r="AT846">
        <v>190.24</v>
      </c>
      <c r="AU846" t="s">
        <v>92</v>
      </c>
      <c r="AV846">
        <v>1</v>
      </c>
      <c r="AW846">
        <v>2</v>
      </c>
      <c r="AX846">
        <v>16614526</v>
      </c>
      <c r="AY846">
        <v>1</v>
      </c>
      <c r="AZ846">
        <v>0</v>
      </c>
      <c r="BA846">
        <v>851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Y846*Source!I414</f>
        <v>119.014144</v>
      </c>
      <c r="CY846">
        <f>AD846</f>
        <v>69.84</v>
      </c>
      <c r="CZ846">
        <f>AH846</f>
        <v>9.92</v>
      </c>
      <c r="DA846">
        <f>AL846</f>
        <v>7.04</v>
      </c>
      <c r="DB846">
        <v>0</v>
      </c>
    </row>
    <row r="847" spans="1:106" x14ac:dyDescent="0.2">
      <c r="A847">
        <f>ROW(Source!A414)</f>
        <v>414</v>
      </c>
      <c r="B847">
        <v>16612262</v>
      </c>
      <c r="C847">
        <v>16614511</v>
      </c>
      <c r="D847">
        <v>15430395</v>
      </c>
      <c r="E847">
        <v>1</v>
      </c>
      <c r="F847">
        <v>1</v>
      </c>
      <c r="G847">
        <v>1</v>
      </c>
      <c r="H847">
        <v>1</v>
      </c>
      <c r="I847" t="s">
        <v>1224</v>
      </c>
      <c r="J847" t="s">
        <v>6</v>
      </c>
      <c r="K847" t="s">
        <v>1225</v>
      </c>
      <c r="L847">
        <v>1191</v>
      </c>
      <c r="N847">
        <v>1013</v>
      </c>
      <c r="O847" t="s">
        <v>1223</v>
      </c>
      <c r="P847" t="s">
        <v>1223</v>
      </c>
      <c r="Q847">
        <v>1</v>
      </c>
      <c r="W847">
        <v>0</v>
      </c>
      <c r="X847">
        <v>-1417349443</v>
      </c>
      <c r="Y847">
        <v>13.64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1</v>
      </c>
      <c r="AJ847">
        <v>1</v>
      </c>
      <c r="AK847">
        <v>7.04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6</v>
      </c>
      <c r="AT847">
        <v>13.64</v>
      </c>
      <c r="AU847" t="s">
        <v>6</v>
      </c>
      <c r="AV847">
        <v>2</v>
      </c>
      <c r="AW847">
        <v>2</v>
      </c>
      <c r="AX847">
        <v>16614527</v>
      </c>
      <c r="AY847">
        <v>1</v>
      </c>
      <c r="AZ847">
        <v>2048</v>
      </c>
      <c r="BA847">
        <v>852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Y847*Source!I414</f>
        <v>7.420160000000001</v>
      </c>
      <c r="CY847">
        <f>AD847</f>
        <v>0</v>
      </c>
      <c r="CZ847">
        <f>AH847</f>
        <v>0</v>
      </c>
      <c r="DA847">
        <f>AL847</f>
        <v>1</v>
      </c>
      <c r="DB847">
        <v>0</v>
      </c>
    </row>
    <row r="848" spans="1:106" x14ac:dyDescent="0.2">
      <c r="A848">
        <f>ROW(Source!A414)</f>
        <v>414</v>
      </c>
      <c r="B848">
        <v>16612262</v>
      </c>
      <c r="C848">
        <v>16614511</v>
      </c>
      <c r="D848">
        <v>15247578</v>
      </c>
      <c r="E848">
        <v>1</v>
      </c>
      <c r="F848">
        <v>1</v>
      </c>
      <c r="G848">
        <v>1</v>
      </c>
      <c r="H848">
        <v>2</v>
      </c>
      <c r="I848" t="s">
        <v>1279</v>
      </c>
      <c r="J848" t="s">
        <v>1280</v>
      </c>
      <c r="K848" t="s">
        <v>1281</v>
      </c>
      <c r="L848">
        <v>1368</v>
      </c>
      <c r="N848">
        <v>1011</v>
      </c>
      <c r="O848" t="s">
        <v>1229</v>
      </c>
      <c r="P848" t="s">
        <v>1229</v>
      </c>
      <c r="Q848">
        <v>1</v>
      </c>
      <c r="W848">
        <v>0</v>
      </c>
      <c r="X848">
        <v>-1460065968</v>
      </c>
      <c r="Y848">
        <v>6.25E-2</v>
      </c>
      <c r="AA848">
        <v>0</v>
      </c>
      <c r="AB848">
        <v>608.26</v>
      </c>
      <c r="AC848">
        <v>13.5</v>
      </c>
      <c r="AD848">
        <v>0</v>
      </c>
      <c r="AE848">
        <v>0</v>
      </c>
      <c r="AF848">
        <v>86.4</v>
      </c>
      <c r="AG848">
        <v>13.5</v>
      </c>
      <c r="AH848">
        <v>0</v>
      </c>
      <c r="AI848">
        <v>1</v>
      </c>
      <c r="AJ848">
        <v>7.04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0.05</v>
      </c>
      <c r="AU848" t="s">
        <v>91</v>
      </c>
      <c r="AV848">
        <v>0</v>
      </c>
      <c r="AW848">
        <v>2</v>
      </c>
      <c r="AX848">
        <v>16614528</v>
      </c>
      <c r="AY848">
        <v>1</v>
      </c>
      <c r="AZ848">
        <v>0</v>
      </c>
      <c r="BA848">
        <v>853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Y848*Source!I414</f>
        <v>3.4000000000000002E-2</v>
      </c>
      <c r="CY848">
        <f>AB848</f>
        <v>608.26</v>
      </c>
      <c r="CZ848">
        <f>AF848</f>
        <v>86.4</v>
      </c>
      <c r="DA848">
        <f>AJ848</f>
        <v>7.04</v>
      </c>
      <c r="DB848">
        <v>0</v>
      </c>
    </row>
    <row r="849" spans="1:106" x14ac:dyDescent="0.2">
      <c r="A849">
        <f>ROW(Source!A414)</f>
        <v>414</v>
      </c>
      <c r="B849">
        <v>16612262</v>
      </c>
      <c r="C849">
        <v>16614511</v>
      </c>
      <c r="D849">
        <v>15247680</v>
      </c>
      <c r="E849">
        <v>1</v>
      </c>
      <c r="F849">
        <v>1</v>
      </c>
      <c r="G849">
        <v>1</v>
      </c>
      <c r="H849">
        <v>2</v>
      </c>
      <c r="I849" t="s">
        <v>1509</v>
      </c>
      <c r="J849" t="s">
        <v>1510</v>
      </c>
      <c r="K849" t="s">
        <v>1511</v>
      </c>
      <c r="L849">
        <v>1368</v>
      </c>
      <c r="N849">
        <v>1011</v>
      </c>
      <c r="O849" t="s">
        <v>1229</v>
      </c>
      <c r="P849" t="s">
        <v>1229</v>
      </c>
      <c r="Q849">
        <v>1</v>
      </c>
      <c r="W849">
        <v>0</v>
      </c>
      <c r="X849">
        <v>-1718674368</v>
      </c>
      <c r="Y849">
        <v>3.7499999999999999E-2</v>
      </c>
      <c r="AA849">
        <v>0</v>
      </c>
      <c r="AB849">
        <v>788.41</v>
      </c>
      <c r="AC849">
        <v>13.5</v>
      </c>
      <c r="AD849">
        <v>0</v>
      </c>
      <c r="AE849">
        <v>0</v>
      </c>
      <c r="AF849">
        <v>111.99</v>
      </c>
      <c r="AG849">
        <v>13.5</v>
      </c>
      <c r="AH849">
        <v>0</v>
      </c>
      <c r="AI849">
        <v>1</v>
      </c>
      <c r="AJ849">
        <v>7.04</v>
      </c>
      <c r="AK849">
        <v>1</v>
      </c>
      <c r="AL849">
        <v>1</v>
      </c>
      <c r="AN849">
        <v>0</v>
      </c>
      <c r="AO849">
        <v>1</v>
      </c>
      <c r="AP849">
        <v>1</v>
      </c>
      <c r="AQ849">
        <v>0</v>
      </c>
      <c r="AR849">
        <v>0</v>
      </c>
      <c r="AS849" t="s">
        <v>6</v>
      </c>
      <c r="AT849">
        <v>0.03</v>
      </c>
      <c r="AU849" t="s">
        <v>91</v>
      </c>
      <c r="AV849">
        <v>0</v>
      </c>
      <c r="AW849">
        <v>2</v>
      </c>
      <c r="AX849">
        <v>16614529</v>
      </c>
      <c r="AY849">
        <v>1</v>
      </c>
      <c r="AZ849">
        <v>0</v>
      </c>
      <c r="BA849">
        <v>854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Y849*Source!I414</f>
        <v>2.0400000000000001E-2</v>
      </c>
      <c r="CY849">
        <f>AB849</f>
        <v>788.41</v>
      </c>
      <c r="CZ849">
        <f>AF849</f>
        <v>111.99</v>
      </c>
      <c r="DA849">
        <f>AJ849</f>
        <v>7.04</v>
      </c>
      <c r="DB849">
        <v>0</v>
      </c>
    </row>
    <row r="850" spans="1:106" x14ac:dyDescent="0.2">
      <c r="A850">
        <f>ROW(Source!A414)</f>
        <v>414</v>
      </c>
      <c r="B850">
        <v>16612262</v>
      </c>
      <c r="C850">
        <v>16614511</v>
      </c>
      <c r="D850">
        <v>15249073</v>
      </c>
      <c r="E850">
        <v>1</v>
      </c>
      <c r="F850">
        <v>1</v>
      </c>
      <c r="G850">
        <v>1</v>
      </c>
      <c r="H850">
        <v>2</v>
      </c>
      <c r="I850" t="s">
        <v>1237</v>
      </c>
      <c r="J850" t="s">
        <v>1238</v>
      </c>
      <c r="K850" t="s">
        <v>1239</v>
      </c>
      <c r="L850">
        <v>1368</v>
      </c>
      <c r="N850">
        <v>1011</v>
      </c>
      <c r="O850" t="s">
        <v>1229</v>
      </c>
      <c r="P850" t="s">
        <v>1229</v>
      </c>
      <c r="Q850">
        <v>1</v>
      </c>
      <c r="W850">
        <v>0</v>
      </c>
      <c r="X850">
        <v>1372534845</v>
      </c>
      <c r="Y850">
        <v>0.27500000000000002</v>
      </c>
      <c r="AA850">
        <v>0</v>
      </c>
      <c r="AB850">
        <v>462.6</v>
      </c>
      <c r="AC850">
        <v>11.6</v>
      </c>
      <c r="AD850">
        <v>0</v>
      </c>
      <c r="AE850">
        <v>0</v>
      </c>
      <c r="AF850">
        <v>65.709999999999994</v>
      </c>
      <c r="AG850">
        <v>11.6</v>
      </c>
      <c r="AH850">
        <v>0</v>
      </c>
      <c r="AI850">
        <v>1</v>
      </c>
      <c r="AJ850">
        <v>7.04</v>
      </c>
      <c r="AK850">
        <v>1</v>
      </c>
      <c r="AL850">
        <v>1</v>
      </c>
      <c r="AN850">
        <v>0</v>
      </c>
      <c r="AO850">
        <v>1</v>
      </c>
      <c r="AP850">
        <v>1</v>
      </c>
      <c r="AQ850">
        <v>0</v>
      </c>
      <c r="AR850">
        <v>0</v>
      </c>
      <c r="AS850" t="s">
        <v>6</v>
      </c>
      <c r="AT850">
        <v>0.22</v>
      </c>
      <c r="AU850" t="s">
        <v>91</v>
      </c>
      <c r="AV850">
        <v>0</v>
      </c>
      <c r="AW850">
        <v>2</v>
      </c>
      <c r="AX850">
        <v>16614530</v>
      </c>
      <c r="AY850">
        <v>1</v>
      </c>
      <c r="AZ850">
        <v>0</v>
      </c>
      <c r="BA850">
        <v>855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Y850*Source!I414</f>
        <v>0.14960000000000001</v>
      </c>
      <c r="CY850">
        <f>AB850</f>
        <v>462.6</v>
      </c>
      <c r="CZ850">
        <f>AF850</f>
        <v>65.709999999999994</v>
      </c>
      <c r="DA850">
        <f>AJ850</f>
        <v>7.04</v>
      </c>
      <c r="DB850">
        <v>0</v>
      </c>
    </row>
    <row r="851" spans="1:106" x14ac:dyDescent="0.2">
      <c r="A851">
        <f>ROW(Source!A414)</f>
        <v>414</v>
      </c>
      <c r="B851">
        <v>16612262</v>
      </c>
      <c r="C851">
        <v>16614511</v>
      </c>
      <c r="D851">
        <v>15249291</v>
      </c>
      <c r="E851">
        <v>1</v>
      </c>
      <c r="F851">
        <v>1</v>
      </c>
      <c r="G851">
        <v>1</v>
      </c>
      <c r="H851">
        <v>2</v>
      </c>
      <c r="I851" t="s">
        <v>1740</v>
      </c>
      <c r="J851" t="s">
        <v>1741</v>
      </c>
      <c r="K851" t="s">
        <v>1742</v>
      </c>
      <c r="L851">
        <v>1368</v>
      </c>
      <c r="N851">
        <v>1011</v>
      </c>
      <c r="O851" t="s">
        <v>1229</v>
      </c>
      <c r="P851" t="s">
        <v>1229</v>
      </c>
      <c r="Q851">
        <v>1</v>
      </c>
      <c r="W851">
        <v>0</v>
      </c>
      <c r="X851">
        <v>917635847</v>
      </c>
      <c r="Y851">
        <v>16.675000000000001</v>
      </c>
      <c r="AA851">
        <v>0</v>
      </c>
      <c r="AB851">
        <v>704.7</v>
      </c>
      <c r="AC851">
        <v>13.5</v>
      </c>
      <c r="AD851">
        <v>0</v>
      </c>
      <c r="AE851">
        <v>0</v>
      </c>
      <c r="AF851">
        <v>100.1</v>
      </c>
      <c r="AG851">
        <v>13.5</v>
      </c>
      <c r="AH851">
        <v>0</v>
      </c>
      <c r="AI851">
        <v>1</v>
      </c>
      <c r="AJ851">
        <v>7.04</v>
      </c>
      <c r="AK851">
        <v>1</v>
      </c>
      <c r="AL851">
        <v>1</v>
      </c>
      <c r="AN851">
        <v>0</v>
      </c>
      <c r="AO851">
        <v>1</v>
      </c>
      <c r="AP851">
        <v>1</v>
      </c>
      <c r="AQ851">
        <v>0</v>
      </c>
      <c r="AR851">
        <v>0</v>
      </c>
      <c r="AS851" t="s">
        <v>6</v>
      </c>
      <c r="AT851">
        <v>13.34</v>
      </c>
      <c r="AU851" t="s">
        <v>91</v>
      </c>
      <c r="AV851">
        <v>0</v>
      </c>
      <c r="AW851">
        <v>2</v>
      </c>
      <c r="AX851">
        <v>16614531</v>
      </c>
      <c r="AY851">
        <v>1</v>
      </c>
      <c r="AZ851">
        <v>0</v>
      </c>
      <c r="BA851">
        <v>856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Y851*Source!I414</f>
        <v>9.071200000000001</v>
      </c>
      <c r="CY851">
        <f>AB851</f>
        <v>704.7</v>
      </c>
      <c r="CZ851">
        <f>AF851</f>
        <v>100.1</v>
      </c>
      <c r="DA851">
        <f>AJ851</f>
        <v>7.04</v>
      </c>
      <c r="DB851">
        <v>0</v>
      </c>
    </row>
    <row r="852" spans="1:106" x14ac:dyDescent="0.2">
      <c r="A852">
        <f>ROW(Source!A414)</f>
        <v>414</v>
      </c>
      <c r="B852">
        <v>16612262</v>
      </c>
      <c r="C852">
        <v>16614511</v>
      </c>
      <c r="D852">
        <v>15166105</v>
      </c>
      <c r="E852">
        <v>1</v>
      </c>
      <c r="F852">
        <v>1</v>
      </c>
      <c r="G852">
        <v>1</v>
      </c>
      <c r="H852">
        <v>3</v>
      </c>
      <c r="I852" t="s">
        <v>1743</v>
      </c>
      <c r="J852" t="s">
        <v>1744</v>
      </c>
      <c r="K852" t="s">
        <v>1745</v>
      </c>
      <c r="L852">
        <v>1346</v>
      </c>
      <c r="N852">
        <v>1009</v>
      </c>
      <c r="O852" t="s">
        <v>162</v>
      </c>
      <c r="P852" t="s">
        <v>162</v>
      </c>
      <c r="Q852">
        <v>1</v>
      </c>
      <c r="W852">
        <v>0</v>
      </c>
      <c r="X852">
        <v>-1168800073</v>
      </c>
      <c r="Y852">
        <v>0.25</v>
      </c>
      <c r="AA852">
        <v>83.07</v>
      </c>
      <c r="AB852">
        <v>0</v>
      </c>
      <c r="AC852">
        <v>0</v>
      </c>
      <c r="AD852">
        <v>0</v>
      </c>
      <c r="AE852">
        <v>11.8</v>
      </c>
      <c r="AF852">
        <v>0</v>
      </c>
      <c r="AG852">
        <v>0</v>
      </c>
      <c r="AH852">
        <v>0</v>
      </c>
      <c r="AI852">
        <v>7.04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6</v>
      </c>
      <c r="AT852">
        <v>0.25</v>
      </c>
      <c r="AU852" t="s">
        <v>6</v>
      </c>
      <c r="AV852">
        <v>0</v>
      </c>
      <c r="AW852">
        <v>2</v>
      </c>
      <c r="AX852">
        <v>16614532</v>
      </c>
      <c r="AY852">
        <v>1</v>
      </c>
      <c r="AZ852">
        <v>0</v>
      </c>
      <c r="BA852">
        <v>857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Y852*Source!I414</f>
        <v>0.13600000000000001</v>
      </c>
      <c r="CY852">
        <f t="shared" ref="CY852:CY859" si="93">AA852</f>
        <v>83.07</v>
      </c>
      <c r="CZ852">
        <f t="shared" ref="CZ852:CZ859" si="94">AE852</f>
        <v>11.8</v>
      </c>
      <c r="DA852">
        <f t="shared" ref="DA852:DA859" si="95">AI852</f>
        <v>7.04</v>
      </c>
      <c r="DB852">
        <v>0</v>
      </c>
    </row>
    <row r="853" spans="1:106" x14ac:dyDescent="0.2">
      <c r="A853">
        <f>ROW(Source!A414)</f>
        <v>414</v>
      </c>
      <c r="B853">
        <v>16612262</v>
      </c>
      <c r="C853">
        <v>16614511</v>
      </c>
      <c r="D853">
        <v>15167286</v>
      </c>
      <c r="E853">
        <v>1</v>
      </c>
      <c r="F853">
        <v>1</v>
      </c>
      <c r="G853">
        <v>1</v>
      </c>
      <c r="H853">
        <v>3</v>
      </c>
      <c r="I853" t="s">
        <v>1293</v>
      </c>
      <c r="J853" t="s">
        <v>1294</v>
      </c>
      <c r="K853" t="s">
        <v>1295</v>
      </c>
      <c r="L853">
        <v>1339</v>
      </c>
      <c r="N853">
        <v>1007</v>
      </c>
      <c r="O853" t="s">
        <v>282</v>
      </c>
      <c r="P853" t="s">
        <v>282</v>
      </c>
      <c r="Q853">
        <v>1</v>
      </c>
      <c r="W853">
        <v>0</v>
      </c>
      <c r="X853">
        <v>-1660354250</v>
      </c>
      <c r="Y853">
        <v>0.47</v>
      </c>
      <c r="AA853">
        <v>17.18</v>
      </c>
      <c r="AB853">
        <v>0</v>
      </c>
      <c r="AC853">
        <v>0</v>
      </c>
      <c r="AD853">
        <v>0</v>
      </c>
      <c r="AE853">
        <v>2.44</v>
      </c>
      <c r="AF853">
        <v>0</v>
      </c>
      <c r="AG853">
        <v>0</v>
      </c>
      <c r="AH853">
        <v>0</v>
      </c>
      <c r="AI853">
        <v>7.04</v>
      </c>
      <c r="AJ853">
        <v>1</v>
      </c>
      <c r="AK853">
        <v>1</v>
      </c>
      <c r="AL853">
        <v>1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6</v>
      </c>
      <c r="AT853">
        <v>0.47</v>
      </c>
      <c r="AU853" t="s">
        <v>6</v>
      </c>
      <c r="AV853">
        <v>0</v>
      </c>
      <c r="AW853">
        <v>2</v>
      </c>
      <c r="AX853">
        <v>16614533</v>
      </c>
      <c r="AY853">
        <v>1</v>
      </c>
      <c r="AZ853">
        <v>0</v>
      </c>
      <c r="BA853">
        <v>858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Y853*Source!I414</f>
        <v>0.25568000000000002</v>
      </c>
      <c r="CY853">
        <f t="shared" si="93"/>
        <v>17.18</v>
      </c>
      <c r="CZ853">
        <f t="shared" si="94"/>
        <v>2.44</v>
      </c>
      <c r="DA853">
        <f t="shared" si="95"/>
        <v>7.04</v>
      </c>
      <c r="DB853">
        <v>0</v>
      </c>
    </row>
    <row r="854" spans="1:106" x14ac:dyDescent="0.2">
      <c r="A854">
        <f>ROW(Source!A414)</f>
        <v>414</v>
      </c>
      <c r="B854">
        <v>16612262</v>
      </c>
      <c r="C854">
        <v>16614511</v>
      </c>
      <c r="D854">
        <v>15167787</v>
      </c>
      <c r="E854">
        <v>1</v>
      </c>
      <c r="F854">
        <v>1</v>
      </c>
      <c r="G854">
        <v>1</v>
      </c>
      <c r="H854">
        <v>3</v>
      </c>
      <c r="I854" t="s">
        <v>1746</v>
      </c>
      <c r="J854" t="s">
        <v>1747</v>
      </c>
      <c r="K854" t="s">
        <v>1748</v>
      </c>
      <c r="L854">
        <v>1356</v>
      </c>
      <c r="N854">
        <v>1010</v>
      </c>
      <c r="O854" t="s">
        <v>355</v>
      </c>
      <c r="P854" t="s">
        <v>355</v>
      </c>
      <c r="Q854">
        <v>1000</v>
      </c>
      <c r="W854">
        <v>0</v>
      </c>
      <c r="X854">
        <v>72387144</v>
      </c>
      <c r="Y854">
        <v>0.1</v>
      </c>
      <c r="AA854">
        <v>1786.75</v>
      </c>
      <c r="AB854">
        <v>0</v>
      </c>
      <c r="AC854">
        <v>0</v>
      </c>
      <c r="AD854">
        <v>0</v>
      </c>
      <c r="AE854">
        <v>253.8</v>
      </c>
      <c r="AF854">
        <v>0</v>
      </c>
      <c r="AG854">
        <v>0</v>
      </c>
      <c r="AH854">
        <v>0</v>
      </c>
      <c r="AI854">
        <v>7.04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6</v>
      </c>
      <c r="AT854">
        <v>0.1</v>
      </c>
      <c r="AU854" t="s">
        <v>6</v>
      </c>
      <c r="AV854">
        <v>0</v>
      </c>
      <c r="AW854">
        <v>2</v>
      </c>
      <c r="AX854">
        <v>16614534</v>
      </c>
      <c r="AY854">
        <v>1</v>
      </c>
      <c r="AZ854">
        <v>0</v>
      </c>
      <c r="BA854">
        <v>859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Y854*Source!I414</f>
        <v>5.4400000000000004E-2</v>
      </c>
      <c r="CY854">
        <f t="shared" si="93"/>
        <v>1786.75</v>
      </c>
      <c r="CZ854">
        <f t="shared" si="94"/>
        <v>253.8</v>
      </c>
      <c r="DA854">
        <f t="shared" si="95"/>
        <v>7.04</v>
      </c>
      <c r="DB854">
        <v>0</v>
      </c>
    </row>
    <row r="855" spans="1:106" x14ac:dyDescent="0.2">
      <c r="A855">
        <f>ROW(Source!A414)</f>
        <v>414</v>
      </c>
      <c r="B855">
        <v>16612262</v>
      </c>
      <c r="C855">
        <v>16614511</v>
      </c>
      <c r="D855">
        <v>15170090</v>
      </c>
      <c r="E855">
        <v>1</v>
      </c>
      <c r="F855">
        <v>1</v>
      </c>
      <c r="G855">
        <v>1</v>
      </c>
      <c r="H855">
        <v>3</v>
      </c>
      <c r="I855" t="s">
        <v>1749</v>
      </c>
      <c r="J855" t="s">
        <v>1750</v>
      </c>
      <c r="K855" t="s">
        <v>1751</v>
      </c>
      <c r="L855">
        <v>1348</v>
      </c>
      <c r="N855">
        <v>1009</v>
      </c>
      <c r="O855" t="s">
        <v>182</v>
      </c>
      <c r="P855" t="s">
        <v>182</v>
      </c>
      <c r="Q855">
        <v>1000</v>
      </c>
      <c r="W855">
        <v>0</v>
      </c>
      <c r="X855">
        <v>-735561281</v>
      </c>
      <c r="Y855">
        <v>8.4999999999999995E-4</v>
      </c>
      <c r="AA855">
        <v>158808.32000000001</v>
      </c>
      <c r="AB855">
        <v>0</v>
      </c>
      <c r="AC855">
        <v>0</v>
      </c>
      <c r="AD855">
        <v>0</v>
      </c>
      <c r="AE855">
        <v>22558</v>
      </c>
      <c r="AF855">
        <v>0</v>
      </c>
      <c r="AG855">
        <v>0</v>
      </c>
      <c r="AH855">
        <v>0</v>
      </c>
      <c r="AI855">
        <v>7.04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6</v>
      </c>
      <c r="AT855">
        <v>8.4999999999999995E-4</v>
      </c>
      <c r="AU855" t="s">
        <v>6</v>
      </c>
      <c r="AV855">
        <v>0</v>
      </c>
      <c r="AW855">
        <v>2</v>
      </c>
      <c r="AX855">
        <v>16614535</v>
      </c>
      <c r="AY855">
        <v>1</v>
      </c>
      <c r="AZ855">
        <v>0</v>
      </c>
      <c r="BA855">
        <v>860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Y855*Source!I414</f>
        <v>4.6240000000000002E-4</v>
      </c>
      <c r="CY855">
        <f t="shared" si="93"/>
        <v>158808.32000000001</v>
      </c>
      <c r="CZ855">
        <f t="shared" si="94"/>
        <v>22558</v>
      </c>
      <c r="DA855">
        <f t="shared" si="95"/>
        <v>7.04</v>
      </c>
      <c r="DB855">
        <v>0</v>
      </c>
    </row>
    <row r="856" spans="1:106" x14ac:dyDescent="0.2">
      <c r="A856">
        <f>ROW(Source!A414)</f>
        <v>414</v>
      </c>
      <c r="B856">
        <v>16612262</v>
      </c>
      <c r="C856">
        <v>16614511</v>
      </c>
      <c r="D856">
        <v>15172018</v>
      </c>
      <c r="E856">
        <v>1</v>
      </c>
      <c r="F856">
        <v>1</v>
      </c>
      <c r="G856">
        <v>1</v>
      </c>
      <c r="H856">
        <v>3</v>
      </c>
      <c r="I856" t="s">
        <v>1629</v>
      </c>
      <c r="J856" t="s">
        <v>1630</v>
      </c>
      <c r="K856" t="s">
        <v>1631</v>
      </c>
      <c r="L856">
        <v>1346</v>
      </c>
      <c r="N856">
        <v>1009</v>
      </c>
      <c r="O856" t="s">
        <v>162</v>
      </c>
      <c r="P856" t="s">
        <v>162</v>
      </c>
      <c r="Q856">
        <v>1</v>
      </c>
      <c r="W856">
        <v>0</v>
      </c>
      <c r="X856">
        <v>450790165</v>
      </c>
      <c r="Y856">
        <v>1.6000000000000001E-3</v>
      </c>
      <c r="AA856">
        <v>15.14</v>
      </c>
      <c r="AB856">
        <v>0</v>
      </c>
      <c r="AC856">
        <v>0</v>
      </c>
      <c r="AD856">
        <v>0</v>
      </c>
      <c r="AE856">
        <v>2.15</v>
      </c>
      <c r="AF856">
        <v>0</v>
      </c>
      <c r="AG856">
        <v>0</v>
      </c>
      <c r="AH856">
        <v>0</v>
      </c>
      <c r="AI856">
        <v>7.04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6</v>
      </c>
      <c r="AT856">
        <v>1.6000000000000001E-3</v>
      </c>
      <c r="AU856" t="s">
        <v>6</v>
      </c>
      <c r="AV856">
        <v>0</v>
      </c>
      <c r="AW856">
        <v>2</v>
      </c>
      <c r="AX856">
        <v>16614536</v>
      </c>
      <c r="AY856">
        <v>1</v>
      </c>
      <c r="AZ856">
        <v>0</v>
      </c>
      <c r="BA856">
        <v>861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Y856*Source!I414</f>
        <v>8.7040000000000012E-4</v>
      </c>
      <c r="CY856">
        <f t="shared" si="93"/>
        <v>15.14</v>
      </c>
      <c r="CZ856">
        <f t="shared" si="94"/>
        <v>2.15</v>
      </c>
      <c r="DA856">
        <f t="shared" si="95"/>
        <v>7.04</v>
      </c>
      <c r="DB856">
        <v>0</v>
      </c>
    </row>
    <row r="857" spans="1:106" x14ac:dyDescent="0.2">
      <c r="A857">
        <f>ROW(Source!A414)</f>
        <v>414</v>
      </c>
      <c r="B857">
        <v>16612262</v>
      </c>
      <c r="C857">
        <v>16614511</v>
      </c>
      <c r="D857">
        <v>15202502</v>
      </c>
      <c r="E857">
        <v>1</v>
      </c>
      <c r="F857">
        <v>1</v>
      </c>
      <c r="G857">
        <v>1</v>
      </c>
      <c r="H857">
        <v>3</v>
      </c>
      <c r="I857" t="s">
        <v>1752</v>
      </c>
      <c r="J857" t="s">
        <v>1753</v>
      </c>
      <c r="K857" t="s">
        <v>1754</v>
      </c>
      <c r="L857">
        <v>1346</v>
      </c>
      <c r="N857">
        <v>1009</v>
      </c>
      <c r="O857" t="s">
        <v>162</v>
      </c>
      <c r="P857" t="s">
        <v>162</v>
      </c>
      <c r="Q857">
        <v>1</v>
      </c>
      <c r="W857">
        <v>0</v>
      </c>
      <c r="X857">
        <v>497371595</v>
      </c>
      <c r="Y857">
        <v>0.25</v>
      </c>
      <c r="AA857">
        <v>203.67</v>
      </c>
      <c r="AB857">
        <v>0</v>
      </c>
      <c r="AC857">
        <v>0</v>
      </c>
      <c r="AD857">
        <v>0</v>
      </c>
      <c r="AE857">
        <v>28.93</v>
      </c>
      <c r="AF857">
        <v>0</v>
      </c>
      <c r="AG857">
        <v>0</v>
      </c>
      <c r="AH857">
        <v>0</v>
      </c>
      <c r="AI857">
        <v>7.04</v>
      </c>
      <c r="AJ857">
        <v>1</v>
      </c>
      <c r="AK857">
        <v>1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0.25</v>
      </c>
      <c r="AU857" t="s">
        <v>6</v>
      </c>
      <c r="AV857">
        <v>0</v>
      </c>
      <c r="AW857">
        <v>2</v>
      </c>
      <c r="AX857">
        <v>16614538</v>
      </c>
      <c r="AY857">
        <v>1</v>
      </c>
      <c r="AZ857">
        <v>0</v>
      </c>
      <c r="BA857">
        <v>863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Y857*Source!I414</f>
        <v>0.13600000000000001</v>
      </c>
      <c r="CY857">
        <f t="shared" si="93"/>
        <v>203.67</v>
      </c>
      <c r="CZ857">
        <f t="shared" si="94"/>
        <v>28.93</v>
      </c>
      <c r="DA857">
        <f t="shared" si="95"/>
        <v>7.04</v>
      </c>
      <c r="DB857">
        <v>0</v>
      </c>
    </row>
    <row r="858" spans="1:106" x14ac:dyDescent="0.2">
      <c r="A858">
        <f>ROW(Source!A414)</f>
        <v>414</v>
      </c>
      <c r="B858">
        <v>16612262</v>
      </c>
      <c r="C858">
        <v>16614511</v>
      </c>
      <c r="D858">
        <v>15226740</v>
      </c>
      <c r="E858">
        <v>1</v>
      </c>
      <c r="F858">
        <v>1</v>
      </c>
      <c r="G858">
        <v>1</v>
      </c>
      <c r="H858">
        <v>3</v>
      </c>
      <c r="I858" t="s">
        <v>1083</v>
      </c>
      <c r="J858" t="s">
        <v>1085</v>
      </c>
      <c r="K858" t="s">
        <v>1084</v>
      </c>
      <c r="L858">
        <v>1358</v>
      </c>
      <c r="N858">
        <v>1010</v>
      </c>
      <c r="O858" t="s">
        <v>697</v>
      </c>
      <c r="P858" t="s">
        <v>697</v>
      </c>
      <c r="Q858">
        <v>10</v>
      </c>
      <c r="W858">
        <v>0</v>
      </c>
      <c r="X858">
        <v>-1250603825</v>
      </c>
      <c r="Y858">
        <v>5.1470589999999996</v>
      </c>
      <c r="AA858">
        <v>404.8</v>
      </c>
      <c r="AB858">
        <v>0</v>
      </c>
      <c r="AC858">
        <v>0</v>
      </c>
      <c r="AD858">
        <v>0</v>
      </c>
      <c r="AE858">
        <v>57.5</v>
      </c>
      <c r="AF858">
        <v>0</v>
      </c>
      <c r="AG858">
        <v>0</v>
      </c>
      <c r="AH858">
        <v>0</v>
      </c>
      <c r="AI858">
        <v>7.04</v>
      </c>
      <c r="AJ858">
        <v>1</v>
      </c>
      <c r="AK858">
        <v>1</v>
      </c>
      <c r="AL858">
        <v>1</v>
      </c>
      <c r="AN858">
        <v>0</v>
      </c>
      <c r="AO858">
        <v>0</v>
      </c>
      <c r="AP858">
        <v>0</v>
      </c>
      <c r="AQ858">
        <v>0</v>
      </c>
      <c r="AR858">
        <v>0</v>
      </c>
      <c r="AS858" t="s">
        <v>6</v>
      </c>
      <c r="AT858">
        <v>5.1470589999999996</v>
      </c>
      <c r="AU858" t="s">
        <v>6</v>
      </c>
      <c r="AV858">
        <v>0</v>
      </c>
      <c r="AW858">
        <v>1</v>
      </c>
      <c r="AX858">
        <v>-1</v>
      </c>
      <c r="AY858">
        <v>0</v>
      </c>
      <c r="AZ858">
        <v>0</v>
      </c>
      <c r="BA858" t="s">
        <v>6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Y858*Source!I414</f>
        <v>2.8000000959999998</v>
      </c>
      <c r="CY858">
        <f t="shared" si="93"/>
        <v>404.8</v>
      </c>
      <c r="CZ858">
        <f t="shared" si="94"/>
        <v>57.5</v>
      </c>
      <c r="DA858">
        <f t="shared" si="95"/>
        <v>7.04</v>
      </c>
      <c r="DB858">
        <v>0</v>
      </c>
    </row>
    <row r="859" spans="1:106" x14ac:dyDescent="0.2">
      <c r="A859">
        <f>ROW(Source!A414)</f>
        <v>414</v>
      </c>
      <c r="B859">
        <v>16612262</v>
      </c>
      <c r="C859">
        <v>16614511</v>
      </c>
      <c r="D859">
        <v>15233494</v>
      </c>
      <c r="E859">
        <v>1</v>
      </c>
      <c r="F859">
        <v>1</v>
      </c>
      <c r="G859">
        <v>1</v>
      </c>
      <c r="H859">
        <v>3</v>
      </c>
      <c r="I859" t="s">
        <v>1087</v>
      </c>
      <c r="J859" t="s">
        <v>1089</v>
      </c>
      <c r="K859" t="s">
        <v>1088</v>
      </c>
      <c r="L859">
        <v>1301</v>
      </c>
      <c r="N859">
        <v>1003</v>
      </c>
      <c r="O859" t="s">
        <v>135</v>
      </c>
      <c r="P859" t="s">
        <v>135</v>
      </c>
      <c r="Q859">
        <v>1</v>
      </c>
      <c r="W859">
        <v>0</v>
      </c>
      <c r="X859">
        <v>-1238824711</v>
      </c>
      <c r="Y859">
        <v>100</v>
      </c>
      <c r="AA859">
        <v>68.92</v>
      </c>
      <c r="AB859">
        <v>0</v>
      </c>
      <c r="AC859">
        <v>0</v>
      </c>
      <c r="AD859">
        <v>0</v>
      </c>
      <c r="AE859">
        <v>9.7899999999999991</v>
      </c>
      <c r="AF859">
        <v>0</v>
      </c>
      <c r="AG859">
        <v>0</v>
      </c>
      <c r="AH859">
        <v>0</v>
      </c>
      <c r="AI859">
        <v>7.04</v>
      </c>
      <c r="AJ859">
        <v>1</v>
      </c>
      <c r="AK859">
        <v>1</v>
      </c>
      <c r="AL859">
        <v>1</v>
      </c>
      <c r="AN859">
        <v>0</v>
      </c>
      <c r="AO859">
        <v>0</v>
      </c>
      <c r="AP859">
        <v>0</v>
      </c>
      <c r="AQ859">
        <v>0</v>
      </c>
      <c r="AR859">
        <v>0</v>
      </c>
      <c r="AS859" t="s">
        <v>6</v>
      </c>
      <c r="AT859">
        <v>100</v>
      </c>
      <c r="AU859" t="s">
        <v>6</v>
      </c>
      <c r="AV859">
        <v>0</v>
      </c>
      <c r="AW859">
        <v>1</v>
      </c>
      <c r="AX859">
        <v>-1</v>
      </c>
      <c r="AY859">
        <v>0</v>
      </c>
      <c r="AZ859">
        <v>0</v>
      </c>
      <c r="BA859" t="s">
        <v>6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Y859*Source!I414</f>
        <v>54.400000000000006</v>
      </c>
      <c r="CY859">
        <f t="shared" si="93"/>
        <v>68.92</v>
      </c>
      <c r="CZ859">
        <f t="shared" si="94"/>
        <v>9.7899999999999991</v>
      </c>
      <c r="DA859">
        <f t="shared" si="95"/>
        <v>7.04</v>
      </c>
      <c r="DB859">
        <v>0</v>
      </c>
    </row>
    <row r="860" spans="1:106" x14ac:dyDescent="0.2">
      <c r="A860">
        <f>ROW(Source!A417)</f>
        <v>417</v>
      </c>
      <c r="B860">
        <v>16612262</v>
      </c>
      <c r="C860">
        <v>16614545</v>
      </c>
      <c r="D860">
        <v>15446300</v>
      </c>
      <c r="E860">
        <v>1</v>
      </c>
      <c r="F860">
        <v>1</v>
      </c>
      <c r="G860">
        <v>1</v>
      </c>
      <c r="H860">
        <v>1</v>
      </c>
      <c r="I860" t="s">
        <v>1317</v>
      </c>
      <c r="J860" t="s">
        <v>6</v>
      </c>
      <c r="K860" t="s">
        <v>1318</v>
      </c>
      <c r="L860">
        <v>1191</v>
      </c>
      <c r="N860">
        <v>1013</v>
      </c>
      <c r="O860" t="s">
        <v>1223</v>
      </c>
      <c r="P860" t="s">
        <v>1223</v>
      </c>
      <c r="Q860">
        <v>1</v>
      </c>
      <c r="W860">
        <v>0</v>
      </c>
      <c r="X860">
        <v>912892513</v>
      </c>
      <c r="Y860">
        <v>172.08599999999998</v>
      </c>
      <c r="AA860">
        <v>0</v>
      </c>
      <c r="AB860">
        <v>0</v>
      </c>
      <c r="AC860">
        <v>0</v>
      </c>
      <c r="AD860">
        <v>69.84</v>
      </c>
      <c r="AE860">
        <v>0</v>
      </c>
      <c r="AF860">
        <v>0</v>
      </c>
      <c r="AG860">
        <v>0</v>
      </c>
      <c r="AH860">
        <v>9.92</v>
      </c>
      <c r="AI860">
        <v>1</v>
      </c>
      <c r="AJ860">
        <v>1</v>
      </c>
      <c r="AK860">
        <v>1</v>
      </c>
      <c r="AL860">
        <v>7.04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6</v>
      </c>
      <c r="AT860">
        <v>149.63999999999999</v>
      </c>
      <c r="AU860" t="s">
        <v>92</v>
      </c>
      <c r="AV860">
        <v>1</v>
      </c>
      <c r="AW860">
        <v>2</v>
      </c>
      <c r="AX860">
        <v>16614560</v>
      </c>
      <c r="AY860">
        <v>1</v>
      </c>
      <c r="AZ860">
        <v>0</v>
      </c>
      <c r="BA860">
        <v>868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Y860*Source!I417</f>
        <v>87.075515999999993</v>
      </c>
      <c r="CY860">
        <f>AD860</f>
        <v>69.84</v>
      </c>
      <c r="CZ860">
        <f>AH860</f>
        <v>9.92</v>
      </c>
      <c r="DA860">
        <f>AL860</f>
        <v>7.04</v>
      </c>
      <c r="DB860">
        <v>0</v>
      </c>
    </row>
    <row r="861" spans="1:106" x14ac:dyDescent="0.2">
      <c r="A861">
        <f>ROW(Source!A417)</f>
        <v>417</v>
      </c>
      <c r="B861">
        <v>16612262</v>
      </c>
      <c r="C861">
        <v>16614545</v>
      </c>
      <c r="D861">
        <v>15430395</v>
      </c>
      <c r="E861">
        <v>1</v>
      </c>
      <c r="F861">
        <v>1</v>
      </c>
      <c r="G861">
        <v>1</v>
      </c>
      <c r="H861">
        <v>1</v>
      </c>
      <c r="I861" t="s">
        <v>1224</v>
      </c>
      <c r="J861" t="s">
        <v>6</v>
      </c>
      <c r="K861" t="s">
        <v>1225</v>
      </c>
      <c r="L861">
        <v>1191</v>
      </c>
      <c r="N861">
        <v>1013</v>
      </c>
      <c r="O861" t="s">
        <v>1223</v>
      </c>
      <c r="P861" t="s">
        <v>1223</v>
      </c>
      <c r="Q861">
        <v>1</v>
      </c>
      <c r="W861">
        <v>0</v>
      </c>
      <c r="X861">
        <v>-1417349443</v>
      </c>
      <c r="Y861">
        <v>8.42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1</v>
      </c>
      <c r="AJ861">
        <v>1</v>
      </c>
      <c r="AK861">
        <v>7.04</v>
      </c>
      <c r="AL861">
        <v>1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6</v>
      </c>
      <c r="AT861">
        <v>8.42</v>
      </c>
      <c r="AU861" t="s">
        <v>6</v>
      </c>
      <c r="AV861">
        <v>2</v>
      </c>
      <c r="AW861">
        <v>2</v>
      </c>
      <c r="AX861">
        <v>16614561</v>
      </c>
      <c r="AY861">
        <v>1</v>
      </c>
      <c r="AZ861">
        <v>2048</v>
      </c>
      <c r="BA861">
        <v>869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Y861*Source!I417</f>
        <v>4.2605199999999996</v>
      </c>
      <c r="CY861">
        <f>AD861</f>
        <v>0</v>
      </c>
      <c r="CZ861">
        <f>AH861</f>
        <v>0</v>
      </c>
      <c r="DA861">
        <f>AL861</f>
        <v>1</v>
      </c>
      <c r="DB861">
        <v>0</v>
      </c>
    </row>
    <row r="862" spans="1:106" x14ac:dyDescent="0.2">
      <c r="A862">
        <f>ROW(Source!A417)</f>
        <v>417</v>
      </c>
      <c r="B862">
        <v>16612262</v>
      </c>
      <c r="C862">
        <v>16614545</v>
      </c>
      <c r="D862">
        <v>15247578</v>
      </c>
      <c r="E862">
        <v>1</v>
      </c>
      <c r="F862">
        <v>1</v>
      </c>
      <c r="G862">
        <v>1</v>
      </c>
      <c r="H862">
        <v>2</v>
      </c>
      <c r="I862" t="s">
        <v>1279</v>
      </c>
      <c r="J862" t="s">
        <v>1280</v>
      </c>
      <c r="K862" t="s">
        <v>1281</v>
      </c>
      <c r="L862">
        <v>1368</v>
      </c>
      <c r="N862">
        <v>1011</v>
      </c>
      <c r="O862" t="s">
        <v>1229</v>
      </c>
      <c r="P862" t="s">
        <v>1229</v>
      </c>
      <c r="Q862">
        <v>1</v>
      </c>
      <c r="W862">
        <v>0</v>
      </c>
      <c r="X862">
        <v>-1460065968</v>
      </c>
      <c r="Y862">
        <v>6.25E-2</v>
      </c>
      <c r="AA862">
        <v>0</v>
      </c>
      <c r="AB862">
        <v>608.26</v>
      </c>
      <c r="AC862">
        <v>13.5</v>
      </c>
      <c r="AD862">
        <v>0</v>
      </c>
      <c r="AE862">
        <v>0</v>
      </c>
      <c r="AF862">
        <v>86.4</v>
      </c>
      <c r="AG862">
        <v>13.5</v>
      </c>
      <c r="AH862">
        <v>0</v>
      </c>
      <c r="AI862">
        <v>1</v>
      </c>
      <c r="AJ862">
        <v>7.04</v>
      </c>
      <c r="AK862">
        <v>1</v>
      </c>
      <c r="AL862">
        <v>1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6</v>
      </c>
      <c r="AT862">
        <v>0.05</v>
      </c>
      <c r="AU862" t="s">
        <v>91</v>
      </c>
      <c r="AV862">
        <v>0</v>
      </c>
      <c r="AW862">
        <v>2</v>
      </c>
      <c r="AX862">
        <v>16614562</v>
      </c>
      <c r="AY862">
        <v>1</v>
      </c>
      <c r="AZ862">
        <v>0</v>
      </c>
      <c r="BA862">
        <v>870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Y862*Source!I417</f>
        <v>3.1625E-2</v>
      </c>
      <c r="CY862">
        <f>AB862</f>
        <v>608.26</v>
      </c>
      <c r="CZ862">
        <f>AF862</f>
        <v>86.4</v>
      </c>
      <c r="DA862">
        <f>AJ862</f>
        <v>7.04</v>
      </c>
      <c r="DB862">
        <v>0</v>
      </c>
    </row>
    <row r="863" spans="1:106" x14ac:dyDescent="0.2">
      <c r="A863">
        <f>ROW(Source!A417)</f>
        <v>417</v>
      </c>
      <c r="B863">
        <v>16612262</v>
      </c>
      <c r="C863">
        <v>16614545</v>
      </c>
      <c r="D863">
        <v>15247680</v>
      </c>
      <c r="E863">
        <v>1</v>
      </c>
      <c r="F863">
        <v>1</v>
      </c>
      <c r="G863">
        <v>1</v>
      </c>
      <c r="H863">
        <v>2</v>
      </c>
      <c r="I863" t="s">
        <v>1509</v>
      </c>
      <c r="J863" t="s">
        <v>1510</v>
      </c>
      <c r="K863" t="s">
        <v>1511</v>
      </c>
      <c r="L863">
        <v>1368</v>
      </c>
      <c r="N863">
        <v>1011</v>
      </c>
      <c r="O863" t="s">
        <v>1229</v>
      </c>
      <c r="P863" t="s">
        <v>1229</v>
      </c>
      <c r="Q863">
        <v>1</v>
      </c>
      <c r="W863">
        <v>0</v>
      </c>
      <c r="X863">
        <v>-1718674368</v>
      </c>
      <c r="Y863">
        <v>3.7499999999999999E-2</v>
      </c>
      <c r="AA863">
        <v>0</v>
      </c>
      <c r="AB863">
        <v>788.41</v>
      </c>
      <c r="AC863">
        <v>13.5</v>
      </c>
      <c r="AD863">
        <v>0</v>
      </c>
      <c r="AE863">
        <v>0</v>
      </c>
      <c r="AF863">
        <v>111.99</v>
      </c>
      <c r="AG863">
        <v>13.5</v>
      </c>
      <c r="AH863">
        <v>0</v>
      </c>
      <c r="AI863">
        <v>1</v>
      </c>
      <c r="AJ863">
        <v>7.04</v>
      </c>
      <c r="AK863">
        <v>1</v>
      </c>
      <c r="AL863">
        <v>1</v>
      </c>
      <c r="AN863">
        <v>0</v>
      </c>
      <c r="AO863">
        <v>1</v>
      </c>
      <c r="AP863">
        <v>1</v>
      </c>
      <c r="AQ863">
        <v>0</v>
      </c>
      <c r="AR863">
        <v>0</v>
      </c>
      <c r="AS863" t="s">
        <v>6</v>
      </c>
      <c r="AT863">
        <v>0.03</v>
      </c>
      <c r="AU863" t="s">
        <v>91</v>
      </c>
      <c r="AV863">
        <v>0</v>
      </c>
      <c r="AW863">
        <v>2</v>
      </c>
      <c r="AX863">
        <v>16614563</v>
      </c>
      <c r="AY863">
        <v>1</v>
      </c>
      <c r="AZ863">
        <v>0</v>
      </c>
      <c r="BA863">
        <v>871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Y863*Source!I417</f>
        <v>1.8974999999999999E-2</v>
      </c>
      <c r="CY863">
        <f>AB863</f>
        <v>788.41</v>
      </c>
      <c r="CZ863">
        <f>AF863</f>
        <v>111.99</v>
      </c>
      <c r="DA863">
        <f>AJ863</f>
        <v>7.04</v>
      </c>
      <c r="DB863">
        <v>0</v>
      </c>
    </row>
    <row r="864" spans="1:106" x14ac:dyDescent="0.2">
      <c r="A864">
        <f>ROW(Source!A417)</f>
        <v>417</v>
      </c>
      <c r="B864">
        <v>16612262</v>
      </c>
      <c r="C864">
        <v>16614545</v>
      </c>
      <c r="D864">
        <v>15249073</v>
      </c>
      <c r="E864">
        <v>1</v>
      </c>
      <c r="F864">
        <v>1</v>
      </c>
      <c r="G864">
        <v>1</v>
      </c>
      <c r="H864">
        <v>2</v>
      </c>
      <c r="I864" t="s">
        <v>1237</v>
      </c>
      <c r="J864" t="s">
        <v>1238</v>
      </c>
      <c r="K864" t="s">
        <v>1239</v>
      </c>
      <c r="L864">
        <v>1368</v>
      </c>
      <c r="N864">
        <v>1011</v>
      </c>
      <c r="O864" t="s">
        <v>1229</v>
      </c>
      <c r="P864" t="s">
        <v>1229</v>
      </c>
      <c r="Q864">
        <v>1</v>
      </c>
      <c r="W864">
        <v>0</v>
      </c>
      <c r="X864">
        <v>1372534845</v>
      </c>
      <c r="Y864">
        <v>0.27500000000000002</v>
      </c>
      <c r="AA864">
        <v>0</v>
      </c>
      <c r="AB864">
        <v>462.6</v>
      </c>
      <c r="AC864">
        <v>11.6</v>
      </c>
      <c r="AD864">
        <v>0</v>
      </c>
      <c r="AE864">
        <v>0</v>
      </c>
      <c r="AF864">
        <v>65.709999999999994</v>
      </c>
      <c r="AG864">
        <v>11.6</v>
      </c>
      <c r="AH864">
        <v>0</v>
      </c>
      <c r="AI864">
        <v>1</v>
      </c>
      <c r="AJ864">
        <v>7.04</v>
      </c>
      <c r="AK864">
        <v>1</v>
      </c>
      <c r="AL864">
        <v>1</v>
      </c>
      <c r="AN864">
        <v>0</v>
      </c>
      <c r="AO864">
        <v>1</v>
      </c>
      <c r="AP864">
        <v>1</v>
      </c>
      <c r="AQ864">
        <v>0</v>
      </c>
      <c r="AR864">
        <v>0</v>
      </c>
      <c r="AS864" t="s">
        <v>6</v>
      </c>
      <c r="AT864">
        <v>0.22</v>
      </c>
      <c r="AU864" t="s">
        <v>91</v>
      </c>
      <c r="AV864">
        <v>0</v>
      </c>
      <c r="AW864">
        <v>2</v>
      </c>
      <c r="AX864">
        <v>16614564</v>
      </c>
      <c r="AY864">
        <v>1</v>
      </c>
      <c r="AZ864">
        <v>0</v>
      </c>
      <c r="BA864">
        <v>872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Y864*Source!I417</f>
        <v>0.13915000000000002</v>
      </c>
      <c r="CY864">
        <f>AB864</f>
        <v>462.6</v>
      </c>
      <c r="CZ864">
        <f>AF864</f>
        <v>65.709999999999994</v>
      </c>
      <c r="DA864">
        <f>AJ864</f>
        <v>7.04</v>
      </c>
      <c r="DB864">
        <v>0</v>
      </c>
    </row>
    <row r="865" spans="1:106" x14ac:dyDescent="0.2">
      <c r="A865">
        <f>ROW(Source!A417)</f>
        <v>417</v>
      </c>
      <c r="B865">
        <v>16612262</v>
      </c>
      <c r="C865">
        <v>16614545</v>
      </c>
      <c r="D865">
        <v>15249291</v>
      </c>
      <c r="E865">
        <v>1</v>
      </c>
      <c r="F865">
        <v>1</v>
      </c>
      <c r="G865">
        <v>1</v>
      </c>
      <c r="H865">
        <v>2</v>
      </c>
      <c r="I865" t="s">
        <v>1740</v>
      </c>
      <c r="J865" t="s">
        <v>1741</v>
      </c>
      <c r="K865" t="s">
        <v>1742</v>
      </c>
      <c r="L865">
        <v>1368</v>
      </c>
      <c r="N865">
        <v>1011</v>
      </c>
      <c r="O865" t="s">
        <v>1229</v>
      </c>
      <c r="P865" t="s">
        <v>1229</v>
      </c>
      <c r="Q865">
        <v>1</v>
      </c>
      <c r="W865">
        <v>0</v>
      </c>
      <c r="X865">
        <v>917635847</v>
      </c>
      <c r="Y865">
        <v>10.149999999999999</v>
      </c>
      <c r="AA865">
        <v>0</v>
      </c>
      <c r="AB865">
        <v>704.7</v>
      </c>
      <c r="AC865">
        <v>13.5</v>
      </c>
      <c r="AD865">
        <v>0</v>
      </c>
      <c r="AE865">
        <v>0</v>
      </c>
      <c r="AF865">
        <v>100.1</v>
      </c>
      <c r="AG865">
        <v>13.5</v>
      </c>
      <c r="AH865">
        <v>0</v>
      </c>
      <c r="AI865">
        <v>1</v>
      </c>
      <c r="AJ865">
        <v>7.04</v>
      </c>
      <c r="AK865">
        <v>1</v>
      </c>
      <c r="AL865">
        <v>1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6</v>
      </c>
      <c r="AT865">
        <v>8.1199999999999992</v>
      </c>
      <c r="AU865" t="s">
        <v>91</v>
      </c>
      <c r="AV865">
        <v>0</v>
      </c>
      <c r="AW865">
        <v>2</v>
      </c>
      <c r="AX865">
        <v>16614565</v>
      </c>
      <c r="AY865">
        <v>1</v>
      </c>
      <c r="AZ865">
        <v>0</v>
      </c>
      <c r="BA865">
        <v>873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Y865*Source!I417</f>
        <v>5.1358999999999995</v>
      </c>
      <c r="CY865">
        <f>AB865</f>
        <v>704.7</v>
      </c>
      <c r="CZ865">
        <f>AF865</f>
        <v>100.1</v>
      </c>
      <c r="DA865">
        <f>AJ865</f>
        <v>7.04</v>
      </c>
      <c r="DB865">
        <v>0</v>
      </c>
    </row>
    <row r="866" spans="1:106" x14ac:dyDescent="0.2">
      <c r="A866">
        <f>ROW(Source!A417)</f>
        <v>417</v>
      </c>
      <c r="B866">
        <v>16612262</v>
      </c>
      <c r="C866">
        <v>16614545</v>
      </c>
      <c r="D866">
        <v>15166105</v>
      </c>
      <c r="E866">
        <v>1</v>
      </c>
      <c r="F866">
        <v>1</v>
      </c>
      <c r="G866">
        <v>1</v>
      </c>
      <c r="H866">
        <v>3</v>
      </c>
      <c r="I866" t="s">
        <v>1743</v>
      </c>
      <c r="J866" t="s">
        <v>1744</v>
      </c>
      <c r="K866" t="s">
        <v>1745</v>
      </c>
      <c r="L866">
        <v>1346</v>
      </c>
      <c r="N866">
        <v>1009</v>
      </c>
      <c r="O866" t="s">
        <v>162</v>
      </c>
      <c r="P866" t="s">
        <v>162</v>
      </c>
      <c r="Q866">
        <v>1</v>
      </c>
      <c r="W866">
        <v>0</v>
      </c>
      <c r="X866">
        <v>-1168800073</v>
      </c>
      <c r="Y866">
        <v>0.25</v>
      </c>
      <c r="AA866">
        <v>83.07</v>
      </c>
      <c r="AB866">
        <v>0</v>
      </c>
      <c r="AC866">
        <v>0</v>
      </c>
      <c r="AD866">
        <v>0</v>
      </c>
      <c r="AE866">
        <v>11.8</v>
      </c>
      <c r="AF866">
        <v>0</v>
      </c>
      <c r="AG866">
        <v>0</v>
      </c>
      <c r="AH866">
        <v>0</v>
      </c>
      <c r="AI866">
        <v>7.04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6</v>
      </c>
      <c r="AT866">
        <v>0.25</v>
      </c>
      <c r="AU866" t="s">
        <v>6</v>
      </c>
      <c r="AV866">
        <v>0</v>
      </c>
      <c r="AW866">
        <v>2</v>
      </c>
      <c r="AX866">
        <v>16614566</v>
      </c>
      <c r="AY866">
        <v>1</v>
      </c>
      <c r="AZ866">
        <v>0</v>
      </c>
      <c r="BA866">
        <v>874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Y866*Source!I417</f>
        <v>0.1265</v>
      </c>
      <c r="CY866">
        <f t="shared" ref="CY866:CY873" si="96">AA866</f>
        <v>83.07</v>
      </c>
      <c r="CZ866">
        <f t="shared" ref="CZ866:CZ873" si="97">AE866</f>
        <v>11.8</v>
      </c>
      <c r="DA866">
        <f t="shared" ref="DA866:DA873" si="98">AI866</f>
        <v>7.04</v>
      </c>
      <c r="DB866">
        <v>0</v>
      </c>
    </row>
    <row r="867" spans="1:106" x14ac:dyDescent="0.2">
      <c r="A867">
        <f>ROW(Source!A417)</f>
        <v>417</v>
      </c>
      <c r="B867">
        <v>16612262</v>
      </c>
      <c r="C867">
        <v>16614545</v>
      </c>
      <c r="D867">
        <v>15167286</v>
      </c>
      <c r="E867">
        <v>1</v>
      </c>
      <c r="F867">
        <v>1</v>
      </c>
      <c r="G867">
        <v>1</v>
      </c>
      <c r="H867">
        <v>3</v>
      </c>
      <c r="I867" t="s">
        <v>1293</v>
      </c>
      <c r="J867" t="s">
        <v>1294</v>
      </c>
      <c r="K867" t="s">
        <v>1295</v>
      </c>
      <c r="L867">
        <v>1339</v>
      </c>
      <c r="N867">
        <v>1007</v>
      </c>
      <c r="O867" t="s">
        <v>282</v>
      </c>
      <c r="P867" t="s">
        <v>282</v>
      </c>
      <c r="Q867">
        <v>1</v>
      </c>
      <c r="W867">
        <v>0</v>
      </c>
      <c r="X867">
        <v>-1660354250</v>
      </c>
      <c r="Y867">
        <v>0.74</v>
      </c>
      <c r="AA867">
        <v>17.18</v>
      </c>
      <c r="AB867">
        <v>0</v>
      </c>
      <c r="AC867">
        <v>0</v>
      </c>
      <c r="AD867">
        <v>0</v>
      </c>
      <c r="AE867">
        <v>2.44</v>
      </c>
      <c r="AF867">
        <v>0</v>
      </c>
      <c r="AG867">
        <v>0</v>
      </c>
      <c r="AH867">
        <v>0</v>
      </c>
      <c r="AI867">
        <v>7.04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6</v>
      </c>
      <c r="AT867">
        <v>0.74</v>
      </c>
      <c r="AU867" t="s">
        <v>6</v>
      </c>
      <c r="AV867">
        <v>0</v>
      </c>
      <c r="AW867">
        <v>2</v>
      </c>
      <c r="AX867">
        <v>16614567</v>
      </c>
      <c r="AY867">
        <v>1</v>
      </c>
      <c r="AZ867">
        <v>0</v>
      </c>
      <c r="BA867">
        <v>875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Y867*Source!I417</f>
        <v>0.37444</v>
      </c>
      <c r="CY867">
        <f t="shared" si="96"/>
        <v>17.18</v>
      </c>
      <c r="CZ867">
        <f t="shared" si="97"/>
        <v>2.44</v>
      </c>
      <c r="DA867">
        <f t="shared" si="98"/>
        <v>7.04</v>
      </c>
      <c r="DB867">
        <v>0</v>
      </c>
    </row>
    <row r="868" spans="1:106" x14ac:dyDescent="0.2">
      <c r="A868">
        <f>ROW(Source!A417)</f>
        <v>417</v>
      </c>
      <c r="B868">
        <v>16612262</v>
      </c>
      <c r="C868">
        <v>16614545</v>
      </c>
      <c r="D868">
        <v>15167787</v>
      </c>
      <c r="E868">
        <v>1</v>
      </c>
      <c r="F868">
        <v>1</v>
      </c>
      <c r="G868">
        <v>1</v>
      </c>
      <c r="H868">
        <v>3</v>
      </c>
      <c r="I868" t="s">
        <v>1746</v>
      </c>
      <c r="J868" t="s">
        <v>1747</v>
      </c>
      <c r="K868" t="s">
        <v>1748</v>
      </c>
      <c r="L868">
        <v>1356</v>
      </c>
      <c r="N868">
        <v>1010</v>
      </c>
      <c r="O868" t="s">
        <v>355</v>
      </c>
      <c r="P868" t="s">
        <v>355</v>
      </c>
      <c r="Q868">
        <v>1000</v>
      </c>
      <c r="W868">
        <v>0</v>
      </c>
      <c r="X868">
        <v>72387144</v>
      </c>
      <c r="Y868">
        <v>6.9000000000000006E-2</v>
      </c>
      <c r="AA868">
        <v>1786.75</v>
      </c>
      <c r="AB868">
        <v>0</v>
      </c>
      <c r="AC868">
        <v>0</v>
      </c>
      <c r="AD868">
        <v>0</v>
      </c>
      <c r="AE868">
        <v>253.8</v>
      </c>
      <c r="AF868">
        <v>0</v>
      </c>
      <c r="AG868">
        <v>0</v>
      </c>
      <c r="AH868">
        <v>0</v>
      </c>
      <c r="AI868">
        <v>7.04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6.9000000000000006E-2</v>
      </c>
      <c r="AU868" t="s">
        <v>6</v>
      </c>
      <c r="AV868">
        <v>0</v>
      </c>
      <c r="AW868">
        <v>2</v>
      </c>
      <c r="AX868">
        <v>16614568</v>
      </c>
      <c r="AY868">
        <v>1</v>
      </c>
      <c r="AZ868">
        <v>0</v>
      </c>
      <c r="BA868">
        <v>876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Y868*Source!I417</f>
        <v>3.4914000000000001E-2</v>
      </c>
      <c r="CY868">
        <f t="shared" si="96"/>
        <v>1786.75</v>
      </c>
      <c r="CZ868">
        <f t="shared" si="97"/>
        <v>253.8</v>
      </c>
      <c r="DA868">
        <f t="shared" si="98"/>
        <v>7.04</v>
      </c>
      <c r="DB868">
        <v>0</v>
      </c>
    </row>
    <row r="869" spans="1:106" x14ac:dyDescent="0.2">
      <c r="A869">
        <f>ROW(Source!A417)</f>
        <v>417</v>
      </c>
      <c r="B869">
        <v>16612262</v>
      </c>
      <c r="C869">
        <v>16614545</v>
      </c>
      <c r="D869">
        <v>15170090</v>
      </c>
      <c r="E869">
        <v>1</v>
      </c>
      <c r="F869">
        <v>1</v>
      </c>
      <c r="G869">
        <v>1</v>
      </c>
      <c r="H869">
        <v>3</v>
      </c>
      <c r="I869" t="s">
        <v>1749</v>
      </c>
      <c r="J869" t="s">
        <v>1750</v>
      </c>
      <c r="K869" t="s">
        <v>1751</v>
      </c>
      <c r="L869">
        <v>1348</v>
      </c>
      <c r="N869">
        <v>1009</v>
      </c>
      <c r="O869" t="s">
        <v>182</v>
      </c>
      <c r="P869" t="s">
        <v>182</v>
      </c>
      <c r="Q869">
        <v>1000</v>
      </c>
      <c r="W869">
        <v>0</v>
      </c>
      <c r="X869">
        <v>-735561281</v>
      </c>
      <c r="Y869">
        <v>5.9000000000000003E-4</v>
      </c>
      <c r="AA869">
        <v>158808.32000000001</v>
      </c>
      <c r="AB869">
        <v>0</v>
      </c>
      <c r="AC869">
        <v>0</v>
      </c>
      <c r="AD869">
        <v>0</v>
      </c>
      <c r="AE869">
        <v>22558</v>
      </c>
      <c r="AF869">
        <v>0</v>
      </c>
      <c r="AG869">
        <v>0</v>
      </c>
      <c r="AH869">
        <v>0</v>
      </c>
      <c r="AI869">
        <v>7.04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6</v>
      </c>
      <c r="AT869">
        <v>5.9000000000000003E-4</v>
      </c>
      <c r="AU869" t="s">
        <v>6</v>
      </c>
      <c r="AV869">
        <v>0</v>
      </c>
      <c r="AW869">
        <v>2</v>
      </c>
      <c r="AX869">
        <v>16614569</v>
      </c>
      <c r="AY869">
        <v>1</v>
      </c>
      <c r="AZ869">
        <v>0</v>
      </c>
      <c r="BA869">
        <v>877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Y869*Source!I417</f>
        <v>2.9854000000000002E-4</v>
      </c>
      <c r="CY869">
        <f t="shared" si="96"/>
        <v>158808.32000000001</v>
      </c>
      <c r="CZ869">
        <f t="shared" si="97"/>
        <v>22558</v>
      </c>
      <c r="DA869">
        <f t="shared" si="98"/>
        <v>7.04</v>
      </c>
      <c r="DB869">
        <v>0</v>
      </c>
    </row>
    <row r="870" spans="1:106" x14ac:dyDescent="0.2">
      <c r="A870">
        <f>ROW(Source!A417)</f>
        <v>417</v>
      </c>
      <c r="B870">
        <v>16612262</v>
      </c>
      <c r="C870">
        <v>16614545</v>
      </c>
      <c r="D870">
        <v>15172018</v>
      </c>
      <c r="E870">
        <v>1</v>
      </c>
      <c r="F870">
        <v>1</v>
      </c>
      <c r="G870">
        <v>1</v>
      </c>
      <c r="H870">
        <v>3</v>
      </c>
      <c r="I870" t="s">
        <v>1629</v>
      </c>
      <c r="J870" t="s">
        <v>1630</v>
      </c>
      <c r="K870" t="s">
        <v>1631</v>
      </c>
      <c r="L870">
        <v>1346</v>
      </c>
      <c r="N870">
        <v>1009</v>
      </c>
      <c r="O870" t="s">
        <v>162</v>
      </c>
      <c r="P870" t="s">
        <v>162</v>
      </c>
      <c r="Q870">
        <v>1</v>
      </c>
      <c r="W870">
        <v>0</v>
      </c>
      <c r="X870">
        <v>450790165</v>
      </c>
      <c r="Y870">
        <v>2.5000000000000001E-3</v>
      </c>
      <c r="AA870">
        <v>15.14</v>
      </c>
      <c r="AB870">
        <v>0</v>
      </c>
      <c r="AC870">
        <v>0</v>
      </c>
      <c r="AD870">
        <v>0</v>
      </c>
      <c r="AE870">
        <v>2.15</v>
      </c>
      <c r="AF870">
        <v>0</v>
      </c>
      <c r="AG870">
        <v>0</v>
      </c>
      <c r="AH870">
        <v>0</v>
      </c>
      <c r="AI870">
        <v>7.04</v>
      </c>
      <c r="AJ870">
        <v>1</v>
      </c>
      <c r="AK870">
        <v>1</v>
      </c>
      <c r="AL870">
        <v>1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6</v>
      </c>
      <c r="AT870">
        <v>2.5000000000000001E-3</v>
      </c>
      <c r="AU870" t="s">
        <v>6</v>
      </c>
      <c r="AV870">
        <v>0</v>
      </c>
      <c r="AW870">
        <v>2</v>
      </c>
      <c r="AX870">
        <v>16614570</v>
      </c>
      <c r="AY870">
        <v>1</v>
      </c>
      <c r="AZ870">
        <v>0</v>
      </c>
      <c r="BA870">
        <v>878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Y870*Source!I417</f>
        <v>1.2650000000000001E-3</v>
      </c>
      <c r="CY870">
        <f t="shared" si="96"/>
        <v>15.14</v>
      </c>
      <c r="CZ870">
        <f t="shared" si="97"/>
        <v>2.15</v>
      </c>
      <c r="DA870">
        <f t="shared" si="98"/>
        <v>7.04</v>
      </c>
      <c r="DB870">
        <v>0</v>
      </c>
    </row>
    <row r="871" spans="1:106" x14ac:dyDescent="0.2">
      <c r="A871">
        <f>ROW(Source!A417)</f>
        <v>417</v>
      </c>
      <c r="B871">
        <v>16612262</v>
      </c>
      <c r="C871">
        <v>16614545</v>
      </c>
      <c r="D871">
        <v>15202502</v>
      </c>
      <c r="E871">
        <v>1</v>
      </c>
      <c r="F871">
        <v>1</v>
      </c>
      <c r="G871">
        <v>1</v>
      </c>
      <c r="H871">
        <v>3</v>
      </c>
      <c r="I871" t="s">
        <v>1752</v>
      </c>
      <c r="J871" t="s">
        <v>1753</v>
      </c>
      <c r="K871" t="s">
        <v>1754</v>
      </c>
      <c r="L871">
        <v>1346</v>
      </c>
      <c r="N871">
        <v>1009</v>
      </c>
      <c r="O871" t="s">
        <v>162</v>
      </c>
      <c r="P871" t="s">
        <v>162</v>
      </c>
      <c r="Q871">
        <v>1</v>
      </c>
      <c r="W871">
        <v>0</v>
      </c>
      <c r="X871">
        <v>497371595</v>
      </c>
      <c r="Y871">
        <v>0.2</v>
      </c>
      <c r="AA871">
        <v>203.67</v>
      </c>
      <c r="AB871">
        <v>0</v>
      </c>
      <c r="AC871">
        <v>0</v>
      </c>
      <c r="AD871">
        <v>0</v>
      </c>
      <c r="AE871">
        <v>28.93</v>
      </c>
      <c r="AF871">
        <v>0</v>
      </c>
      <c r="AG871">
        <v>0</v>
      </c>
      <c r="AH871">
        <v>0</v>
      </c>
      <c r="AI871">
        <v>7.04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6</v>
      </c>
      <c r="AT871">
        <v>0.2</v>
      </c>
      <c r="AU871" t="s">
        <v>6</v>
      </c>
      <c r="AV871">
        <v>0</v>
      </c>
      <c r="AW871">
        <v>2</v>
      </c>
      <c r="AX871">
        <v>16614572</v>
      </c>
      <c r="AY871">
        <v>1</v>
      </c>
      <c r="AZ871">
        <v>0</v>
      </c>
      <c r="BA871">
        <v>880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Y871*Source!I417</f>
        <v>0.10120000000000001</v>
      </c>
      <c r="CY871">
        <f t="shared" si="96"/>
        <v>203.67</v>
      </c>
      <c r="CZ871">
        <f t="shared" si="97"/>
        <v>28.93</v>
      </c>
      <c r="DA871">
        <f t="shared" si="98"/>
        <v>7.04</v>
      </c>
      <c r="DB871">
        <v>0</v>
      </c>
    </row>
    <row r="872" spans="1:106" x14ac:dyDescent="0.2">
      <c r="A872">
        <f>ROW(Source!A417)</f>
        <v>417</v>
      </c>
      <c r="B872">
        <v>16612262</v>
      </c>
      <c r="C872">
        <v>16614545</v>
      </c>
      <c r="D872">
        <v>15226741</v>
      </c>
      <c r="E872">
        <v>1</v>
      </c>
      <c r="F872">
        <v>1</v>
      </c>
      <c r="G872">
        <v>1</v>
      </c>
      <c r="H872">
        <v>3</v>
      </c>
      <c r="I872" t="s">
        <v>1095</v>
      </c>
      <c r="J872" t="s">
        <v>1097</v>
      </c>
      <c r="K872" t="s">
        <v>1096</v>
      </c>
      <c r="L872">
        <v>1358</v>
      </c>
      <c r="N872">
        <v>1010</v>
      </c>
      <c r="O872" t="s">
        <v>697</v>
      </c>
      <c r="P872" t="s">
        <v>697</v>
      </c>
      <c r="Q872">
        <v>10</v>
      </c>
      <c r="W872">
        <v>0</v>
      </c>
      <c r="X872">
        <v>-1191253957</v>
      </c>
      <c r="Y872">
        <v>5.1383400000000004</v>
      </c>
      <c r="AA872">
        <v>410.43</v>
      </c>
      <c r="AB872">
        <v>0</v>
      </c>
      <c r="AC872">
        <v>0</v>
      </c>
      <c r="AD872">
        <v>0</v>
      </c>
      <c r="AE872">
        <v>58.3</v>
      </c>
      <c r="AF872">
        <v>0</v>
      </c>
      <c r="AG872">
        <v>0</v>
      </c>
      <c r="AH872">
        <v>0</v>
      </c>
      <c r="AI872">
        <v>7.04</v>
      </c>
      <c r="AJ872">
        <v>1</v>
      </c>
      <c r="AK872">
        <v>1</v>
      </c>
      <c r="AL872">
        <v>1</v>
      </c>
      <c r="AN872">
        <v>0</v>
      </c>
      <c r="AO872">
        <v>0</v>
      </c>
      <c r="AP872">
        <v>0</v>
      </c>
      <c r="AQ872">
        <v>0</v>
      </c>
      <c r="AR872">
        <v>0</v>
      </c>
      <c r="AS872" t="s">
        <v>6</v>
      </c>
      <c r="AT872">
        <v>5.1383400000000004</v>
      </c>
      <c r="AU872" t="s">
        <v>6</v>
      </c>
      <c r="AV872">
        <v>0</v>
      </c>
      <c r="AW872">
        <v>1</v>
      </c>
      <c r="AX872">
        <v>-1</v>
      </c>
      <c r="AY872">
        <v>0</v>
      </c>
      <c r="AZ872">
        <v>0</v>
      </c>
      <c r="BA872" t="s">
        <v>6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Y872*Source!I417</f>
        <v>2.6000000400000003</v>
      </c>
      <c r="CY872">
        <f t="shared" si="96"/>
        <v>410.43</v>
      </c>
      <c r="CZ872">
        <f t="shared" si="97"/>
        <v>58.3</v>
      </c>
      <c r="DA872">
        <f t="shared" si="98"/>
        <v>7.04</v>
      </c>
      <c r="DB872">
        <v>0</v>
      </c>
    </row>
    <row r="873" spans="1:106" x14ac:dyDescent="0.2">
      <c r="A873">
        <f>ROW(Source!A417)</f>
        <v>417</v>
      </c>
      <c r="B873">
        <v>16612262</v>
      </c>
      <c r="C873">
        <v>16614545</v>
      </c>
      <c r="D873">
        <v>15233495</v>
      </c>
      <c r="E873">
        <v>1</v>
      </c>
      <c r="F873">
        <v>1</v>
      </c>
      <c r="G873">
        <v>1</v>
      </c>
      <c r="H873">
        <v>3</v>
      </c>
      <c r="I873" t="s">
        <v>1099</v>
      </c>
      <c r="J873" t="s">
        <v>1101</v>
      </c>
      <c r="K873" t="s">
        <v>1100</v>
      </c>
      <c r="L873">
        <v>1301</v>
      </c>
      <c r="N873">
        <v>1003</v>
      </c>
      <c r="O873" t="s">
        <v>135</v>
      </c>
      <c r="P873" t="s">
        <v>135</v>
      </c>
      <c r="Q873">
        <v>1</v>
      </c>
      <c r="W873">
        <v>0</v>
      </c>
      <c r="X873">
        <v>-687979676</v>
      </c>
      <c r="Y873">
        <v>100</v>
      </c>
      <c r="AA873">
        <v>98.49</v>
      </c>
      <c r="AB873">
        <v>0</v>
      </c>
      <c r="AC873">
        <v>0</v>
      </c>
      <c r="AD873">
        <v>0</v>
      </c>
      <c r="AE873">
        <v>13.99</v>
      </c>
      <c r="AF873">
        <v>0</v>
      </c>
      <c r="AG873">
        <v>0</v>
      </c>
      <c r="AH873">
        <v>0</v>
      </c>
      <c r="AI873">
        <v>7.04</v>
      </c>
      <c r="AJ873">
        <v>1</v>
      </c>
      <c r="AK873">
        <v>1</v>
      </c>
      <c r="AL873">
        <v>1</v>
      </c>
      <c r="AN873">
        <v>0</v>
      </c>
      <c r="AO873">
        <v>0</v>
      </c>
      <c r="AP873">
        <v>0</v>
      </c>
      <c r="AQ873">
        <v>0</v>
      </c>
      <c r="AR873">
        <v>0</v>
      </c>
      <c r="AS873" t="s">
        <v>6</v>
      </c>
      <c r="AT873">
        <v>100</v>
      </c>
      <c r="AU873" t="s">
        <v>6</v>
      </c>
      <c r="AV873">
        <v>0</v>
      </c>
      <c r="AW873">
        <v>1</v>
      </c>
      <c r="AX873">
        <v>-1</v>
      </c>
      <c r="AY873">
        <v>0</v>
      </c>
      <c r="AZ873">
        <v>0</v>
      </c>
      <c r="BA873" t="s">
        <v>6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Y873*Source!I417</f>
        <v>50.6</v>
      </c>
      <c r="CY873">
        <f t="shared" si="96"/>
        <v>98.49</v>
      </c>
      <c r="CZ873">
        <f t="shared" si="97"/>
        <v>13.99</v>
      </c>
      <c r="DA873">
        <f t="shared" si="98"/>
        <v>7.04</v>
      </c>
      <c r="DB873">
        <v>0</v>
      </c>
    </row>
    <row r="874" spans="1:106" x14ac:dyDescent="0.2">
      <c r="A874">
        <f>ROW(Source!A420)</f>
        <v>420</v>
      </c>
      <c r="B874">
        <v>16612262</v>
      </c>
      <c r="C874">
        <v>16614579</v>
      </c>
      <c r="D874">
        <v>15446300</v>
      </c>
      <c r="E874">
        <v>1</v>
      </c>
      <c r="F874">
        <v>1</v>
      </c>
      <c r="G874">
        <v>1</v>
      </c>
      <c r="H874">
        <v>1</v>
      </c>
      <c r="I874" t="s">
        <v>1317</v>
      </c>
      <c r="J874" t="s">
        <v>6</v>
      </c>
      <c r="K874" t="s">
        <v>1318</v>
      </c>
      <c r="L874">
        <v>1191</v>
      </c>
      <c r="N874">
        <v>1013</v>
      </c>
      <c r="O874" t="s">
        <v>1223</v>
      </c>
      <c r="P874" t="s">
        <v>1223</v>
      </c>
      <c r="Q874">
        <v>1</v>
      </c>
      <c r="W874">
        <v>0</v>
      </c>
      <c r="X874">
        <v>912892513</v>
      </c>
      <c r="Y874">
        <v>140.07</v>
      </c>
      <c r="AA874">
        <v>0</v>
      </c>
      <c r="AB874">
        <v>0</v>
      </c>
      <c r="AC874">
        <v>0</v>
      </c>
      <c r="AD874">
        <v>69.84</v>
      </c>
      <c r="AE874">
        <v>0</v>
      </c>
      <c r="AF874">
        <v>0</v>
      </c>
      <c r="AG874">
        <v>0</v>
      </c>
      <c r="AH874">
        <v>9.92</v>
      </c>
      <c r="AI874">
        <v>1</v>
      </c>
      <c r="AJ874">
        <v>1</v>
      </c>
      <c r="AK874">
        <v>1</v>
      </c>
      <c r="AL874">
        <v>7.04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6</v>
      </c>
      <c r="AT874">
        <v>121.8</v>
      </c>
      <c r="AU874" t="s">
        <v>92</v>
      </c>
      <c r="AV874">
        <v>1</v>
      </c>
      <c r="AW874">
        <v>2</v>
      </c>
      <c r="AX874">
        <v>16614594</v>
      </c>
      <c r="AY874">
        <v>1</v>
      </c>
      <c r="AZ874">
        <v>0</v>
      </c>
      <c r="BA874">
        <v>885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Y874*Source!I420</f>
        <v>41.040509999999998</v>
      </c>
      <c r="CY874">
        <f>AD874</f>
        <v>69.84</v>
      </c>
      <c r="CZ874">
        <f>AH874</f>
        <v>9.92</v>
      </c>
      <c r="DA874">
        <f>AL874</f>
        <v>7.04</v>
      </c>
      <c r="DB874">
        <v>0</v>
      </c>
    </row>
    <row r="875" spans="1:106" x14ac:dyDescent="0.2">
      <c r="A875">
        <f>ROW(Source!A420)</f>
        <v>420</v>
      </c>
      <c r="B875">
        <v>16612262</v>
      </c>
      <c r="C875">
        <v>16614579</v>
      </c>
      <c r="D875">
        <v>15430395</v>
      </c>
      <c r="E875">
        <v>1</v>
      </c>
      <c r="F875">
        <v>1</v>
      </c>
      <c r="G875">
        <v>1</v>
      </c>
      <c r="H875">
        <v>1</v>
      </c>
      <c r="I875" t="s">
        <v>1224</v>
      </c>
      <c r="J875" t="s">
        <v>6</v>
      </c>
      <c r="K875" t="s">
        <v>1225</v>
      </c>
      <c r="L875">
        <v>1191</v>
      </c>
      <c r="N875">
        <v>1013</v>
      </c>
      <c r="O875" t="s">
        <v>1223</v>
      </c>
      <c r="P875" t="s">
        <v>1223</v>
      </c>
      <c r="Q875">
        <v>1</v>
      </c>
      <c r="W875">
        <v>0</v>
      </c>
      <c r="X875">
        <v>-1417349443</v>
      </c>
      <c r="Y875">
        <v>4.9400000000000004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7.04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6</v>
      </c>
      <c r="AT875">
        <v>4.9400000000000004</v>
      </c>
      <c r="AU875" t="s">
        <v>6</v>
      </c>
      <c r="AV875">
        <v>2</v>
      </c>
      <c r="AW875">
        <v>2</v>
      </c>
      <c r="AX875">
        <v>16614595</v>
      </c>
      <c r="AY875">
        <v>1</v>
      </c>
      <c r="AZ875">
        <v>2048</v>
      </c>
      <c r="BA875">
        <v>886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Y875*Source!I420</f>
        <v>1.4474199999999999</v>
      </c>
      <c r="CY875">
        <f>AD875</f>
        <v>0</v>
      </c>
      <c r="CZ875">
        <f>AH875</f>
        <v>0</v>
      </c>
      <c r="DA875">
        <f>AL875</f>
        <v>1</v>
      </c>
      <c r="DB875">
        <v>0</v>
      </c>
    </row>
    <row r="876" spans="1:106" x14ac:dyDescent="0.2">
      <c r="A876">
        <f>ROW(Source!A420)</f>
        <v>420</v>
      </c>
      <c r="B876">
        <v>16612262</v>
      </c>
      <c r="C876">
        <v>16614579</v>
      </c>
      <c r="D876">
        <v>15247578</v>
      </c>
      <c r="E876">
        <v>1</v>
      </c>
      <c r="F876">
        <v>1</v>
      </c>
      <c r="G876">
        <v>1</v>
      </c>
      <c r="H876">
        <v>2</v>
      </c>
      <c r="I876" t="s">
        <v>1279</v>
      </c>
      <c r="J876" t="s">
        <v>1280</v>
      </c>
      <c r="K876" t="s">
        <v>1281</v>
      </c>
      <c r="L876">
        <v>1368</v>
      </c>
      <c r="N876">
        <v>1011</v>
      </c>
      <c r="O876" t="s">
        <v>1229</v>
      </c>
      <c r="P876" t="s">
        <v>1229</v>
      </c>
      <c r="Q876">
        <v>1</v>
      </c>
      <c r="W876">
        <v>0</v>
      </c>
      <c r="X876">
        <v>-1460065968</v>
      </c>
      <c r="Y876">
        <v>6.25E-2</v>
      </c>
      <c r="AA876">
        <v>0</v>
      </c>
      <c r="AB876">
        <v>608.26</v>
      </c>
      <c r="AC876">
        <v>13.5</v>
      </c>
      <c r="AD876">
        <v>0</v>
      </c>
      <c r="AE876">
        <v>0</v>
      </c>
      <c r="AF876">
        <v>86.4</v>
      </c>
      <c r="AG876">
        <v>13.5</v>
      </c>
      <c r="AH876">
        <v>0</v>
      </c>
      <c r="AI876">
        <v>1</v>
      </c>
      <c r="AJ876">
        <v>7.04</v>
      </c>
      <c r="AK876">
        <v>1</v>
      </c>
      <c r="AL876">
        <v>1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6</v>
      </c>
      <c r="AT876">
        <v>0.05</v>
      </c>
      <c r="AU876" t="s">
        <v>91</v>
      </c>
      <c r="AV876">
        <v>0</v>
      </c>
      <c r="AW876">
        <v>2</v>
      </c>
      <c r="AX876">
        <v>16614596</v>
      </c>
      <c r="AY876">
        <v>1</v>
      </c>
      <c r="AZ876">
        <v>0</v>
      </c>
      <c r="BA876">
        <v>887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Y876*Source!I420</f>
        <v>1.8312499999999999E-2</v>
      </c>
      <c r="CY876">
        <f>AB876</f>
        <v>608.26</v>
      </c>
      <c r="CZ876">
        <f>AF876</f>
        <v>86.4</v>
      </c>
      <c r="DA876">
        <f>AJ876</f>
        <v>7.04</v>
      </c>
      <c r="DB876">
        <v>0</v>
      </c>
    </row>
    <row r="877" spans="1:106" x14ac:dyDescent="0.2">
      <c r="A877">
        <f>ROW(Source!A420)</f>
        <v>420</v>
      </c>
      <c r="B877">
        <v>16612262</v>
      </c>
      <c r="C877">
        <v>16614579</v>
      </c>
      <c r="D877">
        <v>15247680</v>
      </c>
      <c r="E877">
        <v>1</v>
      </c>
      <c r="F877">
        <v>1</v>
      </c>
      <c r="G877">
        <v>1</v>
      </c>
      <c r="H877">
        <v>2</v>
      </c>
      <c r="I877" t="s">
        <v>1509</v>
      </c>
      <c r="J877" t="s">
        <v>1510</v>
      </c>
      <c r="K877" t="s">
        <v>1511</v>
      </c>
      <c r="L877">
        <v>1368</v>
      </c>
      <c r="N877">
        <v>1011</v>
      </c>
      <c r="O877" t="s">
        <v>1229</v>
      </c>
      <c r="P877" t="s">
        <v>1229</v>
      </c>
      <c r="Q877">
        <v>1</v>
      </c>
      <c r="W877">
        <v>0</v>
      </c>
      <c r="X877">
        <v>-1718674368</v>
      </c>
      <c r="Y877">
        <v>3.7499999999999999E-2</v>
      </c>
      <c r="AA877">
        <v>0</v>
      </c>
      <c r="AB877">
        <v>788.41</v>
      </c>
      <c r="AC877">
        <v>13.5</v>
      </c>
      <c r="AD877">
        <v>0</v>
      </c>
      <c r="AE877">
        <v>0</v>
      </c>
      <c r="AF877">
        <v>111.99</v>
      </c>
      <c r="AG877">
        <v>13.5</v>
      </c>
      <c r="AH877">
        <v>0</v>
      </c>
      <c r="AI877">
        <v>1</v>
      </c>
      <c r="AJ877">
        <v>7.04</v>
      </c>
      <c r="AK877">
        <v>1</v>
      </c>
      <c r="AL877">
        <v>1</v>
      </c>
      <c r="AN877">
        <v>0</v>
      </c>
      <c r="AO877">
        <v>1</v>
      </c>
      <c r="AP877">
        <v>1</v>
      </c>
      <c r="AQ877">
        <v>0</v>
      </c>
      <c r="AR877">
        <v>0</v>
      </c>
      <c r="AS877" t="s">
        <v>6</v>
      </c>
      <c r="AT877">
        <v>0.03</v>
      </c>
      <c r="AU877" t="s">
        <v>91</v>
      </c>
      <c r="AV877">
        <v>0</v>
      </c>
      <c r="AW877">
        <v>2</v>
      </c>
      <c r="AX877">
        <v>16614597</v>
      </c>
      <c r="AY877">
        <v>1</v>
      </c>
      <c r="AZ877">
        <v>0</v>
      </c>
      <c r="BA877">
        <v>888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Y877*Source!I420</f>
        <v>1.0987499999999999E-2</v>
      </c>
      <c r="CY877">
        <f>AB877</f>
        <v>788.41</v>
      </c>
      <c r="CZ877">
        <f>AF877</f>
        <v>111.99</v>
      </c>
      <c r="DA877">
        <f>AJ877</f>
        <v>7.04</v>
      </c>
      <c r="DB877">
        <v>0</v>
      </c>
    </row>
    <row r="878" spans="1:106" x14ac:dyDescent="0.2">
      <c r="A878">
        <f>ROW(Source!A420)</f>
        <v>420</v>
      </c>
      <c r="B878">
        <v>16612262</v>
      </c>
      <c r="C878">
        <v>16614579</v>
      </c>
      <c r="D878">
        <v>15249073</v>
      </c>
      <c r="E878">
        <v>1</v>
      </c>
      <c r="F878">
        <v>1</v>
      </c>
      <c r="G878">
        <v>1</v>
      </c>
      <c r="H878">
        <v>2</v>
      </c>
      <c r="I878" t="s">
        <v>1237</v>
      </c>
      <c r="J878" t="s">
        <v>1238</v>
      </c>
      <c r="K878" t="s">
        <v>1239</v>
      </c>
      <c r="L878">
        <v>1368</v>
      </c>
      <c r="N878">
        <v>1011</v>
      </c>
      <c r="O878" t="s">
        <v>1229</v>
      </c>
      <c r="P878" t="s">
        <v>1229</v>
      </c>
      <c r="Q878">
        <v>1</v>
      </c>
      <c r="W878">
        <v>0</v>
      </c>
      <c r="X878">
        <v>1372534845</v>
      </c>
      <c r="Y878">
        <v>0.27500000000000002</v>
      </c>
      <c r="AA878">
        <v>0</v>
      </c>
      <c r="AB878">
        <v>462.6</v>
      </c>
      <c r="AC878">
        <v>11.6</v>
      </c>
      <c r="AD878">
        <v>0</v>
      </c>
      <c r="AE878">
        <v>0</v>
      </c>
      <c r="AF878">
        <v>65.709999999999994</v>
      </c>
      <c r="AG878">
        <v>11.6</v>
      </c>
      <c r="AH878">
        <v>0</v>
      </c>
      <c r="AI878">
        <v>1</v>
      </c>
      <c r="AJ878">
        <v>7.04</v>
      </c>
      <c r="AK878">
        <v>1</v>
      </c>
      <c r="AL878">
        <v>1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6</v>
      </c>
      <c r="AT878">
        <v>0.22</v>
      </c>
      <c r="AU878" t="s">
        <v>91</v>
      </c>
      <c r="AV878">
        <v>0</v>
      </c>
      <c r="AW878">
        <v>2</v>
      </c>
      <c r="AX878">
        <v>16614598</v>
      </c>
      <c r="AY878">
        <v>1</v>
      </c>
      <c r="AZ878">
        <v>0</v>
      </c>
      <c r="BA878">
        <v>889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Y878*Source!I420</f>
        <v>8.0575000000000008E-2</v>
      </c>
      <c r="CY878">
        <f>AB878</f>
        <v>462.6</v>
      </c>
      <c r="CZ878">
        <f>AF878</f>
        <v>65.709999999999994</v>
      </c>
      <c r="DA878">
        <f>AJ878</f>
        <v>7.04</v>
      </c>
      <c r="DB878">
        <v>0</v>
      </c>
    </row>
    <row r="879" spans="1:106" x14ac:dyDescent="0.2">
      <c r="A879">
        <f>ROW(Source!A420)</f>
        <v>420</v>
      </c>
      <c r="B879">
        <v>16612262</v>
      </c>
      <c r="C879">
        <v>16614579</v>
      </c>
      <c r="D879">
        <v>15249291</v>
      </c>
      <c r="E879">
        <v>1</v>
      </c>
      <c r="F879">
        <v>1</v>
      </c>
      <c r="G879">
        <v>1</v>
      </c>
      <c r="H879">
        <v>2</v>
      </c>
      <c r="I879" t="s">
        <v>1740</v>
      </c>
      <c r="J879" t="s">
        <v>1741</v>
      </c>
      <c r="K879" t="s">
        <v>1742</v>
      </c>
      <c r="L879">
        <v>1368</v>
      </c>
      <c r="N879">
        <v>1011</v>
      </c>
      <c r="O879" t="s">
        <v>1229</v>
      </c>
      <c r="P879" t="s">
        <v>1229</v>
      </c>
      <c r="Q879">
        <v>1</v>
      </c>
      <c r="W879">
        <v>0</v>
      </c>
      <c r="X879">
        <v>917635847</v>
      </c>
      <c r="Y879">
        <v>5.8</v>
      </c>
      <c r="AA879">
        <v>0</v>
      </c>
      <c r="AB879">
        <v>704.7</v>
      </c>
      <c r="AC879">
        <v>13.5</v>
      </c>
      <c r="AD879">
        <v>0</v>
      </c>
      <c r="AE879">
        <v>0</v>
      </c>
      <c r="AF879">
        <v>100.1</v>
      </c>
      <c r="AG879">
        <v>13.5</v>
      </c>
      <c r="AH879">
        <v>0</v>
      </c>
      <c r="AI879">
        <v>1</v>
      </c>
      <c r="AJ879">
        <v>7.04</v>
      </c>
      <c r="AK879">
        <v>1</v>
      </c>
      <c r="AL879">
        <v>1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6</v>
      </c>
      <c r="AT879">
        <v>4.6399999999999997</v>
      </c>
      <c r="AU879" t="s">
        <v>91</v>
      </c>
      <c r="AV879">
        <v>0</v>
      </c>
      <c r="AW879">
        <v>2</v>
      </c>
      <c r="AX879">
        <v>16614599</v>
      </c>
      <c r="AY879">
        <v>1</v>
      </c>
      <c r="AZ879">
        <v>0</v>
      </c>
      <c r="BA879">
        <v>890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Y879*Source!I420</f>
        <v>1.6993999999999998</v>
      </c>
      <c r="CY879">
        <f>AB879</f>
        <v>704.7</v>
      </c>
      <c r="CZ879">
        <f>AF879</f>
        <v>100.1</v>
      </c>
      <c r="DA879">
        <f>AJ879</f>
        <v>7.04</v>
      </c>
      <c r="DB879">
        <v>0</v>
      </c>
    </row>
    <row r="880" spans="1:106" x14ac:dyDescent="0.2">
      <c r="A880">
        <f>ROW(Source!A420)</f>
        <v>420</v>
      </c>
      <c r="B880">
        <v>16612262</v>
      </c>
      <c r="C880">
        <v>16614579</v>
      </c>
      <c r="D880">
        <v>15166105</v>
      </c>
      <c r="E880">
        <v>1</v>
      </c>
      <c r="F880">
        <v>1</v>
      </c>
      <c r="G880">
        <v>1</v>
      </c>
      <c r="H880">
        <v>3</v>
      </c>
      <c r="I880" t="s">
        <v>1743</v>
      </c>
      <c r="J880" t="s">
        <v>1744</v>
      </c>
      <c r="K880" t="s">
        <v>1745</v>
      </c>
      <c r="L880">
        <v>1346</v>
      </c>
      <c r="N880">
        <v>1009</v>
      </c>
      <c r="O880" t="s">
        <v>162</v>
      </c>
      <c r="P880" t="s">
        <v>162</v>
      </c>
      <c r="Q880">
        <v>1</v>
      </c>
      <c r="W880">
        <v>0</v>
      </c>
      <c r="X880">
        <v>-1168800073</v>
      </c>
      <c r="Y880">
        <v>0.2</v>
      </c>
      <c r="AA880">
        <v>83.07</v>
      </c>
      <c r="AB880">
        <v>0</v>
      </c>
      <c r="AC880">
        <v>0</v>
      </c>
      <c r="AD880">
        <v>0</v>
      </c>
      <c r="AE880">
        <v>11.8</v>
      </c>
      <c r="AF880">
        <v>0</v>
      </c>
      <c r="AG880">
        <v>0</v>
      </c>
      <c r="AH880">
        <v>0</v>
      </c>
      <c r="AI880">
        <v>7.04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6</v>
      </c>
      <c r="AT880">
        <v>0.2</v>
      </c>
      <c r="AU880" t="s">
        <v>6</v>
      </c>
      <c r="AV880">
        <v>0</v>
      </c>
      <c r="AW880">
        <v>2</v>
      </c>
      <c r="AX880">
        <v>16614600</v>
      </c>
      <c r="AY880">
        <v>1</v>
      </c>
      <c r="AZ880">
        <v>0</v>
      </c>
      <c r="BA880">
        <v>891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Y880*Source!I420</f>
        <v>5.8599999999999999E-2</v>
      </c>
      <c r="CY880">
        <f t="shared" ref="CY880:CY887" si="99">AA880</f>
        <v>83.07</v>
      </c>
      <c r="CZ880">
        <f t="shared" ref="CZ880:CZ887" si="100">AE880</f>
        <v>11.8</v>
      </c>
      <c r="DA880">
        <f t="shared" ref="DA880:DA887" si="101">AI880</f>
        <v>7.04</v>
      </c>
      <c r="DB880">
        <v>0</v>
      </c>
    </row>
    <row r="881" spans="1:106" x14ac:dyDescent="0.2">
      <c r="A881">
        <f>ROW(Source!A420)</f>
        <v>420</v>
      </c>
      <c r="B881">
        <v>16612262</v>
      </c>
      <c r="C881">
        <v>16614579</v>
      </c>
      <c r="D881">
        <v>15167286</v>
      </c>
      <c r="E881">
        <v>1</v>
      </c>
      <c r="F881">
        <v>1</v>
      </c>
      <c r="G881">
        <v>1</v>
      </c>
      <c r="H881">
        <v>3</v>
      </c>
      <c r="I881" t="s">
        <v>1293</v>
      </c>
      <c r="J881" t="s">
        <v>1294</v>
      </c>
      <c r="K881" t="s">
        <v>1295</v>
      </c>
      <c r="L881">
        <v>1339</v>
      </c>
      <c r="N881">
        <v>1007</v>
      </c>
      <c r="O881" t="s">
        <v>282</v>
      </c>
      <c r="P881" t="s">
        <v>282</v>
      </c>
      <c r="Q881">
        <v>1</v>
      </c>
      <c r="W881">
        <v>0</v>
      </c>
      <c r="X881">
        <v>-1660354250</v>
      </c>
      <c r="Y881">
        <v>1.21</v>
      </c>
      <c r="AA881">
        <v>17.18</v>
      </c>
      <c r="AB881">
        <v>0</v>
      </c>
      <c r="AC881">
        <v>0</v>
      </c>
      <c r="AD881">
        <v>0</v>
      </c>
      <c r="AE881">
        <v>2.44</v>
      </c>
      <c r="AF881">
        <v>0</v>
      </c>
      <c r="AG881">
        <v>0</v>
      </c>
      <c r="AH881">
        <v>0</v>
      </c>
      <c r="AI881">
        <v>7.04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1.21</v>
      </c>
      <c r="AU881" t="s">
        <v>6</v>
      </c>
      <c r="AV881">
        <v>0</v>
      </c>
      <c r="AW881">
        <v>2</v>
      </c>
      <c r="AX881">
        <v>16614601</v>
      </c>
      <c r="AY881">
        <v>1</v>
      </c>
      <c r="AZ881">
        <v>0</v>
      </c>
      <c r="BA881">
        <v>892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Y881*Source!I420</f>
        <v>0.35452999999999996</v>
      </c>
      <c r="CY881">
        <f t="shared" si="99"/>
        <v>17.18</v>
      </c>
      <c r="CZ881">
        <f t="shared" si="100"/>
        <v>2.44</v>
      </c>
      <c r="DA881">
        <f t="shared" si="101"/>
        <v>7.04</v>
      </c>
      <c r="DB881">
        <v>0</v>
      </c>
    </row>
    <row r="882" spans="1:106" x14ac:dyDescent="0.2">
      <c r="A882">
        <f>ROW(Source!A420)</f>
        <v>420</v>
      </c>
      <c r="B882">
        <v>16612262</v>
      </c>
      <c r="C882">
        <v>16614579</v>
      </c>
      <c r="D882">
        <v>15167787</v>
      </c>
      <c r="E882">
        <v>1</v>
      </c>
      <c r="F882">
        <v>1</v>
      </c>
      <c r="G882">
        <v>1</v>
      </c>
      <c r="H882">
        <v>3</v>
      </c>
      <c r="I882" t="s">
        <v>1746</v>
      </c>
      <c r="J882" t="s">
        <v>1747</v>
      </c>
      <c r="K882" t="s">
        <v>1748</v>
      </c>
      <c r="L882">
        <v>1356</v>
      </c>
      <c r="N882">
        <v>1010</v>
      </c>
      <c r="O882" t="s">
        <v>355</v>
      </c>
      <c r="P882" t="s">
        <v>355</v>
      </c>
      <c r="Q882">
        <v>1000</v>
      </c>
      <c r="W882">
        <v>0</v>
      </c>
      <c r="X882">
        <v>72387144</v>
      </c>
      <c r="Y882">
        <v>0.06</v>
      </c>
      <c r="AA882">
        <v>1786.75</v>
      </c>
      <c r="AB882">
        <v>0</v>
      </c>
      <c r="AC882">
        <v>0</v>
      </c>
      <c r="AD882">
        <v>0</v>
      </c>
      <c r="AE882">
        <v>253.8</v>
      </c>
      <c r="AF882">
        <v>0</v>
      </c>
      <c r="AG882">
        <v>0</v>
      </c>
      <c r="AH882">
        <v>0</v>
      </c>
      <c r="AI882">
        <v>7.04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6</v>
      </c>
      <c r="AT882">
        <v>0.06</v>
      </c>
      <c r="AU882" t="s">
        <v>6</v>
      </c>
      <c r="AV882">
        <v>0</v>
      </c>
      <c r="AW882">
        <v>2</v>
      </c>
      <c r="AX882">
        <v>16614602</v>
      </c>
      <c r="AY882">
        <v>1</v>
      </c>
      <c r="AZ882">
        <v>0</v>
      </c>
      <c r="BA882">
        <v>893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Y882*Source!I420</f>
        <v>1.7579999999999998E-2</v>
      </c>
      <c r="CY882">
        <f t="shared" si="99"/>
        <v>1786.75</v>
      </c>
      <c r="CZ882">
        <f t="shared" si="100"/>
        <v>253.8</v>
      </c>
      <c r="DA882">
        <f t="shared" si="101"/>
        <v>7.04</v>
      </c>
      <c r="DB882">
        <v>0</v>
      </c>
    </row>
    <row r="883" spans="1:106" x14ac:dyDescent="0.2">
      <c r="A883">
        <f>ROW(Source!A420)</f>
        <v>420</v>
      </c>
      <c r="B883">
        <v>16612262</v>
      </c>
      <c r="C883">
        <v>16614579</v>
      </c>
      <c r="D883">
        <v>15170090</v>
      </c>
      <c r="E883">
        <v>1</v>
      </c>
      <c r="F883">
        <v>1</v>
      </c>
      <c r="G883">
        <v>1</v>
      </c>
      <c r="H883">
        <v>3</v>
      </c>
      <c r="I883" t="s">
        <v>1749</v>
      </c>
      <c r="J883" t="s">
        <v>1750</v>
      </c>
      <c r="K883" t="s">
        <v>1751</v>
      </c>
      <c r="L883">
        <v>1348</v>
      </c>
      <c r="N883">
        <v>1009</v>
      </c>
      <c r="O883" t="s">
        <v>182</v>
      </c>
      <c r="P883" t="s">
        <v>182</v>
      </c>
      <c r="Q883">
        <v>1000</v>
      </c>
      <c r="W883">
        <v>0</v>
      </c>
      <c r="X883">
        <v>-735561281</v>
      </c>
      <c r="Y883">
        <v>5.1000000000000004E-4</v>
      </c>
      <c r="AA883">
        <v>158808.32000000001</v>
      </c>
      <c r="AB883">
        <v>0</v>
      </c>
      <c r="AC883">
        <v>0</v>
      </c>
      <c r="AD883">
        <v>0</v>
      </c>
      <c r="AE883">
        <v>22558</v>
      </c>
      <c r="AF883">
        <v>0</v>
      </c>
      <c r="AG883">
        <v>0</v>
      </c>
      <c r="AH883">
        <v>0</v>
      </c>
      <c r="AI883">
        <v>7.04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6</v>
      </c>
      <c r="AT883">
        <v>5.1000000000000004E-4</v>
      </c>
      <c r="AU883" t="s">
        <v>6</v>
      </c>
      <c r="AV883">
        <v>0</v>
      </c>
      <c r="AW883">
        <v>2</v>
      </c>
      <c r="AX883">
        <v>16614603</v>
      </c>
      <c r="AY883">
        <v>1</v>
      </c>
      <c r="AZ883">
        <v>0</v>
      </c>
      <c r="BA883">
        <v>894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Y883*Source!I420</f>
        <v>1.4943000000000001E-4</v>
      </c>
      <c r="CY883">
        <f t="shared" si="99"/>
        <v>158808.32000000001</v>
      </c>
      <c r="CZ883">
        <f t="shared" si="100"/>
        <v>22558</v>
      </c>
      <c r="DA883">
        <f t="shared" si="101"/>
        <v>7.04</v>
      </c>
      <c r="DB883">
        <v>0</v>
      </c>
    </row>
    <row r="884" spans="1:106" x14ac:dyDescent="0.2">
      <c r="A884">
        <f>ROW(Source!A420)</f>
        <v>420</v>
      </c>
      <c r="B884">
        <v>16612262</v>
      </c>
      <c r="C884">
        <v>16614579</v>
      </c>
      <c r="D884">
        <v>15172018</v>
      </c>
      <c r="E884">
        <v>1</v>
      </c>
      <c r="F884">
        <v>1</v>
      </c>
      <c r="G884">
        <v>1</v>
      </c>
      <c r="H884">
        <v>3</v>
      </c>
      <c r="I884" t="s">
        <v>1629</v>
      </c>
      <c r="J884" t="s">
        <v>1630</v>
      </c>
      <c r="K884" t="s">
        <v>1631</v>
      </c>
      <c r="L884">
        <v>1346</v>
      </c>
      <c r="N884">
        <v>1009</v>
      </c>
      <c r="O884" t="s">
        <v>162</v>
      </c>
      <c r="P884" t="s">
        <v>162</v>
      </c>
      <c r="Q884">
        <v>1</v>
      </c>
      <c r="W884">
        <v>0</v>
      </c>
      <c r="X884">
        <v>450790165</v>
      </c>
      <c r="Y884">
        <v>4.0000000000000001E-3</v>
      </c>
      <c r="AA884">
        <v>15.14</v>
      </c>
      <c r="AB884">
        <v>0</v>
      </c>
      <c r="AC884">
        <v>0</v>
      </c>
      <c r="AD884">
        <v>0</v>
      </c>
      <c r="AE884">
        <v>2.15</v>
      </c>
      <c r="AF884">
        <v>0</v>
      </c>
      <c r="AG884">
        <v>0</v>
      </c>
      <c r="AH884">
        <v>0</v>
      </c>
      <c r="AI884">
        <v>7.04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6</v>
      </c>
      <c r="AT884">
        <v>4.0000000000000001E-3</v>
      </c>
      <c r="AU884" t="s">
        <v>6</v>
      </c>
      <c r="AV884">
        <v>0</v>
      </c>
      <c r="AW884">
        <v>2</v>
      </c>
      <c r="AX884">
        <v>16614604</v>
      </c>
      <c r="AY884">
        <v>1</v>
      </c>
      <c r="AZ884">
        <v>0</v>
      </c>
      <c r="BA884">
        <v>895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Y884*Source!I420</f>
        <v>1.1719999999999999E-3</v>
      </c>
      <c r="CY884">
        <f t="shared" si="99"/>
        <v>15.14</v>
      </c>
      <c r="CZ884">
        <f t="shared" si="100"/>
        <v>2.15</v>
      </c>
      <c r="DA884">
        <f t="shared" si="101"/>
        <v>7.04</v>
      </c>
      <c r="DB884">
        <v>0</v>
      </c>
    </row>
    <row r="885" spans="1:106" x14ac:dyDescent="0.2">
      <c r="A885">
        <f>ROW(Source!A420)</f>
        <v>420</v>
      </c>
      <c r="B885">
        <v>16612262</v>
      </c>
      <c r="C885">
        <v>16614579</v>
      </c>
      <c r="D885">
        <v>15202502</v>
      </c>
      <c r="E885">
        <v>1</v>
      </c>
      <c r="F885">
        <v>1</v>
      </c>
      <c r="G885">
        <v>1</v>
      </c>
      <c r="H885">
        <v>3</v>
      </c>
      <c r="I885" t="s">
        <v>1752</v>
      </c>
      <c r="J885" t="s">
        <v>1753</v>
      </c>
      <c r="K885" t="s">
        <v>1754</v>
      </c>
      <c r="L885">
        <v>1346</v>
      </c>
      <c r="N885">
        <v>1009</v>
      </c>
      <c r="O885" t="s">
        <v>162</v>
      </c>
      <c r="P885" t="s">
        <v>162</v>
      </c>
      <c r="Q885">
        <v>1</v>
      </c>
      <c r="W885">
        <v>0</v>
      </c>
      <c r="X885">
        <v>497371595</v>
      </c>
      <c r="Y885">
        <v>0.17</v>
      </c>
      <c r="AA885">
        <v>203.67</v>
      </c>
      <c r="AB885">
        <v>0</v>
      </c>
      <c r="AC885">
        <v>0</v>
      </c>
      <c r="AD885">
        <v>0</v>
      </c>
      <c r="AE885">
        <v>28.93</v>
      </c>
      <c r="AF885">
        <v>0</v>
      </c>
      <c r="AG885">
        <v>0</v>
      </c>
      <c r="AH885">
        <v>0</v>
      </c>
      <c r="AI885">
        <v>7.04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6</v>
      </c>
      <c r="AT885">
        <v>0.17</v>
      </c>
      <c r="AU885" t="s">
        <v>6</v>
      </c>
      <c r="AV885">
        <v>0</v>
      </c>
      <c r="AW885">
        <v>2</v>
      </c>
      <c r="AX885">
        <v>16614606</v>
      </c>
      <c r="AY885">
        <v>1</v>
      </c>
      <c r="AZ885">
        <v>0</v>
      </c>
      <c r="BA885">
        <v>897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Y885*Source!I420</f>
        <v>4.981E-2</v>
      </c>
      <c r="CY885">
        <f t="shared" si="99"/>
        <v>203.67</v>
      </c>
      <c r="CZ885">
        <f t="shared" si="100"/>
        <v>28.93</v>
      </c>
      <c r="DA885">
        <f t="shared" si="101"/>
        <v>7.04</v>
      </c>
      <c r="DB885">
        <v>0</v>
      </c>
    </row>
    <row r="886" spans="1:106" x14ac:dyDescent="0.2">
      <c r="A886">
        <f>ROW(Source!A420)</f>
        <v>420</v>
      </c>
      <c r="B886">
        <v>16612262</v>
      </c>
      <c r="C886">
        <v>16614579</v>
      </c>
      <c r="D886">
        <v>15226742</v>
      </c>
      <c r="E886">
        <v>1</v>
      </c>
      <c r="F886">
        <v>1</v>
      </c>
      <c r="G886">
        <v>1</v>
      </c>
      <c r="H886">
        <v>3</v>
      </c>
      <c r="I886" t="s">
        <v>1107</v>
      </c>
      <c r="J886" t="s">
        <v>1109</v>
      </c>
      <c r="K886" t="s">
        <v>1108</v>
      </c>
      <c r="L886">
        <v>1358</v>
      </c>
      <c r="N886">
        <v>1010</v>
      </c>
      <c r="O886" t="s">
        <v>697</v>
      </c>
      <c r="P886" t="s">
        <v>697</v>
      </c>
      <c r="Q886">
        <v>10</v>
      </c>
      <c r="W886">
        <v>0</v>
      </c>
      <c r="X886">
        <v>98785814</v>
      </c>
      <c r="Y886">
        <v>5.1194540000000002</v>
      </c>
      <c r="AA886">
        <v>416.77</v>
      </c>
      <c r="AB886">
        <v>0</v>
      </c>
      <c r="AC886">
        <v>0</v>
      </c>
      <c r="AD886">
        <v>0</v>
      </c>
      <c r="AE886">
        <v>59.2</v>
      </c>
      <c r="AF886">
        <v>0</v>
      </c>
      <c r="AG886">
        <v>0</v>
      </c>
      <c r="AH886">
        <v>0</v>
      </c>
      <c r="AI886">
        <v>7.04</v>
      </c>
      <c r="AJ886">
        <v>1</v>
      </c>
      <c r="AK886">
        <v>1</v>
      </c>
      <c r="AL886">
        <v>1</v>
      </c>
      <c r="AN886">
        <v>0</v>
      </c>
      <c r="AO886">
        <v>0</v>
      </c>
      <c r="AP886">
        <v>0</v>
      </c>
      <c r="AQ886">
        <v>0</v>
      </c>
      <c r="AR886">
        <v>0</v>
      </c>
      <c r="AS886" t="s">
        <v>6</v>
      </c>
      <c r="AT886">
        <v>5.1194540000000002</v>
      </c>
      <c r="AU886" t="s">
        <v>6</v>
      </c>
      <c r="AV886">
        <v>0</v>
      </c>
      <c r="AW886">
        <v>1</v>
      </c>
      <c r="AX886">
        <v>-1</v>
      </c>
      <c r="AY886">
        <v>0</v>
      </c>
      <c r="AZ886">
        <v>0</v>
      </c>
      <c r="BA886" t="s">
        <v>6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Y886*Source!I420</f>
        <v>1.500000022</v>
      </c>
      <c r="CY886">
        <f t="shared" si="99"/>
        <v>416.77</v>
      </c>
      <c r="CZ886">
        <f t="shared" si="100"/>
        <v>59.2</v>
      </c>
      <c r="DA886">
        <f t="shared" si="101"/>
        <v>7.04</v>
      </c>
      <c r="DB886">
        <v>0</v>
      </c>
    </row>
    <row r="887" spans="1:106" x14ac:dyDescent="0.2">
      <c r="A887">
        <f>ROW(Source!A420)</f>
        <v>420</v>
      </c>
      <c r="B887">
        <v>16612262</v>
      </c>
      <c r="C887">
        <v>16614579</v>
      </c>
      <c r="D887">
        <v>15233496</v>
      </c>
      <c r="E887">
        <v>1</v>
      </c>
      <c r="F887">
        <v>1</v>
      </c>
      <c r="G887">
        <v>1</v>
      </c>
      <c r="H887">
        <v>3</v>
      </c>
      <c r="I887" t="s">
        <v>1111</v>
      </c>
      <c r="J887" t="s">
        <v>1113</v>
      </c>
      <c r="K887" t="s">
        <v>1112</v>
      </c>
      <c r="L887">
        <v>1301</v>
      </c>
      <c r="N887">
        <v>1003</v>
      </c>
      <c r="O887" t="s">
        <v>135</v>
      </c>
      <c r="P887" t="s">
        <v>135</v>
      </c>
      <c r="Q887">
        <v>1</v>
      </c>
      <c r="W887">
        <v>0</v>
      </c>
      <c r="X887">
        <v>-1541844808</v>
      </c>
      <c r="Y887">
        <v>100</v>
      </c>
      <c r="AA887">
        <v>157.56</v>
      </c>
      <c r="AB887">
        <v>0</v>
      </c>
      <c r="AC887">
        <v>0</v>
      </c>
      <c r="AD887">
        <v>0</v>
      </c>
      <c r="AE887">
        <v>22.38</v>
      </c>
      <c r="AF887">
        <v>0</v>
      </c>
      <c r="AG887">
        <v>0</v>
      </c>
      <c r="AH887">
        <v>0</v>
      </c>
      <c r="AI887">
        <v>7.04</v>
      </c>
      <c r="AJ887">
        <v>1</v>
      </c>
      <c r="AK887">
        <v>1</v>
      </c>
      <c r="AL887">
        <v>1</v>
      </c>
      <c r="AN887">
        <v>0</v>
      </c>
      <c r="AO887">
        <v>0</v>
      </c>
      <c r="AP887">
        <v>0</v>
      </c>
      <c r="AQ887">
        <v>0</v>
      </c>
      <c r="AR887">
        <v>0</v>
      </c>
      <c r="AS887" t="s">
        <v>6</v>
      </c>
      <c r="AT887">
        <v>100</v>
      </c>
      <c r="AU887" t="s">
        <v>6</v>
      </c>
      <c r="AV887">
        <v>0</v>
      </c>
      <c r="AW887">
        <v>1</v>
      </c>
      <c r="AX887">
        <v>-1</v>
      </c>
      <c r="AY887">
        <v>0</v>
      </c>
      <c r="AZ887">
        <v>0</v>
      </c>
      <c r="BA887" t="s">
        <v>6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Y887*Source!I420</f>
        <v>29.299999999999997</v>
      </c>
      <c r="CY887">
        <f t="shared" si="99"/>
        <v>157.56</v>
      </c>
      <c r="CZ887">
        <f t="shared" si="100"/>
        <v>22.38</v>
      </c>
      <c r="DA887">
        <f t="shared" si="101"/>
        <v>7.04</v>
      </c>
      <c r="DB887">
        <v>0</v>
      </c>
    </row>
    <row r="888" spans="1:106" x14ac:dyDescent="0.2">
      <c r="A888">
        <f>ROW(Source!A423)</f>
        <v>423</v>
      </c>
      <c r="B888">
        <v>16612262</v>
      </c>
      <c r="C888">
        <v>16614613</v>
      </c>
      <c r="D888">
        <v>15430447</v>
      </c>
      <c r="E888">
        <v>1</v>
      </c>
      <c r="F888">
        <v>1</v>
      </c>
      <c r="G888">
        <v>1</v>
      </c>
      <c r="H888">
        <v>1</v>
      </c>
      <c r="I888" t="s">
        <v>1554</v>
      </c>
      <c r="J888" t="s">
        <v>6</v>
      </c>
      <c r="K888" t="s">
        <v>1555</v>
      </c>
      <c r="L888">
        <v>1191</v>
      </c>
      <c r="N888">
        <v>1013</v>
      </c>
      <c r="O888" t="s">
        <v>1223</v>
      </c>
      <c r="P888" t="s">
        <v>1223</v>
      </c>
      <c r="Q888">
        <v>1</v>
      </c>
      <c r="W888">
        <v>0</v>
      </c>
      <c r="X888">
        <v>145020957</v>
      </c>
      <c r="Y888">
        <v>1.6904999999999999</v>
      </c>
      <c r="AA888">
        <v>0</v>
      </c>
      <c r="AB888">
        <v>0</v>
      </c>
      <c r="AC888">
        <v>0</v>
      </c>
      <c r="AD888">
        <v>63.85</v>
      </c>
      <c r="AE888">
        <v>0</v>
      </c>
      <c r="AF888">
        <v>0</v>
      </c>
      <c r="AG888">
        <v>0</v>
      </c>
      <c r="AH888">
        <v>9.07</v>
      </c>
      <c r="AI888">
        <v>1</v>
      </c>
      <c r="AJ888">
        <v>1</v>
      </c>
      <c r="AK888">
        <v>1</v>
      </c>
      <c r="AL888">
        <v>7.04</v>
      </c>
      <c r="AN888">
        <v>0</v>
      </c>
      <c r="AO888">
        <v>1</v>
      </c>
      <c r="AP888">
        <v>1</v>
      </c>
      <c r="AQ888">
        <v>0</v>
      </c>
      <c r="AR888">
        <v>0</v>
      </c>
      <c r="AS888" t="s">
        <v>6</v>
      </c>
      <c r="AT888">
        <v>1.47</v>
      </c>
      <c r="AU888" t="s">
        <v>92</v>
      </c>
      <c r="AV888">
        <v>1</v>
      </c>
      <c r="AW888">
        <v>2</v>
      </c>
      <c r="AX888">
        <v>16614623</v>
      </c>
      <c r="AY888">
        <v>1</v>
      </c>
      <c r="AZ888">
        <v>0</v>
      </c>
      <c r="BA888">
        <v>902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Y888*Source!I423</f>
        <v>81.143999999999991</v>
      </c>
      <c r="CY888">
        <f>AD888</f>
        <v>63.85</v>
      </c>
      <c r="CZ888">
        <f>AH888</f>
        <v>9.07</v>
      </c>
      <c r="DA888">
        <f>AL888</f>
        <v>7.04</v>
      </c>
      <c r="DB888">
        <v>0</v>
      </c>
    </row>
    <row r="889" spans="1:106" x14ac:dyDescent="0.2">
      <c r="A889">
        <f>ROW(Source!A423)</f>
        <v>423</v>
      </c>
      <c r="B889">
        <v>16612262</v>
      </c>
      <c r="C889">
        <v>16614613</v>
      </c>
      <c r="D889">
        <v>15430395</v>
      </c>
      <c r="E889">
        <v>1</v>
      </c>
      <c r="F889">
        <v>1</v>
      </c>
      <c r="G889">
        <v>1</v>
      </c>
      <c r="H889">
        <v>1</v>
      </c>
      <c r="I889" t="s">
        <v>1224</v>
      </c>
      <c r="J889" t="s">
        <v>6</v>
      </c>
      <c r="K889" t="s">
        <v>1225</v>
      </c>
      <c r="L889">
        <v>1191</v>
      </c>
      <c r="N889">
        <v>1013</v>
      </c>
      <c r="O889" t="s">
        <v>1223</v>
      </c>
      <c r="P889" t="s">
        <v>1223</v>
      </c>
      <c r="Q889">
        <v>1</v>
      </c>
      <c r="W889">
        <v>0</v>
      </c>
      <c r="X889">
        <v>-1417349443</v>
      </c>
      <c r="Y889">
        <v>0.01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1</v>
      </c>
      <c r="AJ889">
        <v>1</v>
      </c>
      <c r="AK889">
        <v>7.04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0.01</v>
      </c>
      <c r="AU889" t="s">
        <v>6</v>
      </c>
      <c r="AV889">
        <v>2</v>
      </c>
      <c r="AW889">
        <v>2</v>
      </c>
      <c r="AX889">
        <v>16614624</v>
      </c>
      <c r="AY889">
        <v>1</v>
      </c>
      <c r="AZ889">
        <v>2048</v>
      </c>
      <c r="BA889">
        <v>903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Y889*Source!I423</f>
        <v>0.48</v>
      </c>
      <c r="CY889">
        <f>AD889</f>
        <v>0</v>
      </c>
      <c r="CZ889">
        <f>AH889</f>
        <v>0</v>
      </c>
      <c r="DA889">
        <f>AL889</f>
        <v>1</v>
      </c>
      <c r="DB889">
        <v>0</v>
      </c>
    </row>
    <row r="890" spans="1:106" x14ac:dyDescent="0.2">
      <c r="A890">
        <f>ROW(Source!A423)</f>
        <v>423</v>
      </c>
      <c r="B890">
        <v>16612262</v>
      </c>
      <c r="C890">
        <v>16614613</v>
      </c>
      <c r="D890">
        <v>15249073</v>
      </c>
      <c r="E890">
        <v>1</v>
      </c>
      <c r="F890">
        <v>1</v>
      </c>
      <c r="G890">
        <v>1</v>
      </c>
      <c r="H890">
        <v>2</v>
      </c>
      <c r="I890" t="s">
        <v>1237</v>
      </c>
      <c r="J890" t="s">
        <v>1238</v>
      </c>
      <c r="K890" t="s">
        <v>1239</v>
      </c>
      <c r="L890">
        <v>1368</v>
      </c>
      <c r="N890">
        <v>1011</v>
      </c>
      <c r="O890" t="s">
        <v>1229</v>
      </c>
      <c r="P890" t="s">
        <v>1229</v>
      </c>
      <c r="Q890">
        <v>1</v>
      </c>
      <c r="W890">
        <v>0</v>
      </c>
      <c r="X890">
        <v>1372534845</v>
      </c>
      <c r="Y890">
        <v>1.2500000000000001E-2</v>
      </c>
      <c r="AA890">
        <v>0</v>
      </c>
      <c r="AB890">
        <v>462.6</v>
      </c>
      <c r="AC890">
        <v>11.6</v>
      </c>
      <c r="AD890">
        <v>0</v>
      </c>
      <c r="AE890">
        <v>0</v>
      </c>
      <c r="AF890">
        <v>65.709999999999994</v>
      </c>
      <c r="AG890">
        <v>11.6</v>
      </c>
      <c r="AH890">
        <v>0</v>
      </c>
      <c r="AI890">
        <v>1</v>
      </c>
      <c r="AJ890">
        <v>7.04</v>
      </c>
      <c r="AK890">
        <v>1</v>
      </c>
      <c r="AL890">
        <v>1</v>
      </c>
      <c r="AN890">
        <v>0</v>
      </c>
      <c r="AO890">
        <v>1</v>
      </c>
      <c r="AP890">
        <v>1</v>
      </c>
      <c r="AQ890">
        <v>0</v>
      </c>
      <c r="AR890">
        <v>0</v>
      </c>
      <c r="AS890" t="s">
        <v>6</v>
      </c>
      <c r="AT890">
        <v>0.01</v>
      </c>
      <c r="AU890" t="s">
        <v>91</v>
      </c>
      <c r="AV890">
        <v>0</v>
      </c>
      <c r="AW890">
        <v>2</v>
      </c>
      <c r="AX890">
        <v>16614625</v>
      </c>
      <c r="AY890">
        <v>1</v>
      </c>
      <c r="AZ890">
        <v>0</v>
      </c>
      <c r="BA890">
        <v>904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Y890*Source!I423</f>
        <v>0.60000000000000009</v>
      </c>
      <c r="CY890">
        <f>AB890</f>
        <v>462.6</v>
      </c>
      <c r="CZ890">
        <f>AF890</f>
        <v>65.709999999999994</v>
      </c>
      <c r="DA890">
        <f>AJ890</f>
        <v>7.04</v>
      </c>
      <c r="DB890">
        <v>0</v>
      </c>
    </row>
    <row r="891" spans="1:106" x14ac:dyDescent="0.2">
      <c r="A891">
        <f>ROW(Source!A423)</f>
        <v>423</v>
      </c>
      <c r="B891">
        <v>16612262</v>
      </c>
      <c r="C891">
        <v>16614613</v>
      </c>
      <c r="D891">
        <v>15249377</v>
      </c>
      <c r="E891">
        <v>1</v>
      </c>
      <c r="F891">
        <v>1</v>
      </c>
      <c r="G891">
        <v>1</v>
      </c>
      <c r="H891">
        <v>2</v>
      </c>
      <c r="I891" t="s">
        <v>1319</v>
      </c>
      <c r="J891" t="s">
        <v>1320</v>
      </c>
      <c r="K891" t="s">
        <v>1321</v>
      </c>
      <c r="L891">
        <v>1368</v>
      </c>
      <c r="N891">
        <v>1011</v>
      </c>
      <c r="O891" t="s">
        <v>1229</v>
      </c>
      <c r="P891" t="s">
        <v>1229</v>
      </c>
      <c r="Q891">
        <v>1</v>
      </c>
      <c r="W891">
        <v>0</v>
      </c>
      <c r="X891">
        <v>-353815937</v>
      </c>
      <c r="Y891">
        <v>0.4375</v>
      </c>
      <c r="AA891">
        <v>0</v>
      </c>
      <c r="AB891">
        <v>57.02</v>
      </c>
      <c r="AC891">
        <v>0</v>
      </c>
      <c r="AD891">
        <v>0</v>
      </c>
      <c r="AE891">
        <v>0</v>
      </c>
      <c r="AF891">
        <v>8.1</v>
      </c>
      <c r="AG891">
        <v>0</v>
      </c>
      <c r="AH891">
        <v>0</v>
      </c>
      <c r="AI891">
        <v>1</v>
      </c>
      <c r="AJ891">
        <v>7.04</v>
      </c>
      <c r="AK891">
        <v>1</v>
      </c>
      <c r="AL891">
        <v>1</v>
      </c>
      <c r="AN891">
        <v>0</v>
      </c>
      <c r="AO891">
        <v>1</v>
      </c>
      <c r="AP891">
        <v>1</v>
      </c>
      <c r="AQ891">
        <v>0</v>
      </c>
      <c r="AR891">
        <v>0</v>
      </c>
      <c r="AS891" t="s">
        <v>6</v>
      </c>
      <c r="AT891">
        <v>0.35</v>
      </c>
      <c r="AU891" t="s">
        <v>91</v>
      </c>
      <c r="AV891">
        <v>0</v>
      </c>
      <c r="AW891">
        <v>2</v>
      </c>
      <c r="AX891">
        <v>16614626</v>
      </c>
      <c r="AY891">
        <v>1</v>
      </c>
      <c r="AZ891">
        <v>0</v>
      </c>
      <c r="BA891">
        <v>905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Y891*Source!I423</f>
        <v>21</v>
      </c>
      <c r="CY891">
        <f>AB891</f>
        <v>57.02</v>
      </c>
      <c r="CZ891">
        <f>AF891</f>
        <v>8.1</v>
      </c>
      <c r="DA891">
        <f>AJ891</f>
        <v>7.04</v>
      </c>
      <c r="DB891">
        <v>0</v>
      </c>
    </row>
    <row r="892" spans="1:106" x14ac:dyDescent="0.2">
      <c r="A892">
        <f>ROW(Source!A423)</f>
        <v>423</v>
      </c>
      <c r="B892">
        <v>16612262</v>
      </c>
      <c r="C892">
        <v>16614613</v>
      </c>
      <c r="D892">
        <v>15165267</v>
      </c>
      <c r="E892">
        <v>1</v>
      </c>
      <c r="F892">
        <v>1</v>
      </c>
      <c r="G892">
        <v>1</v>
      </c>
      <c r="H892">
        <v>3</v>
      </c>
      <c r="I892" t="s">
        <v>1647</v>
      </c>
      <c r="J892" t="s">
        <v>1648</v>
      </c>
      <c r="K892" t="s">
        <v>1649</v>
      </c>
      <c r="L892">
        <v>1356</v>
      </c>
      <c r="N892">
        <v>1010</v>
      </c>
      <c r="O892" t="s">
        <v>355</v>
      </c>
      <c r="P892" t="s">
        <v>355</v>
      </c>
      <c r="Q892">
        <v>1000</v>
      </c>
      <c r="W892">
        <v>0</v>
      </c>
      <c r="X892">
        <v>-1705143825</v>
      </c>
      <c r="Y892">
        <v>2E-3</v>
      </c>
      <c r="AA892">
        <v>24288</v>
      </c>
      <c r="AB892">
        <v>0</v>
      </c>
      <c r="AC892">
        <v>0</v>
      </c>
      <c r="AD892">
        <v>0</v>
      </c>
      <c r="AE892">
        <v>3450</v>
      </c>
      <c r="AF892">
        <v>0</v>
      </c>
      <c r="AG892">
        <v>0</v>
      </c>
      <c r="AH892">
        <v>0</v>
      </c>
      <c r="AI892">
        <v>7.04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6</v>
      </c>
      <c r="AT892">
        <v>2E-3</v>
      </c>
      <c r="AU892" t="s">
        <v>6</v>
      </c>
      <c r="AV892">
        <v>0</v>
      </c>
      <c r="AW892">
        <v>2</v>
      </c>
      <c r="AX892">
        <v>16614627</v>
      </c>
      <c r="AY892">
        <v>1</v>
      </c>
      <c r="AZ892">
        <v>0</v>
      </c>
      <c r="BA892">
        <v>906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Y892*Source!I423</f>
        <v>9.6000000000000002E-2</v>
      </c>
      <c r="CY892">
        <f>AA892</f>
        <v>24288</v>
      </c>
      <c r="CZ892">
        <f>AE892</f>
        <v>3450</v>
      </c>
      <c r="DA892">
        <f>AI892</f>
        <v>7.04</v>
      </c>
      <c r="DB892">
        <v>0</v>
      </c>
    </row>
    <row r="893" spans="1:106" x14ac:dyDescent="0.2">
      <c r="A893">
        <f>ROW(Source!A423)</f>
        <v>423</v>
      </c>
      <c r="B893">
        <v>16612262</v>
      </c>
      <c r="C893">
        <v>16614613</v>
      </c>
      <c r="D893">
        <v>15168763</v>
      </c>
      <c r="E893">
        <v>1</v>
      </c>
      <c r="F893">
        <v>1</v>
      </c>
      <c r="G893">
        <v>1</v>
      </c>
      <c r="H893">
        <v>3</v>
      </c>
      <c r="I893" t="s">
        <v>1650</v>
      </c>
      <c r="J893" t="s">
        <v>1651</v>
      </c>
      <c r="K893" t="s">
        <v>1652</v>
      </c>
      <c r="L893">
        <v>1348</v>
      </c>
      <c r="N893">
        <v>1009</v>
      </c>
      <c r="O893" t="s">
        <v>182</v>
      </c>
      <c r="P893" t="s">
        <v>182</v>
      </c>
      <c r="Q893">
        <v>1000</v>
      </c>
      <c r="W893">
        <v>0</v>
      </c>
      <c r="X893">
        <v>-1068056325</v>
      </c>
      <c r="Y893">
        <v>1.3999999999999999E-4</v>
      </c>
      <c r="AA893">
        <v>72948.479999999996</v>
      </c>
      <c r="AB893">
        <v>0</v>
      </c>
      <c r="AC893">
        <v>0</v>
      </c>
      <c r="AD893">
        <v>0</v>
      </c>
      <c r="AE893">
        <v>10362</v>
      </c>
      <c r="AF893">
        <v>0</v>
      </c>
      <c r="AG893">
        <v>0</v>
      </c>
      <c r="AH893">
        <v>0</v>
      </c>
      <c r="AI893">
        <v>7.04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6</v>
      </c>
      <c r="AT893">
        <v>1.3999999999999999E-4</v>
      </c>
      <c r="AU893" t="s">
        <v>6</v>
      </c>
      <c r="AV893">
        <v>0</v>
      </c>
      <c r="AW893">
        <v>2</v>
      </c>
      <c r="AX893">
        <v>16614628</v>
      </c>
      <c r="AY893">
        <v>1</v>
      </c>
      <c r="AZ893">
        <v>0</v>
      </c>
      <c r="BA893">
        <v>907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Y893*Source!I423</f>
        <v>6.7199999999999994E-3</v>
      </c>
      <c r="CY893">
        <f>AA893</f>
        <v>72948.479999999996</v>
      </c>
      <c r="CZ893">
        <f>AE893</f>
        <v>10362</v>
      </c>
      <c r="DA893">
        <f>AI893</f>
        <v>7.04</v>
      </c>
      <c r="DB893">
        <v>0</v>
      </c>
    </row>
    <row r="894" spans="1:106" x14ac:dyDescent="0.2">
      <c r="A894">
        <f>ROW(Source!A423)</f>
        <v>423</v>
      </c>
      <c r="B894">
        <v>16612262</v>
      </c>
      <c r="C894">
        <v>16614613</v>
      </c>
      <c r="D894">
        <v>15169923</v>
      </c>
      <c r="E894">
        <v>1</v>
      </c>
      <c r="F894">
        <v>1</v>
      </c>
      <c r="G894">
        <v>1</v>
      </c>
      <c r="H894">
        <v>3</v>
      </c>
      <c r="I894" t="s">
        <v>1653</v>
      </c>
      <c r="J894" t="s">
        <v>1654</v>
      </c>
      <c r="K894" t="s">
        <v>1655</v>
      </c>
      <c r="L894">
        <v>1348</v>
      </c>
      <c r="N894">
        <v>1009</v>
      </c>
      <c r="O894" t="s">
        <v>182</v>
      </c>
      <c r="P894" t="s">
        <v>182</v>
      </c>
      <c r="Q894">
        <v>1000</v>
      </c>
      <c r="W894">
        <v>0</v>
      </c>
      <c r="X894">
        <v>56621460</v>
      </c>
      <c r="Y894">
        <v>1.1000000000000001E-3</v>
      </c>
      <c r="AA894">
        <v>107873.92</v>
      </c>
      <c r="AB894">
        <v>0</v>
      </c>
      <c r="AC894">
        <v>0</v>
      </c>
      <c r="AD894">
        <v>0</v>
      </c>
      <c r="AE894">
        <v>15323</v>
      </c>
      <c r="AF894">
        <v>0</v>
      </c>
      <c r="AG894">
        <v>0</v>
      </c>
      <c r="AH894">
        <v>0</v>
      </c>
      <c r="AI894">
        <v>7.04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6</v>
      </c>
      <c r="AT894">
        <v>1.1000000000000001E-3</v>
      </c>
      <c r="AU894" t="s">
        <v>6</v>
      </c>
      <c r="AV894">
        <v>0</v>
      </c>
      <c r="AW894">
        <v>2</v>
      </c>
      <c r="AX894">
        <v>16614629</v>
      </c>
      <c r="AY894">
        <v>1</v>
      </c>
      <c r="AZ894">
        <v>0</v>
      </c>
      <c r="BA894">
        <v>908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Y894*Source!I423</f>
        <v>5.28E-2</v>
      </c>
      <c r="CY894">
        <f>AA894</f>
        <v>107873.92</v>
      </c>
      <c r="CZ894">
        <f>AE894</f>
        <v>15323</v>
      </c>
      <c r="DA894">
        <f>AI894</f>
        <v>7.04</v>
      </c>
      <c r="DB894">
        <v>0</v>
      </c>
    </row>
    <row r="895" spans="1:106" x14ac:dyDescent="0.2">
      <c r="A895">
        <f>ROW(Source!A423)</f>
        <v>423</v>
      </c>
      <c r="B895">
        <v>16612262</v>
      </c>
      <c r="C895">
        <v>16614613</v>
      </c>
      <c r="D895">
        <v>15210564</v>
      </c>
      <c r="E895">
        <v>1</v>
      </c>
      <c r="F895">
        <v>1</v>
      </c>
      <c r="G895">
        <v>1</v>
      </c>
      <c r="H895">
        <v>3</v>
      </c>
      <c r="I895" t="s">
        <v>1117</v>
      </c>
      <c r="J895" t="s">
        <v>1119</v>
      </c>
      <c r="K895" t="s">
        <v>1118</v>
      </c>
      <c r="L895">
        <v>1354</v>
      </c>
      <c r="N895">
        <v>1010</v>
      </c>
      <c r="O895" t="s">
        <v>110</v>
      </c>
      <c r="P895" t="s">
        <v>110</v>
      </c>
      <c r="Q895">
        <v>1</v>
      </c>
      <c r="W895">
        <v>0</v>
      </c>
      <c r="X895">
        <v>-1574082824</v>
      </c>
      <c r="Y895">
        <v>0.79166700000000001</v>
      </c>
      <c r="AA895">
        <v>226.83</v>
      </c>
      <c r="AB895">
        <v>0</v>
      </c>
      <c r="AC895">
        <v>0</v>
      </c>
      <c r="AD895">
        <v>0</v>
      </c>
      <c r="AE895">
        <v>32.22</v>
      </c>
      <c r="AF895">
        <v>0</v>
      </c>
      <c r="AG895">
        <v>0</v>
      </c>
      <c r="AH895">
        <v>0</v>
      </c>
      <c r="AI895">
        <v>7.04</v>
      </c>
      <c r="AJ895">
        <v>1</v>
      </c>
      <c r="AK895">
        <v>1</v>
      </c>
      <c r="AL895">
        <v>1</v>
      </c>
      <c r="AN895">
        <v>0</v>
      </c>
      <c r="AO895">
        <v>0</v>
      </c>
      <c r="AP895">
        <v>0</v>
      </c>
      <c r="AQ895">
        <v>0</v>
      </c>
      <c r="AR895">
        <v>0</v>
      </c>
      <c r="AS895" t="s">
        <v>6</v>
      </c>
      <c r="AT895">
        <v>0.79166700000000001</v>
      </c>
      <c r="AU895" t="s">
        <v>6</v>
      </c>
      <c r="AV895">
        <v>0</v>
      </c>
      <c r="AW895">
        <v>1</v>
      </c>
      <c r="AX895">
        <v>-1</v>
      </c>
      <c r="AY895">
        <v>0</v>
      </c>
      <c r="AZ895">
        <v>0</v>
      </c>
      <c r="BA895" t="s">
        <v>6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Y895*Source!I423</f>
        <v>38.000016000000002</v>
      </c>
      <c r="CY895">
        <f>AA895</f>
        <v>226.83</v>
      </c>
      <c r="CZ895">
        <f>AE895</f>
        <v>32.22</v>
      </c>
      <c r="DA895">
        <f>AI895</f>
        <v>7.04</v>
      </c>
      <c r="DB895">
        <v>0</v>
      </c>
    </row>
    <row r="896" spans="1:106" x14ac:dyDescent="0.2">
      <c r="A896">
        <f>ROW(Source!A423)</f>
        <v>423</v>
      </c>
      <c r="B896">
        <v>16612262</v>
      </c>
      <c r="C896">
        <v>16614613</v>
      </c>
      <c r="D896">
        <v>15210572</v>
      </c>
      <c r="E896">
        <v>1</v>
      </c>
      <c r="F896">
        <v>1</v>
      </c>
      <c r="G896">
        <v>1</v>
      </c>
      <c r="H896">
        <v>3</v>
      </c>
      <c r="I896" t="s">
        <v>1121</v>
      </c>
      <c r="J896" t="s">
        <v>1123</v>
      </c>
      <c r="K896" t="s">
        <v>1122</v>
      </c>
      <c r="L896">
        <v>1354</v>
      </c>
      <c r="N896">
        <v>1010</v>
      </c>
      <c r="O896" t="s">
        <v>110</v>
      </c>
      <c r="P896" t="s">
        <v>110</v>
      </c>
      <c r="Q896">
        <v>1</v>
      </c>
      <c r="W896">
        <v>0</v>
      </c>
      <c r="X896">
        <v>-1306881833</v>
      </c>
      <c r="Y896">
        <v>0.20833299999999999</v>
      </c>
      <c r="AA896">
        <v>715.83</v>
      </c>
      <c r="AB896">
        <v>0</v>
      </c>
      <c r="AC896">
        <v>0</v>
      </c>
      <c r="AD896">
        <v>0</v>
      </c>
      <c r="AE896">
        <v>101.68</v>
      </c>
      <c r="AF896">
        <v>0</v>
      </c>
      <c r="AG896">
        <v>0</v>
      </c>
      <c r="AH896">
        <v>0</v>
      </c>
      <c r="AI896">
        <v>7.04</v>
      </c>
      <c r="AJ896">
        <v>1</v>
      </c>
      <c r="AK896">
        <v>1</v>
      </c>
      <c r="AL896">
        <v>1</v>
      </c>
      <c r="AN896">
        <v>0</v>
      </c>
      <c r="AO896">
        <v>0</v>
      </c>
      <c r="AP896">
        <v>0</v>
      </c>
      <c r="AQ896">
        <v>0</v>
      </c>
      <c r="AR896">
        <v>0</v>
      </c>
      <c r="AS896" t="s">
        <v>6</v>
      </c>
      <c r="AT896">
        <v>0.20833299999999999</v>
      </c>
      <c r="AU896" t="s">
        <v>6</v>
      </c>
      <c r="AV896">
        <v>0</v>
      </c>
      <c r="AW896">
        <v>1</v>
      </c>
      <c r="AX896">
        <v>-1</v>
      </c>
      <c r="AY896">
        <v>0</v>
      </c>
      <c r="AZ896">
        <v>0</v>
      </c>
      <c r="BA896" t="s">
        <v>6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Y896*Source!I423</f>
        <v>9.9999839999999995</v>
      </c>
      <c r="CY896">
        <f>AA896</f>
        <v>715.83</v>
      </c>
      <c r="CZ896">
        <f>AE896</f>
        <v>101.68</v>
      </c>
      <c r="DA896">
        <f>AI896</f>
        <v>7.04</v>
      </c>
      <c r="DB896">
        <v>0</v>
      </c>
    </row>
    <row r="897" spans="1:106" x14ac:dyDescent="0.2">
      <c r="A897">
        <f>ROW(Source!A426)</f>
        <v>426</v>
      </c>
      <c r="B897">
        <v>16612262</v>
      </c>
      <c r="C897">
        <v>16615217</v>
      </c>
      <c r="D897">
        <v>15430767</v>
      </c>
      <c r="E897">
        <v>1</v>
      </c>
      <c r="F897">
        <v>1</v>
      </c>
      <c r="G897">
        <v>1</v>
      </c>
      <c r="H897">
        <v>1</v>
      </c>
      <c r="I897" t="s">
        <v>1249</v>
      </c>
      <c r="J897" t="s">
        <v>6</v>
      </c>
      <c r="K897" t="s">
        <v>1250</v>
      </c>
      <c r="L897">
        <v>1191</v>
      </c>
      <c r="N897">
        <v>1013</v>
      </c>
      <c r="O897" t="s">
        <v>1223</v>
      </c>
      <c r="P897" t="s">
        <v>1223</v>
      </c>
      <c r="Q897">
        <v>1</v>
      </c>
      <c r="W897">
        <v>0</v>
      </c>
      <c r="X897">
        <v>-400197608</v>
      </c>
      <c r="Y897">
        <v>57.57</v>
      </c>
      <c r="AA897">
        <v>0</v>
      </c>
      <c r="AB897">
        <v>0</v>
      </c>
      <c r="AC897">
        <v>0</v>
      </c>
      <c r="AD897">
        <v>60.05</v>
      </c>
      <c r="AE897">
        <v>0</v>
      </c>
      <c r="AF897">
        <v>0</v>
      </c>
      <c r="AG897">
        <v>0</v>
      </c>
      <c r="AH897">
        <v>8.5299999999999994</v>
      </c>
      <c r="AI897">
        <v>1</v>
      </c>
      <c r="AJ897">
        <v>1</v>
      </c>
      <c r="AK897">
        <v>1</v>
      </c>
      <c r="AL897">
        <v>7.04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6</v>
      </c>
      <c r="AT897">
        <v>57.57</v>
      </c>
      <c r="AU897" t="s">
        <v>6</v>
      </c>
      <c r="AV897">
        <v>1</v>
      </c>
      <c r="AW897">
        <v>2</v>
      </c>
      <c r="AX897">
        <v>16615218</v>
      </c>
      <c r="AY897">
        <v>1</v>
      </c>
      <c r="AZ897">
        <v>0</v>
      </c>
      <c r="BA897">
        <v>911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Y897*Source!I426</f>
        <v>2.8785000000000003</v>
      </c>
      <c r="CY897">
        <f>AD897</f>
        <v>60.05</v>
      </c>
      <c r="CZ897">
        <f>AH897</f>
        <v>8.5299999999999994</v>
      </c>
      <c r="DA897">
        <f>AL897</f>
        <v>7.04</v>
      </c>
      <c r="DB897">
        <v>0</v>
      </c>
    </row>
    <row r="898" spans="1:106" x14ac:dyDescent="0.2">
      <c r="A898">
        <f>ROW(Source!A426)</f>
        <v>426</v>
      </c>
      <c r="B898">
        <v>16612262</v>
      </c>
      <c r="C898">
        <v>16615217</v>
      </c>
      <c r="D898">
        <v>15430395</v>
      </c>
      <c r="E898">
        <v>1</v>
      </c>
      <c r="F898">
        <v>1</v>
      </c>
      <c r="G898">
        <v>1</v>
      </c>
      <c r="H898">
        <v>1</v>
      </c>
      <c r="I898" t="s">
        <v>1224</v>
      </c>
      <c r="J898" t="s">
        <v>6</v>
      </c>
      <c r="K898" t="s">
        <v>1225</v>
      </c>
      <c r="L898">
        <v>1191</v>
      </c>
      <c r="N898">
        <v>1013</v>
      </c>
      <c r="O898" t="s">
        <v>1223</v>
      </c>
      <c r="P898" t="s">
        <v>1223</v>
      </c>
      <c r="Q898">
        <v>1</v>
      </c>
      <c r="W898">
        <v>0</v>
      </c>
      <c r="X898">
        <v>-1417349443</v>
      </c>
      <c r="Y898">
        <v>0.12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7.04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6</v>
      </c>
      <c r="AT898">
        <v>0.12</v>
      </c>
      <c r="AU898" t="s">
        <v>6</v>
      </c>
      <c r="AV898">
        <v>2</v>
      </c>
      <c r="AW898">
        <v>2</v>
      </c>
      <c r="AX898">
        <v>16615219</v>
      </c>
      <c r="AY898">
        <v>1</v>
      </c>
      <c r="AZ898">
        <v>0</v>
      </c>
      <c r="BA898">
        <v>912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Y898*Source!I426</f>
        <v>6.0000000000000001E-3</v>
      </c>
      <c r="CY898">
        <f>AD898</f>
        <v>0</v>
      </c>
      <c r="CZ898">
        <f>AH898</f>
        <v>0</v>
      </c>
      <c r="DA898">
        <f>AL898</f>
        <v>1</v>
      </c>
      <c r="DB898">
        <v>0</v>
      </c>
    </row>
    <row r="899" spans="1:106" x14ac:dyDescent="0.2">
      <c r="A899">
        <f>ROW(Source!A426)</f>
        <v>426</v>
      </c>
      <c r="B899">
        <v>16612262</v>
      </c>
      <c r="C899">
        <v>16615217</v>
      </c>
      <c r="D899">
        <v>15247974</v>
      </c>
      <c r="E899">
        <v>1</v>
      </c>
      <c r="F899">
        <v>1</v>
      </c>
      <c r="G899">
        <v>1</v>
      </c>
      <c r="H899">
        <v>2</v>
      </c>
      <c r="I899" t="s">
        <v>1226</v>
      </c>
      <c r="J899" t="s">
        <v>1227</v>
      </c>
      <c r="K899" t="s">
        <v>1228</v>
      </c>
      <c r="L899">
        <v>1368</v>
      </c>
      <c r="N899">
        <v>1011</v>
      </c>
      <c r="O899" t="s">
        <v>1229</v>
      </c>
      <c r="P899" t="s">
        <v>1229</v>
      </c>
      <c r="Q899">
        <v>1</v>
      </c>
      <c r="W899">
        <v>0</v>
      </c>
      <c r="X899">
        <v>1188625873</v>
      </c>
      <c r="Y899">
        <v>0.12</v>
      </c>
      <c r="AA899">
        <v>0</v>
      </c>
      <c r="AB899">
        <v>220.07</v>
      </c>
      <c r="AC899">
        <v>13.5</v>
      </c>
      <c r="AD899">
        <v>0</v>
      </c>
      <c r="AE899">
        <v>0</v>
      </c>
      <c r="AF899">
        <v>31.26</v>
      </c>
      <c r="AG899">
        <v>13.5</v>
      </c>
      <c r="AH899">
        <v>0</v>
      </c>
      <c r="AI899">
        <v>1</v>
      </c>
      <c r="AJ899">
        <v>7.04</v>
      </c>
      <c r="AK899">
        <v>1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0.12</v>
      </c>
      <c r="AU899" t="s">
        <v>6</v>
      </c>
      <c r="AV899">
        <v>0</v>
      </c>
      <c r="AW899">
        <v>2</v>
      </c>
      <c r="AX899">
        <v>16615220</v>
      </c>
      <c r="AY899">
        <v>1</v>
      </c>
      <c r="AZ899">
        <v>0</v>
      </c>
      <c r="BA899">
        <v>913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Y899*Source!I426</f>
        <v>6.0000000000000001E-3</v>
      </c>
      <c r="CY899">
        <f>AB899</f>
        <v>220.07</v>
      </c>
      <c r="CZ899">
        <f>AF899</f>
        <v>31.26</v>
      </c>
      <c r="DA899">
        <f>AJ899</f>
        <v>7.04</v>
      </c>
      <c r="DB899">
        <v>0</v>
      </c>
    </row>
    <row r="900" spans="1:106" x14ac:dyDescent="0.2">
      <c r="A900">
        <f>ROW(Source!A427)</f>
        <v>427</v>
      </c>
      <c r="B900">
        <v>16612262</v>
      </c>
      <c r="C900">
        <v>16615223</v>
      </c>
      <c r="D900">
        <v>15430767</v>
      </c>
      <c r="E900">
        <v>1</v>
      </c>
      <c r="F900">
        <v>1</v>
      </c>
      <c r="G900">
        <v>1</v>
      </c>
      <c r="H900">
        <v>1</v>
      </c>
      <c r="I900" t="s">
        <v>1249</v>
      </c>
      <c r="J900" t="s">
        <v>6</v>
      </c>
      <c r="K900" t="s">
        <v>1250</v>
      </c>
      <c r="L900">
        <v>1191</v>
      </c>
      <c r="N900">
        <v>1013</v>
      </c>
      <c r="O900" t="s">
        <v>1223</v>
      </c>
      <c r="P900" t="s">
        <v>1223</v>
      </c>
      <c r="Q900">
        <v>1</v>
      </c>
      <c r="W900">
        <v>0</v>
      </c>
      <c r="X900">
        <v>-400197608</v>
      </c>
      <c r="Y900">
        <v>36.71</v>
      </c>
      <c r="AA900">
        <v>0</v>
      </c>
      <c r="AB900">
        <v>0</v>
      </c>
      <c r="AC900">
        <v>0</v>
      </c>
      <c r="AD900">
        <v>60.05</v>
      </c>
      <c r="AE900">
        <v>0</v>
      </c>
      <c r="AF900">
        <v>0</v>
      </c>
      <c r="AG900">
        <v>0</v>
      </c>
      <c r="AH900">
        <v>8.5299999999999994</v>
      </c>
      <c r="AI900">
        <v>1</v>
      </c>
      <c r="AJ900">
        <v>1</v>
      </c>
      <c r="AK900">
        <v>1</v>
      </c>
      <c r="AL900">
        <v>7.04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6</v>
      </c>
      <c r="AT900">
        <v>36.71</v>
      </c>
      <c r="AU900" t="s">
        <v>6</v>
      </c>
      <c r="AV900">
        <v>1</v>
      </c>
      <c r="AW900">
        <v>2</v>
      </c>
      <c r="AX900">
        <v>16615224</v>
      </c>
      <c r="AY900">
        <v>1</v>
      </c>
      <c r="AZ900">
        <v>0</v>
      </c>
      <c r="BA900">
        <v>915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Y900*Source!I427</f>
        <v>5.1394000000000002</v>
      </c>
      <c r="CY900">
        <f>AD900</f>
        <v>60.05</v>
      </c>
      <c r="CZ900">
        <f>AH900</f>
        <v>8.5299999999999994</v>
      </c>
      <c r="DA900">
        <f>AL900</f>
        <v>7.04</v>
      </c>
      <c r="DB900">
        <v>0</v>
      </c>
    </row>
    <row r="901" spans="1:106" x14ac:dyDescent="0.2">
      <c r="A901">
        <f>ROW(Source!A427)</f>
        <v>427</v>
      </c>
      <c r="B901">
        <v>16612262</v>
      </c>
      <c r="C901">
        <v>16615223</v>
      </c>
      <c r="D901">
        <v>15430395</v>
      </c>
      <c r="E901">
        <v>1</v>
      </c>
      <c r="F901">
        <v>1</v>
      </c>
      <c r="G901">
        <v>1</v>
      </c>
      <c r="H901">
        <v>1</v>
      </c>
      <c r="I901" t="s">
        <v>1224</v>
      </c>
      <c r="J901" t="s">
        <v>6</v>
      </c>
      <c r="K901" t="s">
        <v>1225</v>
      </c>
      <c r="L901">
        <v>1191</v>
      </c>
      <c r="N901">
        <v>1013</v>
      </c>
      <c r="O901" t="s">
        <v>1223</v>
      </c>
      <c r="P901" t="s">
        <v>1223</v>
      </c>
      <c r="Q901">
        <v>1</v>
      </c>
      <c r="W901">
        <v>0</v>
      </c>
      <c r="X901">
        <v>-1417349443</v>
      </c>
      <c r="Y901">
        <v>7.0000000000000007E-2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1</v>
      </c>
      <c r="AJ901">
        <v>1</v>
      </c>
      <c r="AK901">
        <v>7.04</v>
      </c>
      <c r="AL901">
        <v>1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6</v>
      </c>
      <c r="AT901">
        <v>7.0000000000000007E-2</v>
      </c>
      <c r="AU901" t="s">
        <v>6</v>
      </c>
      <c r="AV901">
        <v>2</v>
      </c>
      <c r="AW901">
        <v>2</v>
      </c>
      <c r="AX901">
        <v>16615225</v>
      </c>
      <c r="AY901">
        <v>1</v>
      </c>
      <c r="AZ901">
        <v>0</v>
      </c>
      <c r="BA901">
        <v>916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Y901*Source!I427</f>
        <v>9.8000000000000014E-3</v>
      </c>
      <c r="CY901">
        <f>AD901</f>
        <v>0</v>
      </c>
      <c r="CZ901">
        <f>AH901</f>
        <v>0</v>
      </c>
      <c r="DA901">
        <f>AL901</f>
        <v>1</v>
      </c>
      <c r="DB901">
        <v>0</v>
      </c>
    </row>
    <row r="902" spans="1:106" x14ac:dyDescent="0.2">
      <c r="A902">
        <f>ROW(Source!A427)</f>
        <v>427</v>
      </c>
      <c r="B902">
        <v>16612262</v>
      </c>
      <c r="C902">
        <v>16615223</v>
      </c>
      <c r="D902">
        <v>15247974</v>
      </c>
      <c r="E902">
        <v>1</v>
      </c>
      <c r="F902">
        <v>1</v>
      </c>
      <c r="G902">
        <v>1</v>
      </c>
      <c r="H902">
        <v>2</v>
      </c>
      <c r="I902" t="s">
        <v>1226</v>
      </c>
      <c r="J902" t="s">
        <v>1227</v>
      </c>
      <c r="K902" t="s">
        <v>1228</v>
      </c>
      <c r="L902">
        <v>1368</v>
      </c>
      <c r="N902">
        <v>1011</v>
      </c>
      <c r="O902" t="s">
        <v>1229</v>
      </c>
      <c r="P902" t="s">
        <v>1229</v>
      </c>
      <c r="Q902">
        <v>1</v>
      </c>
      <c r="W902">
        <v>0</v>
      </c>
      <c r="X902">
        <v>1188625873</v>
      </c>
      <c r="Y902">
        <v>7.0000000000000007E-2</v>
      </c>
      <c r="AA902">
        <v>0</v>
      </c>
      <c r="AB902">
        <v>220.07</v>
      </c>
      <c r="AC902">
        <v>13.5</v>
      </c>
      <c r="AD902">
        <v>0</v>
      </c>
      <c r="AE902">
        <v>0</v>
      </c>
      <c r="AF902">
        <v>31.26</v>
      </c>
      <c r="AG902">
        <v>13.5</v>
      </c>
      <c r="AH902">
        <v>0</v>
      </c>
      <c r="AI902">
        <v>1</v>
      </c>
      <c r="AJ902">
        <v>7.04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6</v>
      </c>
      <c r="AT902">
        <v>7.0000000000000007E-2</v>
      </c>
      <c r="AU902" t="s">
        <v>6</v>
      </c>
      <c r="AV902">
        <v>0</v>
      </c>
      <c r="AW902">
        <v>2</v>
      </c>
      <c r="AX902">
        <v>16615226</v>
      </c>
      <c r="AY902">
        <v>1</v>
      </c>
      <c r="AZ902">
        <v>0</v>
      </c>
      <c r="BA902">
        <v>917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Y902*Source!I427</f>
        <v>9.8000000000000014E-3</v>
      </c>
      <c r="CY902">
        <f>AB902</f>
        <v>220.07</v>
      </c>
      <c r="CZ902">
        <f>AF902</f>
        <v>31.26</v>
      </c>
      <c r="DA902">
        <f>AJ902</f>
        <v>7.04</v>
      </c>
      <c r="DB902">
        <v>0</v>
      </c>
    </row>
    <row r="903" spans="1:106" x14ac:dyDescent="0.2">
      <c r="A903">
        <f>ROW(Source!A428)</f>
        <v>428</v>
      </c>
      <c r="B903">
        <v>16612262</v>
      </c>
      <c r="C903">
        <v>16614651</v>
      </c>
      <c r="D903">
        <v>15436556</v>
      </c>
      <c r="E903">
        <v>1</v>
      </c>
      <c r="F903">
        <v>1</v>
      </c>
      <c r="G903">
        <v>1</v>
      </c>
      <c r="H903">
        <v>1</v>
      </c>
      <c r="I903" t="s">
        <v>1441</v>
      </c>
      <c r="J903" t="s">
        <v>6</v>
      </c>
      <c r="K903" t="s">
        <v>1442</v>
      </c>
      <c r="L903">
        <v>1191</v>
      </c>
      <c r="N903">
        <v>1013</v>
      </c>
      <c r="O903" t="s">
        <v>1223</v>
      </c>
      <c r="P903" t="s">
        <v>1223</v>
      </c>
      <c r="Q903">
        <v>1</v>
      </c>
      <c r="W903">
        <v>0</v>
      </c>
      <c r="X903">
        <v>1069510174</v>
      </c>
      <c r="Y903">
        <v>8.0499999999999989</v>
      </c>
      <c r="AA903">
        <v>0</v>
      </c>
      <c r="AB903">
        <v>0</v>
      </c>
      <c r="AC903">
        <v>0</v>
      </c>
      <c r="AD903">
        <v>67.72</v>
      </c>
      <c r="AE903">
        <v>0</v>
      </c>
      <c r="AF903">
        <v>0</v>
      </c>
      <c r="AG903">
        <v>0</v>
      </c>
      <c r="AH903">
        <v>9.6199999999999992</v>
      </c>
      <c r="AI903">
        <v>1</v>
      </c>
      <c r="AJ903">
        <v>1</v>
      </c>
      <c r="AK903">
        <v>1</v>
      </c>
      <c r="AL903">
        <v>7.04</v>
      </c>
      <c r="AN903">
        <v>0</v>
      </c>
      <c r="AO903">
        <v>1</v>
      </c>
      <c r="AP903">
        <v>1</v>
      </c>
      <c r="AQ903">
        <v>0</v>
      </c>
      <c r="AR903">
        <v>0</v>
      </c>
      <c r="AS903" t="s">
        <v>6</v>
      </c>
      <c r="AT903">
        <v>7</v>
      </c>
      <c r="AU903" t="s">
        <v>92</v>
      </c>
      <c r="AV903">
        <v>1</v>
      </c>
      <c r="AW903">
        <v>2</v>
      </c>
      <c r="AX903">
        <v>16614657</v>
      </c>
      <c r="AY903">
        <v>1</v>
      </c>
      <c r="AZ903">
        <v>0</v>
      </c>
      <c r="BA903">
        <v>919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Y903*Source!I428</f>
        <v>15.294999999999996</v>
      </c>
      <c r="CY903">
        <f>AD903</f>
        <v>67.72</v>
      </c>
      <c r="CZ903">
        <f>AH903</f>
        <v>9.6199999999999992</v>
      </c>
      <c r="DA903">
        <f>AL903</f>
        <v>7.04</v>
      </c>
      <c r="DB903">
        <v>0</v>
      </c>
    </row>
    <row r="904" spans="1:106" x14ac:dyDescent="0.2">
      <c r="A904">
        <f>ROW(Source!A428)</f>
        <v>428</v>
      </c>
      <c r="B904">
        <v>16612262</v>
      </c>
      <c r="C904">
        <v>16614651</v>
      </c>
      <c r="D904">
        <v>15167963</v>
      </c>
      <c r="E904">
        <v>1</v>
      </c>
      <c r="F904">
        <v>1</v>
      </c>
      <c r="G904">
        <v>1</v>
      </c>
      <c r="H904">
        <v>3</v>
      </c>
      <c r="I904" t="s">
        <v>1623</v>
      </c>
      <c r="J904" t="s">
        <v>1624</v>
      </c>
      <c r="K904" t="s">
        <v>1625</v>
      </c>
      <c r="L904">
        <v>1346</v>
      </c>
      <c r="N904">
        <v>1009</v>
      </c>
      <c r="O904" t="s">
        <v>162</v>
      </c>
      <c r="P904" t="s">
        <v>162</v>
      </c>
      <c r="Q904">
        <v>1</v>
      </c>
      <c r="W904">
        <v>0</v>
      </c>
      <c r="X904">
        <v>-490687590</v>
      </c>
      <c r="Y904">
        <v>0.13</v>
      </c>
      <c r="AA904">
        <v>262.52</v>
      </c>
      <c r="AB904">
        <v>0</v>
      </c>
      <c r="AC904">
        <v>0</v>
      </c>
      <c r="AD904">
        <v>0</v>
      </c>
      <c r="AE904">
        <v>37.29</v>
      </c>
      <c r="AF904">
        <v>0</v>
      </c>
      <c r="AG904">
        <v>0</v>
      </c>
      <c r="AH904">
        <v>0</v>
      </c>
      <c r="AI904">
        <v>7.04</v>
      </c>
      <c r="AJ904">
        <v>1</v>
      </c>
      <c r="AK904">
        <v>1</v>
      </c>
      <c r="AL904">
        <v>1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6</v>
      </c>
      <c r="AT904">
        <v>0.13</v>
      </c>
      <c r="AU904" t="s">
        <v>6</v>
      </c>
      <c r="AV904">
        <v>0</v>
      </c>
      <c r="AW904">
        <v>2</v>
      </c>
      <c r="AX904">
        <v>16614658</v>
      </c>
      <c r="AY904">
        <v>1</v>
      </c>
      <c r="AZ904">
        <v>0</v>
      </c>
      <c r="BA904">
        <v>920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Y904*Source!I428</f>
        <v>0.247</v>
      </c>
      <c r="CY904">
        <f t="shared" ref="CY904:CY910" si="102">AA904</f>
        <v>262.52</v>
      </c>
      <c r="CZ904">
        <f t="shared" ref="CZ904:CZ910" si="103">AE904</f>
        <v>37.29</v>
      </c>
      <c r="DA904">
        <f t="shared" ref="DA904:DA910" si="104">AI904</f>
        <v>7.04</v>
      </c>
      <c r="DB904">
        <v>0</v>
      </c>
    </row>
    <row r="905" spans="1:106" x14ac:dyDescent="0.2">
      <c r="A905">
        <f>ROW(Source!A428)</f>
        <v>428</v>
      </c>
      <c r="B905">
        <v>16612262</v>
      </c>
      <c r="C905">
        <v>16614651</v>
      </c>
      <c r="D905">
        <v>15203740</v>
      </c>
      <c r="E905">
        <v>1</v>
      </c>
      <c r="F905">
        <v>1</v>
      </c>
      <c r="G905">
        <v>1</v>
      </c>
      <c r="H905">
        <v>3</v>
      </c>
      <c r="I905" t="s">
        <v>1632</v>
      </c>
      <c r="J905" t="s">
        <v>1633</v>
      </c>
      <c r="K905" t="s">
        <v>1634</v>
      </c>
      <c r="L905">
        <v>1348</v>
      </c>
      <c r="N905">
        <v>1009</v>
      </c>
      <c r="O905" t="s">
        <v>182</v>
      </c>
      <c r="P905" t="s">
        <v>182</v>
      </c>
      <c r="Q905">
        <v>1000</v>
      </c>
      <c r="W905">
        <v>0</v>
      </c>
      <c r="X905">
        <v>570223526</v>
      </c>
      <c r="Y905">
        <v>2.5999999999999998E-4</v>
      </c>
      <c r="AA905">
        <v>106437.75999999999</v>
      </c>
      <c r="AB905">
        <v>0</v>
      </c>
      <c r="AC905">
        <v>0</v>
      </c>
      <c r="AD905">
        <v>0</v>
      </c>
      <c r="AE905">
        <v>15119</v>
      </c>
      <c r="AF905">
        <v>0</v>
      </c>
      <c r="AG905">
        <v>0</v>
      </c>
      <c r="AH905">
        <v>0</v>
      </c>
      <c r="AI905">
        <v>7.04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2.5999999999999998E-4</v>
      </c>
      <c r="AU905" t="s">
        <v>6</v>
      </c>
      <c r="AV905">
        <v>0</v>
      </c>
      <c r="AW905">
        <v>2</v>
      </c>
      <c r="AX905">
        <v>16614661</v>
      </c>
      <c r="AY905">
        <v>1</v>
      </c>
      <c r="AZ905">
        <v>0</v>
      </c>
      <c r="BA905">
        <v>923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Y905*Source!I428</f>
        <v>4.9399999999999997E-4</v>
      </c>
      <c r="CY905">
        <f t="shared" si="102"/>
        <v>106437.75999999999</v>
      </c>
      <c r="CZ905">
        <f t="shared" si="103"/>
        <v>15119</v>
      </c>
      <c r="DA905">
        <f t="shared" si="104"/>
        <v>7.04</v>
      </c>
      <c r="DB905">
        <v>0</v>
      </c>
    </row>
    <row r="906" spans="1:106" x14ac:dyDescent="0.2">
      <c r="A906">
        <f>ROW(Source!A428)</f>
        <v>428</v>
      </c>
      <c r="B906">
        <v>16612262</v>
      </c>
      <c r="C906">
        <v>16614651</v>
      </c>
      <c r="D906">
        <v>15204468</v>
      </c>
      <c r="E906">
        <v>1</v>
      </c>
      <c r="F906">
        <v>1</v>
      </c>
      <c r="G906">
        <v>1</v>
      </c>
      <c r="H906">
        <v>3</v>
      </c>
      <c r="I906" t="s">
        <v>1635</v>
      </c>
      <c r="J906" t="s">
        <v>1636</v>
      </c>
      <c r="K906" t="s">
        <v>1637</v>
      </c>
      <c r="L906">
        <v>1348</v>
      </c>
      <c r="N906">
        <v>1009</v>
      </c>
      <c r="O906" t="s">
        <v>182</v>
      </c>
      <c r="P906" t="s">
        <v>182</v>
      </c>
      <c r="Q906">
        <v>1000</v>
      </c>
      <c r="W906">
        <v>0</v>
      </c>
      <c r="X906">
        <v>-909021926</v>
      </c>
      <c r="Y906">
        <v>1.2999999999999999E-4</v>
      </c>
      <c r="AA906">
        <v>119328</v>
      </c>
      <c r="AB906">
        <v>0</v>
      </c>
      <c r="AC906">
        <v>0</v>
      </c>
      <c r="AD906">
        <v>0</v>
      </c>
      <c r="AE906">
        <v>16950</v>
      </c>
      <c r="AF906">
        <v>0</v>
      </c>
      <c r="AG906">
        <v>0</v>
      </c>
      <c r="AH906">
        <v>0</v>
      </c>
      <c r="AI906">
        <v>7.04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6</v>
      </c>
      <c r="AT906">
        <v>1.2999999999999999E-4</v>
      </c>
      <c r="AU906" t="s">
        <v>6</v>
      </c>
      <c r="AV906">
        <v>0</v>
      </c>
      <c r="AW906">
        <v>2</v>
      </c>
      <c r="AX906">
        <v>16614662</v>
      </c>
      <c r="AY906">
        <v>1</v>
      </c>
      <c r="AZ906">
        <v>0</v>
      </c>
      <c r="BA906">
        <v>924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Y906*Source!I428</f>
        <v>2.4699999999999999E-4</v>
      </c>
      <c r="CY906">
        <f t="shared" si="102"/>
        <v>119328</v>
      </c>
      <c r="CZ906">
        <f t="shared" si="103"/>
        <v>16950</v>
      </c>
      <c r="DA906">
        <f t="shared" si="104"/>
        <v>7.04</v>
      </c>
      <c r="DB906">
        <v>0</v>
      </c>
    </row>
    <row r="907" spans="1:106" x14ac:dyDescent="0.2">
      <c r="A907">
        <f>ROW(Source!A428)</f>
        <v>428</v>
      </c>
      <c r="B907">
        <v>16612262</v>
      </c>
      <c r="C907">
        <v>16614651</v>
      </c>
      <c r="D907">
        <v>15211306</v>
      </c>
      <c r="E907">
        <v>1</v>
      </c>
      <c r="F907">
        <v>1</v>
      </c>
      <c r="G907">
        <v>1</v>
      </c>
      <c r="H907">
        <v>3</v>
      </c>
      <c r="I907" t="s">
        <v>1141</v>
      </c>
      <c r="J907" t="s">
        <v>1143</v>
      </c>
      <c r="K907" t="s">
        <v>1142</v>
      </c>
      <c r="L907">
        <v>1035</v>
      </c>
      <c r="N907">
        <v>1013</v>
      </c>
      <c r="O907" t="s">
        <v>256</v>
      </c>
      <c r="P907" t="s">
        <v>256</v>
      </c>
      <c r="Q907">
        <v>1</v>
      </c>
      <c r="W907">
        <v>0</v>
      </c>
      <c r="X907">
        <v>1657433162</v>
      </c>
      <c r="Y907">
        <v>2.6315789999999999</v>
      </c>
      <c r="AA907">
        <v>1777.6</v>
      </c>
      <c r="AB907">
        <v>0</v>
      </c>
      <c r="AC907">
        <v>0</v>
      </c>
      <c r="AD907">
        <v>0</v>
      </c>
      <c r="AE907">
        <v>252.5</v>
      </c>
      <c r="AF907">
        <v>0</v>
      </c>
      <c r="AG907">
        <v>0</v>
      </c>
      <c r="AH907">
        <v>0</v>
      </c>
      <c r="AI907">
        <v>7.04</v>
      </c>
      <c r="AJ907">
        <v>1</v>
      </c>
      <c r="AK907">
        <v>1</v>
      </c>
      <c r="AL907">
        <v>1</v>
      </c>
      <c r="AN907">
        <v>0</v>
      </c>
      <c r="AO907">
        <v>0</v>
      </c>
      <c r="AP907">
        <v>0</v>
      </c>
      <c r="AQ907">
        <v>0</v>
      </c>
      <c r="AR907">
        <v>0</v>
      </c>
      <c r="AS907" t="s">
        <v>6</v>
      </c>
      <c r="AT907">
        <v>2.6315789999999999</v>
      </c>
      <c r="AU907" t="s">
        <v>6</v>
      </c>
      <c r="AV907">
        <v>0</v>
      </c>
      <c r="AW907">
        <v>1</v>
      </c>
      <c r="AX907">
        <v>-1</v>
      </c>
      <c r="AY907">
        <v>0</v>
      </c>
      <c r="AZ907">
        <v>0</v>
      </c>
      <c r="BA907" t="s">
        <v>6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Y907*Source!I428</f>
        <v>5.0000000999999994</v>
      </c>
      <c r="CY907">
        <f t="shared" si="102"/>
        <v>1777.6</v>
      </c>
      <c r="CZ907">
        <f t="shared" si="103"/>
        <v>252.5</v>
      </c>
      <c r="DA907">
        <f t="shared" si="104"/>
        <v>7.04</v>
      </c>
      <c r="DB907">
        <v>0</v>
      </c>
    </row>
    <row r="908" spans="1:106" x14ac:dyDescent="0.2">
      <c r="A908">
        <f>ROW(Source!A428)</f>
        <v>428</v>
      </c>
      <c r="B908">
        <v>16612262</v>
      </c>
      <c r="C908">
        <v>16614651</v>
      </c>
      <c r="D908">
        <v>15211314</v>
      </c>
      <c r="E908">
        <v>1</v>
      </c>
      <c r="F908">
        <v>1</v>
      </c>
      <c r="G908">
        <v>1</v>
      </c>
      <c r="H908">
        <v>3</v>
      </c>
      <c r="I908" t="s">
        <v>1145</v>
      </c>
      <c r="J908" t="s">
        <v>1147</v>
      </c>
      <c r="K908" t="s">
        <v>1146</v>
      </c>
      <c r="L908">
        <v>1035</v>
      </c>
      <c r="N908">
        <v>1013</v>
      </c>
      <c r="O908" t="s">
        <v>256</v>
      </c>
      <c r="P908" t="s">
        <v>256</v>
      </c>
      <c r="Q908">
        <v>1</v>
      </c>
      <c r="W908">
        <v>0</v>
      </c>
      <c r="X908">
        <v>-1158480503</v>
      </c>
      <c r="Y908">
        <v>2.6315789999999999</v>
      </c>
      <c r="AA908">
        <v>752.79</v>
      </c>
      <c r="AB908">
        <v>0</v>
      </c>
      <c r="AC908">
        <v>0</v>
      </c>
      <c r="AD908">
        <v>0</v>
      </c>
      <c r="AE908">
        <v>106.93</v>
      </c>
      <c r="AF908">
        <v>0</v>
      </c>
      <c r="AG908">
        <v>0</v>
      </c>
      <c r="AH908">
        <v>0</v>
      </c>
      <c r="AI908">
        <v>7.04</v>
      </c>
      <c r="AJ908">
        <v>1</v>
      </c>
      <c r="AK908">
        <v>1</v>
      </c>
      <c r="AL908">
        <v>1</v>
      </c>
      <c r="AN908">
        <v>0</v>
      </c>
      <c r="AO908">
        <v>0</v>
      </c>
      <c r="AP908">
        <v>0</v>
      </c>
      <c r="AQ908">
        <v>0</v>
      </c>
      <c r="AR908">
        <v>0</v>
      </c>
      <c r="AS908" t="s">
        <v>6</v>
      </c>
      <c r="AT908">
        <v>2.6315789999999999</v>
      </c>
      <c r="AU908" t="s">
        <v>6</v>
      </c>
      <c r="AV908">
        <v>0</v>
      </c>
      <c r="AW908">
        <v>1</v>
      </c>
      <c r="AX908">
        <v>-1</v>
      </c>
      <c r="AY908">
        <v>0</v>
      </c>
      <c r="AZ908">
        <v>0</v>
      </c>
      <c r="BA908" t="s">
        <v>6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Y908*Source!I428</f>
        <v>5.0000000999999994</v>
      </c>
      <c r="CY908">
        <f t="shared" si="102"/>
        <v>752.79</v>
      </c>
      <c r="CZ908">
        <f t="shared" si="103"/>
        <v>106.93</v>
      </c>
      <c r="DA908">
        <f t="shared" si="104"/>
        <v>7.04</v>
      </c>
      <c r="DB908">
        <v>0</v>
      </c>
    </row>
    <row r="909" spans="1:106" x14ac:dyDescent="0.2">
      <c r="A909">
        <f>ROW(Source!A428)</f>
        <v>428</v>
      </c>
      <c r="B909">
        <v>16612262</v>
      </c>
      <c r="C909">
        <v>16614651</v>
      </c>
      <c r="D909">
        <v>15211319</v>
      </c>
      <c r="E909">
        <v>1</v>
      </c>
      <c r="F909">
        <v>1</v>
      </c>
      <c r="G909">
        <v>1</v>
      </c>
      <c r="H909">
        <v>3</v>
      </c>
      <c r="I909" t="s">
        <v>1149</v>
      </c>
      <c r="J909" t="s">
        <v>1151</v>
      </c>
      <c r="K909" t="s">
        <v>1150</v>
      </c>
      <c r="L909">
        <v>1035</v>
      </c>
      <c r="N909">
        <v>1013</v>
      </c>
      <c r="O909" t="s">
        <v>256</v>
      </c>
      <c r="P909" t="s">
        <v>256</v>
      </c>
      <c r="Q909">
        <v>1</v>
      </c>
      <c r="W909">
        <v>0</v>
      </c>
      <c r="X909">
        <v>-518659730</v>
      </c>
      <c r="Y909">
        <v>4.7368420000000002</v>
      </c>
      <c r="AA909">
        <v>613.67999999999995</v>
      </c>
      <c r="AB909">
        <v>0</v>
      </c>
      <c r="AC909">
        <v>0</v>
      </c>
      <c r="AD909">
        <v>0</v>
      </c>
      <c r="AE909">
        <v>87.17</v>
      </c>
      <c r="AF909">
        <v>0</v>
      </c>
      <c r="AG909">
        <v>0</v>
      </c>
      <c r="AH909">
        <v>0</v>
      </c>
      <c r="AI909">
        <v>7.04</v>
      </c>
      <c r="AJ909">
        <v>1</v>
      </c>
      <c r="AK909">
        <v>1</v>
      </c>
      <c r="AL909">
        <v>1</v>
      </c>
      <c r="AN909">
        <v>0</v>
      </c>
      <c r="AO909">
        <v>0</v>
      </c>
      <c r="AP909">
        <v>0</v>
      </c>
      <c r="AQ909">
        <v>0</v>
      </c>
      <c r="AR909">
        <v>0</v>
      </c>
      <c r="AS909" t="s">
        <v>6</v>
      </c>
      <c r="AT909">
        <v>4.7368420000000002</v>
      </c>
      <c r="AU909" t="s">
        <v>6</v>
      </c>
      <c r="AV909">
        <v>0</v>
      </c>
      <c r="AW909">
        <v>1</v>
      </c>
      <c r="AX909">
        <v>-1</v>
      </c>
      <c r="AY909">
        <v>0</v>
      </c>
      <c r="AZ909">
        <v>0</v>
      </c>
      <c r="BA909" t="s">
        <v>6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Y909*Source!I428</f>
        <v>8.9999997999999994</v>
      </c>
      <c r="CY909">
        <f t="shared" si="102"/>
        <v>613.67999999999995</v>
      </c>
      <c r="CZ909">
        <f t="shared" si="103"/>
        <v>87.17</v>
      </c>
      <c r="DA909">
        <f t="shared" si="104"/>
        <v>7.04</v>
      </c>
      <c r="DB909">
        <v>0</v>
      </c>
    </row>
    <row r="910" spans="1:106" x14ac:dyDescent="0.2">
      <c r="A910">
        <f>ROW(Source!A428)</f>
        <v>428</v>
      </c>
      <c r="B910">
        <v>16612262</v>
      </c>
      <c r="C910">
        <v>16614651</v>
      </c>
      <c r="D910">
        <v>15211963</v>
      </c>
      <c r="E910">
        <v>1</v>
      </c>
      <c r="F910">
        <v>1</v>
      </c>
      <c r="G910">
        <v>1</v>
      </c>
      <c r="H910">
        <v>3</v>
      </c>
      <c r="I910" t="s">
        <v>1137</v>
      </c>
      <c r="J910" t="s">
        <v>1139</v>
      </c>
      <c r="K910" t="s">
        <v>1138</v>
      </c>
      <c r="L910">
        <v>1358</v>
      </c>
      <c r="N910">
        <v>1010</v>
      </c>
      <c r="O910" t="s">
        <v>697</v>
      </c>
      <c r="P910" t="s">
        <v>697</v>
      </c>
      <c r="Q910">
        <v>10</v>
      </c>
      <c r="W910">
        <v>0</v>
      </c>
      <c r="X910">
        <v>1904909872</v>
      </c>
      <c r="Y910">
        <v>2.1052629999999999</v>
      </c>
      <c r="AA910">
        <v>1439.68</v>
      </c>
      <c r="AB910">
        <v>0</v>
      </c>
      <c r="AC910">
        <v>0</v>
      </c>
      <c r="AD910">
        <v>0</v>
      </c>
      <c r="AE910">
        <v>204.5</v>
      </c>
      <c r="AF910">
        <v>0</v>
      </c>
      <c r="AG910">
        <v>0</v>
      </c>
      <c r="AH910">
        <v>0</v>
      </c>
      <c r="AI910">
        <v>7.04</v>
      </c>
      <c r="AJ910">
        <v>1</v>
      </c>
      <c r="AK910">
        <v>1</v>
      </c>
      <c r="AL910">
        <v>1</v>
      </c>
      <c r="AN910">
        <v>0</v>
      </c>
      <c r="AO910">
        <v>0</v>
      </c>
      <c r="AP910">
        <v>0</v>
      </c>
      <c r="AQ910">
        <v>0</v>
      </c>
      <c r="AR910">
        <v>0</v>
      </c>
      <c r="AS910" t="s">
        <v>6</v>
      </c>
      <c r="AT910">
        <v>2.1052629999999999</v>
      </c>
      <c r="AU910" t="s">
        <v>6</v>
      </c>
      <c r="AV910">
        <v>0</v>
      </c>
      <c r="AW910">
        <v>1</v>
      </c>
      <c r="AX910">
        <v>-1</v>
      </c>
      <c r="AY910">
        <v>0</v>
      </c>
      <c r="AZ910">
        <v>0</v>
      </c>
      <c r="BA910" t="s">
        <v>6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Y910*Source!I428</f>
        <v>3.9999996999999996</v>
      </c>
      <c r="CY910">
        <f t="shared" si="102"/>
        <v>1439.68</v>
      </c>
      <c r="CZ910">
        <f t="shared" si="103"/>
        <v>204.5</v>
      </c>
      <c r="DA910">
        <f t="shared" si="104"/>
        <v>7.04</v>
      </c>
      <c r="DB910">
        <v>0</v>
      </c>
    </row>
    <row r="911" spans="1:106" x14ac:dyDescent="0.2">
      <c r="A911">
        <f>ROW(Source!A433)</f>
        <v>433</v>
      </c>
      <c r="B911">
        <v>16612262</v>
      </c>
      <c r="C911">
        <v>16614684</v>
      </c>
      <c r="D911">
        <v>15478831</v>
      </c>
      <c r="E911">
        <v>1</v>
      </c>
      <c r="F911">
        <v>1</v>
      </c>
      <c r="G911">
        <v>1</v>
      </c>
      <c r="H911">
        <v>1</v>
      </c>
      <c r="I911" t="s">
        <v>1662</v>
      </c>
      <c r="J911" t="s">
        <v>6</v>
      </c>
      <c r="K911" t="s">
        <v>1663</v>
      </c>
      <c r="L911">
        <v>1191</v>
      </c>
      <c r="N911">
        <v>1013</v>
      </c>
      <c r="O911" t="s">
        <v>1223</v>
      </c>
      <c r="P911" t="s">
        <v>1223</v>
      </c>
      <c r="Q911">
        <v>1</v>
      </c>
      <c r="W911">
        <v>0</v>
      </c>
      <c r="X911">
        <v>-1658069037</v>
      </c>
      <c r="Y911">
        <v>5.761499999999999</v>
      </c>
      <c r="AA911">
        <v>0</v>
      </c>
      <c r="AB911">
        <v>0</v>
      </c>
      <c r="AC911">
        <v>0</v>
      </c>
      <c r="AD911">
        <v>81.95</v>
      </c>
      <c r="AE911">
        <v>0</v>
      </c>
      <c r="AF911">
        <v>0</v>
      </c>
      <c r="AG911">
        <v>0</v>
      </c>
      <c r="AH911">
        <v>11.64</v>
      </c>
      <c r="AI911">
        <v>1</v>
      </c>
      <c r="AJ911">
        <v>1</v>
      </c>
      <c r="AK911">
        <v>1</v>
      </c>
      <c r="AL911">
        <v>7.04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6</v>
      </c>
      <c r="AT911">
        <v>5.01</v>
      </c>
      <c r="AU911" t="s">
        <v>92</v>
      </c>
      <c r="AV911">
        <v>1</v>
      </c>
      <c r="AW911">
        <v>2</v>
      </c>
      <c r="AX911">
        <v>16614691</v>
      </c>
      <c r="AY911">
        <v>1</v>
      </c>
      <c r="AZ911">
        <v>0</v>
      </c>
      <c r="BA911">
        <v>926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Y911*Source!I433</f>
        <v>9.0052244999999989</v>
      </c>
      <c r="CY911">
        <f>AD911</f>
        <v>81.95</v>
      </c>
      <c r="CZ911">
        <f>AH911</f>
        <v>11.64</v>
      </c>
      <c r="DA911">
        <f>AL911</f>
        <v>7.04</v>
      </c>
      <c r="DB911">
        <v>0</v>
      </c>
    </row>
    <row r="912" spans="1:106" x14ac:dyDescent="0.2">
      <c r="A912">
        <f>ROW(Source!A433)</f>
        <v>433</v>
      </c>
      <c r="B912">
        <v>16612262</v>
      </c>
      <c r="C912">
        <v>16614684</v>
      </c>
      <c r="D912">
        <v>15248793</v>
      </c>
      <c r="E912">
        <v>1</v>
      </c>
      <c r="F912">
        <v>1</v>
      </c>
      <c r="G912">
        <v>1</v>
      </c>
      <c r="H912">
        <v>2</v>
      </c>
      <c r="I912" t="s">
        <v>1638</v>
      </c>
      <c r="J912" t="s">
        <v>1639</v>
      </c>
      <c r="K912" t="s">
        <v>1640</v>
      </c>
      <c r="L912">
        <v>1368</v>
      </c>
      <c r="N912">
        <v>1011</v>
      </c>
      <c r="O912" t="s">
        <v>1229</v>
      </c>
      <c r="P912" t="s">
        <v>1229</v>
      </c>
      <c r="Q912">
        <v>1</v>
      </c>
      <c r="W912">
        <v>0</v>
      </c>
      <c r="X912">
        <v>-1347092713</v>
      </c>
      <c r="Y912">
        <v>1.875</v>
      </c>
      <c r="AA912">
        <v>0</v>
      </c>
      <c r="AB912">
        <v>208.88</v>
      </c>
      <c r="AC912">
        <v>0</v>
      </c>
      <c r="AD912">
        <v>0</v>
      </c>
      <c r="AE912">
        <v>0</v>
      </c>
      <c r="AF912">
        <v>29.67</v>
      </c>
      <c r="AG912">
        <v>0</v>
      </c>
      <c r="AH912">
        <v>0</v>
      </c>
      <c r="AI912">
        <v>1</v>
      </c>
      <c r="AJ912">
        <v>7.04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6</v>
      </c>
      <c r="AT912">
        <v>1.5</v>
      </c>
      <c r="AU912" t="s">
        <v>91</v>
      </c>
      <c r="AV912">
        <v>0</v>
      </c>
      <c r="AW912">
        <v>2</v>
      </c>
      <c r="AX912">
        <v>16614692</v>
      </c>
      <c r="AY912">
        <v>1</v>
      </c>
      <c r="AZ912">
        <v>0</v>
      </c>
      <c r="BA912">
        <v>927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Y912*Source!I433</f>
        <v>2.930625</v>
      </c>
      <c r="CY912">
        <f>AB912</f>
        <v>208.88</v>
      </c>
      <c r="CZ912">
        <f>AF912</f>
        <v>29.67</v>
      </c>
      <c r="DA912">
        <f>AJ912</f>
        <v>7.04</v>
      </c>
      <c r="DB912">
        <v>0</v>
      </c>
    </row>
    <row r="913" spans="1:106" x14ac:dyDescent="0.2">
      <c r="A913">
        <f>ROW(Source!A433)</f>
        <v>433</v>
      </c>
      <c r="B913">
        <v>16612262</v>
      </c>
      <c r="C913">
        <v>16614684</v>
      </c>
      <c r="D913">
        <v>15167286</v>
      </c>
      <c r="E913">
        <v>1</v>
      </c>
      <c r="F913">
        <v>1</v>
      </c>
      <c r="G913">
        <v>1</v>
      </c>
      <c r="H913">
        <v>3</v>
      </c>
      <c r="I913" t="s">
        <v>1293</v>
      </c>
      <c r="J913" t="s">
        <v>1294</v>
      </c>
      <c r="K913" t="s">
        <v>1295</v>
      </c>
      <c r="L913">
        <v>1339</v>
      </c>
      <c r="N913">
        <v>1007</v>
      </c>
      <c r="O913" t="s">
        <v>282</v>
      </c>
      <c r="P913" t="s">
        <v>282</v>
      </c>
      <c r="Q913">
        <v>1</v>
      </c>
      <c r="W913">
        <v>0</v>
      </c>
      <c r="X913">
        <v>-1660354250</v>
      </c>
      <c r="Y913">
        <v>1</v>
      </c>
      <c r="AA913">
        <v>17.18</v>
      </c>
      <c r="AB913">
        <v>0</v>
      </c>
      <c r="AC913">
        <v>0</v>
      </c>
      <c r="AD913">
        <v>0</v>
      </c>
      <c r="AE913">
        <v>2.44</v>
      </c>
      <c r="AF913">
        <v>0</v>
      </c>
      <c r="AG913">
        <v>0</v>
      </c>
      <c r="AH913">
        <v>0</v>
      </c>
      <c r="AI913">
        <v>7.04</v>
      </c>
      <c r="AJ913">
        <v>1</v>
      </c>
      <c r="AK913">
        <v>1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6</v>
      </c>
      <c r="AT913">
        <v>1</v>
      </c>
      <c r="AU913" t="s">
        <v>6</v>
      </c>
      <c r="AV913">
        <v>0</v>
      </c>
      <c r="AW913">
        <v>2</v>
      </c>
      <c r="AX913">
        <v>16614693</v>
      </c>
      <c r="AY913">
        <v>1</v>
      </c>
      <c r="AZ913">
        <v>0</v>
      </c>
      <c r="BA913">
        <v>928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Y913*Source!I433</f>
        <v>1.5629999999999999</v>
      </c>
      <c r="CY913">
        <f>AA913</f>
        <v>17.18</v>
      </c>
      <c r="CZ913">
        <f>AE913</f>
        <v>2.44</v>
      </c>
      <c r="DA913">
        <f>AI913</f>
        <v>7.04</v>
      </c>
      <c r="DB913">
        <v>0</v>
      </c>
    </row>
    <row r="914" spans="1:106" x14ac:dyDescent="0.2">
      <c r="A914">
        <f>ROW(Source!A433)</f>
        <v>433</v>
      </c>
      <c r="B914">
        <v>16612262</v>
      </c>
      <c r="C914">
        <v>16614684</v>
      </c>
      <c r="D914">
        <v>15167963</v>
      </c>
      <c r="E914">
        <v>1</v>
      </c>
      <c r="F914">
        <v>1</v>
      </c>
      <c r="G914">
        <v>1</v>
      </c>
      <c r="H914">
        <v>3</v>
      </c>
      <c r="I914" t="s">
        <v>1623</v>
      </c>
      <c r="J914" t="s">
        <v>1624</v>
      </c>
      <c r="K914" t="s">
        <v>1625</v>
      </c>
      <c r="L914">
        <v>1346</v>
      </c>
      <c r="N914">
        <v>1009</v>
      </c>
      <c r="O914" t="s">
        <v>162</v>
      </c>
      <c r="P914" t="s">
        <v>162</v>
      </c>
      <c r="Q914">
        <v>1</v>
      </c>
      <c r="W914">
        <v>0</v>
      </c>
      <c r="X914">
        <v>-490687590</v>
      </c>
      <c r="Y914">
        <v>0.02</v>
      </c>
      <c r="AA914">
        <v>262.52</v>
      </c>
      <c r="AB914">
        <v>0</v>
      </c>
      <c r="AC914">
        <v>0</v>
      </c>
      <c r="AD914">
        <v>0</v>
      </c>
      <c r="AE914">
        <v>37.29</v>
      </c>
      <c r="AF914">
        <v>0</v>
      </c>
      <c r="AG914">
        <v>0</v>
      </c>
      <c r="AH914">
        <v>0</v>
      </c>
      <c r="AI914">
        <v>7.04</v>
      </c>
      <c r="AJ914">
        <v>1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0.02</v>
      </c>
      <c r="AU914" t="s">
        <v>6</v>
      </c>
      <c r="AV914">
        <v>0</v>
      </c>
      <c r="AW914">
        <v>2</v>
      </c>
      <c r="AX914">
        <v>16614694</v>
      </c>
      <c r="AY914">
        <v>1</v>
      </c>
      <c r="AZ914">
        <v>0</v>
      </c>
      <c r="BA914">
        <v>929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Y914*Source!I433</f>
        <v>3.1259999999999996E-2</v>
      </c>
      <c r="CY914">
        <f>AA914</f>
        <v>262.52</v>
      </c>
      <c r="CZ914">
        <f>AE914</f>
        <v>37.29</v>
      </c>
      <c r="DA914">
        <f>AI914</f>
        <v>7.04</v>
      </c>
      <c r="DB914">
        <v>0</v>
      </c>
    </row>
    <row r="915" spans="1:106" x14ac:dyDescent="0.2">
      <c r="A915">
        <f>ROW(Source!A433)</f>
        <v>433</v>
      </c>
      <c r="B915">
        <v>16612262</v>
      </c>
      <c r="C915">
        <v>16614684</v>
      </c>
      <c r="D915">
        <v>15203740</v>
      </c>
      <c r="E915">
        <v>1</v>
      </c>
      <c r="F915">
        <v>1</v>
      </c>
      <c r="G915">
        <v>1</v>
      </c>
      <c r="H915">
        <v>3</v>
      </c>
      <c r="I915" t="s">
        <v>1632</v>
      </c>
      <c r="J915" t="s">
        <v>1633</v>
      </c>
      <c r="K915" t="s">
        <v>1634</v>
      </c>
      <c r="L915">
        <v>1348</v>
      </c>
      <c r="N915">
        <v>1009</v>
      </c>
      <c r="O915" t="s">
        <v>182</v>
      </c>
      <c r="P915" t="s">
        <v>182</v>
      </c>
      <c r="Q915">
        <v>1000</v>
      </c>
      <c r="W915">
        <v>0</v>
      </c>
      <c r="X915">
        <v>570223526</v>
      </c>
      <c r="Y915">
        <v>5.0000000000000002E-5</v>
      </c>
      <c r="AA915">
        <v>106437.75999999999</v>
      </c>
      <c r="AB915">
        <v>0</v>
      </c>
      <c r="AC915">
        <v>0</v>
      </c>
      <c r="AD915">
        <v>0</v>
      </c>
      <c r="AE915">
        <v>15119</v>
      </c>
      <c r="AF915">
        <v>0</v>
      </c>
      <c r="AG915">
        <v>0</v>
      </c>
      <c r="AH915">
        <v>0</v>
      </c>
      <c r="AI915">
        <v>7.04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5.0000000000000002E-5</v>
      </c>
      <c r="AU915" t="s">
        <v>6</v>
      </c>
      <c r="AV915">
        <v>0</v>
      </c>
      <c r="AW915">
        <v>2</v>
      </c>
      <c r="AX915">
        <v>16614695</v>
      </c>
      <c r="AY915">
        <v>1</v>
      </c>
      <c r="AZ915">
        <v>0</v>
      </c>
      <c r="BA915">
        <v>930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Y915*Source!I433</f>
        <v>7.8150000000000002E-5</v>
      </c>
      <c r="CY915">
        <f>AA915</f>
        <v>106437.75999999999</v>
      </c>
      <c r="CZ915">
        <f>AE915</f>
        <v>15119</v>
      </c>
      <c r="DA915">
        <f>AI915</f>
        <v>7.04</v>
      </c>
      <c r="DB915">
        <v>0</v>
      </c>
    </row>
    <row r="916" spans="1:106" x14ac:dyDescent="0.2">
      <c r="A916">
        <f>ROW(Source!A433)</f>
        <v>433</v>
      </c>
      <c r="B916">
        <v>16612262</v>
      </c>
      <c r="C916">
        <v>16614684</v>
      </c>
      <c r="D916">
        <v>15204468</v>
      </c>
      <c r="E916">
        <v>1</v>
      </c>
      <c r="F916">
        <v>1</v>
      </c>
      <c r="G916">
        <v>1</v>
      </c>
      <c r="H916">
        <v>3</v>
      </c>
      <c r="I916" t="s">
        <v>1635</v>
      </c>
      <c r="J916" t="s">
        <v>1636</v>
      </c>
      <c r="K916" t="s">
        <v>1637</v>
      </c>
      <c r="L916">
        <v>1348</v>
      </c>
      <c r="N916">
        <v>1009</v>
      </c>
      <c r="O916" t="s">
        <v>182</v>
      </c>
      <c r="P916" t="s">
        <v>182</v>
      </c>
      <c r="Q916">
        <v>1000</v>
      </c>
      <c r="W916">
        <v>0</v>
      </c>
      <c r="X916">
        <v>-909021926</v>
      </c>
      <c r="Y916">
        <v>2.0000000000000002E-5</v>
      </c>
      <c r="AA916">
        <v>119328</v>
      </c>
      <c r="AB916">
        <v>0</v>
      </c>
      <c r="AC916">
        <v>0</v>
      </c>
      <c r="AD916">
        <v>0</v>
      </c>
      <c r="AE916">
        <v>16950</v>
      </c>
      <c r="AF916">
        <v>0</v>
      </c>
      <c r="AG916">
        <v>0</v>
      </c>
      <c r="AH916">
        <v>0</v>
      </c>
      <c r="AI916">
        <v>7.04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6</v>
      </c>
      <c r="AT916">
        <v>2.0000000000000002E-5</v>
      </c>
      <c r="AU916" t="s">
        <v>6</v>
      </c>
      <c r="AV916">
        <v>0</v>
      </c>
      <c r="AW916">
        <v>2</v>
      </c>
      <c r="AX916">
        <v>16614696</v>
      </c>
      <c r="AY916">
        <v>1</v>
      </c>
      <c r="AZ916">
        <v>0</v>
      </c>
      <c r="BA916">
        <v>931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Y916*Source!I433</f>
        <v>3.1260000000000002E-5</v>
      </c>
      <c r="CY916">
        <f>AA916</f>
        <v>119328</v>
      </c>
      <c r="CZ916">
        <f>AE916</f>
        <v>16950</v>
      </c>
      <c r="DA916">
        <f>AI916</f>
        <v>7.04</v>
      </c>
      <c r="DB916">
        <v>0</v>
      </c>
    </row>
    <row r="917" spans="1:106" x14ac:dyDescent="0.2">
      <c r="A917">
        <f>ROW(Source!A434)</f>
        <v>434</v>
      </c>
      <c r="B917">
        <v>16612262</v>
      </c>
      <c r="C917">
        <v>16614697</v>
      </c>
      <c r="D917">
        <v>15446300</v>
      </c>
      <c r="E917">
        <v>1</v>
      </c>
      <c r="F917">
        <v>1</v>
      </c>
      <c r="G917">
        <v>1</v>
      </c>
      <c r="H917">
        <v>1</v>
      </c>
      <c r="I917" t="s">
        <v>1317</v>
      </c>
      <c r="J917" t="s">
        <v>6</v>
      </c>
      <c r="K917" t="s">
        <v>1318</v>
      </c>
      <c r="L917">
        <v>1191</v>
      </c>
      <c r="N917">
        <v>1013</v>
      </c>
      <c r="O917" t="s">
        <v>1223</v>
      </c>
      <c r="P917" t="s">
        <v>1223</v>
      </c>
      <c r="Q917">
        <v>1</v>
      </c>
      <c r="W917">
        <v>0</v>
      </c>
      <c r="X917">
        <v>912892513</v>
      </c>
      <c r="Y917">
        <v>5.1289999999999996</v>
      </c>
      <c r="AA917">
        <v>0</v>
      </c>
      <c r="AB917">
        <v>0</v>
      </c>
      <c r="AC917">
        <v>0</v>
      </c>
      <c r="AD917">
        <v>69.84</v>
      </c>
      <c r="AE917">
        <v>0</v>
      </c>
      <c r="AF917">
        <v>0</v>
      </c>
      <c r="AG917">
        <v>0</v>
      </c>
      <c r="AH917">
        <v>9.92</v>
      </c>
      <c r="AI917">
        <v>1</v>
      </c>
      <c r="AJ917">
        <v>1</v>
      </c>
      <c r="AK917">
        <v>1</v>
      </c>
      <c r="AL917">
        <v>7.04</v>
      </c>
      <c r="AN917">
        <v>0</v>
      </c>
      <c r="AO917">
        <v>1</v>
      </c>
      <c r="AP917">
        <v>1</v>
      </c>
      <c r="AQ917">
        <v>0</v>
      </c>
      <c r="AR917">
        <v>0</v>
      </c>
      <c r="AS917" t="s">
        <v>6</v>
      </c>
      <c r="AT917">
        <v>4.46</v>
      </c>
      <c r="AU917" t="s">
        <v>92</v>
      </c>
      <c r="AV917">
        <v>1</v>
      </c>
      <c r="AW917">
        <v>2</v>
      </c>
      <c r="AX917">
        <v>16614707</v>
      </c>
      <c r="AY917">
        <v>1</v>
      </c>
      <c r="AZ917">
        <v>0</v>
      </c>
      <c r="BA917">
        <v>932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Y917*Source!I434</f>
        <v>25.644999999999996</v>
      </c>
      <c r="CY917">
        <f>AD917</f>
        <v>69.84</v>
      </c>
      <c r="CZ917">
        <f>AH917</f>
        <v>9.92</v>
      </c>
      <c r="DA917">
        <f>AL917</f>
        <v>7.04</v>
      </c>
      <c r="DB917">
        <v>0</v>
      </c>
    </row>
    <row r="918" spans="1:106" x14ac:dyDescent="0.2">
      <c r="A918">
        <f>ROW(Source!A434)</f>
        <v>434</v>
      </c>
      <c r="B918">
        <v>16612262</v>
      </c>
      <c r="C918">
        <v>16614697</v>
      </c>
      <c r="D918">
        <v>15430395</v>
      </c>
      <c r="E918">
        <v>1</v>
      </c>
      <c r="F918">
        <v>1</v>
      </c>
      <c r="G918">
        <v>1</v>
      </c>
      <c r="H918">
        <v>1</v>
      </c>
      <c r="I918" t="s">
        <v>1224</v>
      </c>
      <c r="J918" t="s">
        <v>6</v>
      </c>
      <c r="K918" t="s">
        <v>1225</v>
      </c>
      <c r="L918">
        <v>1191</v>
      </c>
      <c r="N918">
        <v>1013</v>
      </c>
      <c r="O918" t="s">
        <v>1223</v>
      </c>
      <c r="P918" t="s">
        <v>1223</v>
      </c>
      <c r="Q918">
        <v>1</v>
      </c>
      <c r="W918">
        <v>0</v>
      </c>
      <c r="X918">
        <v>-1417349443</v>
      </c>
      <c r="Y918">
        <v>0.01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7.04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0.01</v>
      </c>
      <c r="AU918" t="s">
        <v>6</v>
      </c>
      <c r="AV918">
        <v>2</v>
      </c>
      <c r="AW918">
        <v>2</v>
      </c>
      <c r="AX918">
        <v>16614708</v>
      </c>
      <c r="AY918">
        <v>1</v>
      </c>
      <c r="AZ918">
        <v>2048</v>
      </c>
      <c r="BA918">
        <v>933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Y918*Source!I434</f>
        <v>0.05</v>
      </c>
      <c r="CY918">
        <f>AD918</f>
        <v>0</v>
      </c>
      <c r="CZ918">
        <f>AH918</f>
        <v>0</v>
      </c>
      <c r="DA918">
        <f>AL918</f>
        <v>1</v>
      </c>
      <c r="DB918">
        <v>0</v>
      </c>
    </row>
    <row r="919" spans="1:106" x14ac:dyDescent="0.2">
      <c r="A919">
        <f>ROW(Source!A434)</f>
        <v>434</v>
      </c>
      <c r="B919">
        <v>16612262</v>
      </c>
      <c r="C919">
        <v>16614697</v>
      </c>
      <c r="D919">
        <v>15249073</v>
      </c>
      <c r="E919">
        <v>1</v>
      </c>
      <c r="F919">
        <v>1</v>
      </c>
      <c r="G919">
        <v>1</v>
      </c>
      <c r="H919">
        <v>2</v>
      </c>
      <c r="I919" t="s">
        <v>1237</v>
      </c>
      <c r="J919" t="s">
        <v>1238</v>
      </c>
      <c r="K919" t="s">
        <v>1239</v>
      </c>
      <c r="L919">
        <v>1368</v>
      </c>
      <c r="N919">
        <v>1011</v>
      </c>
      <c r="O919" t="s">
        <v>1229</v>
      </c>
      <c r="P919" t="s">
        <v>1229</v>
      </c>
      <c r="Q919">
        <v>1</v>
      </c>
      <c r="W919">
        <v>0</v>
      </c>
      <c r="X919">
        <v>1372534845</v>
      </c>
      <c r="Y919">
        <v>1.2500000000000001E-2</v>
      </c>
      <c r="AA919">
        <v>0</v>
      </c>
      <c r="AB919">
        <v>462.6</v>
      </c>
      <c r="AC919">
        <v>11.6</v>
      </c>
      <c r="AD919">
        <v>0</v>
      </c>
      <c r="AE919">
        <v>0</v>
      </c>
      <c r="AF919">
        <v>65.709999999999994</v>
      </c>
      <c r="AG919">
        <v>11.6</v>
      </c>
      <c r="AH919">
        <v>0</v>
      </c>
      <c r="AI919">
        <v>1</v>
      </c>
      <c r="AJ919">
        <v>7.04</v>
      </c>
      <c r="AK919">
        <v>1</v>
      </c>
      <c r="AL919">
        <v>1</v>
      </c>
      <c r="AN919">
        <v>0</v>
      </c>
      <c r="AO919">
        <v>1</v>
      </c>
      <c r="AP919">
        <v>1</v>
      </c>
      <c r="AQ919">
        <v>0</v>
      </c>
      <c r="AR919">
        <v>0</v>
      </c>
      <c r="AS919" t="s">
        <v>6</v>
      </c>
      <c r="AT919">
        <v>0.01</v>
      </c>
      <c r="AU919" t="s">
        <v>91</v>
      </c>
      <c r="AV919">
        <v>0</v>
      </c>
      <c r="AW919">
        <v>2</v>
      </c>
      <c r="AX919">
        <v>16614709</v>
      </c>
      <c r="AY919">
        <v>1</v>
      </c>
      <c r="AZ919">
        <v>0</v>
      </c>
      <c r="BA919">
        <v>934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Y919*Source!I434</f>
        <v>6.25E-2</v>
      </c>
      <c r="CY919">
        <f>AB919</f>
        <v>462.6</v>
      </c>
      <c r="CZ919">
        <f>AF919</f>
        <v>65.709999999999994</v>
      </c>
      <c r="DA919">
        <f>AJ919</f>
        <v>7.04</v>
      </c>
      <c r="DB919">
        <v>0</v>
      </c>
    </row>
    <row r="920" spans="1:106" x14ac:dyDescent="0.2">
      <c r="A920">
        <f>ROW(Source!A434)</f>
        <v>434</v>
      </c>
      <c r="B920">
        <v>16612262</v>
      </c>
      <c r="C920">
        <v>16614697</v>
      </c>
      <c r="D920">
        <v>15249308</v>
      </c>
      <c r="E920">
        <v>1</v>
      </c>
      <c r="F920">
        <v>1</v>
      </c>
      <c r="G920">
        <v>1</v>
      </c>
      <c r="H920">
        <v>2</v>
      </c>
      <c r="I920" t="s">
        <v>1611</v>
      </c>
      <c r="J920" t="s">
        <v>1612</v>
      </c>
      <c r="K920" t="s">
        <v>1613</v>
      </c>
      <c r="L920">
        <v>1368</v>
      </c>
      <c r="N920">
        <v>1011</v>
      </c>
      <c r="O920" t="s">
        <v>1229</v>
      </c>
      <c r="P920" t="s">
        <v>1229</v>
      </c>
      <c r="Q920">
        <v>1</v>
      </c>
      <c r="W920">
        <v>0</v>
      </c>
      <c r="X920">
        <v>792402865</v>
      </c>
      <c r="Y920">
        <v>0.61250000000000004</v>
      </c>
      <c r="AA920">
        <v>0</v>
      </c>
      <c r="AB920">
        <v>8.4499999999999993</v>
      </c>
      <c r="AC920">
        <v>0</v>
      </c>
      <c r="AD920">
        <v>0</v>
      </c>
      <c r="AE920">
        <v>0</v>
      </c>
      <c r="AF920">
        <v>1.2</v>
      </c>
      <c r="AG920">
        <v>0</v>
      </c>
      <c r="AH920">
        <v>0</v>
      </c>
      <c r="AI920">
        <v>1</v>
      </c>
      <c r="AJ920">
        <v>7.04</v>
      </c>
      <c r="AK920">
        <v>1</v>
      </c>
      <c r="AL920">
        <v>1</v>
      </c>
      <c r="AN920">
        <v>0</v>
      </c>
      <c r="AO920">
        <v>1</v>
      </c>
      <c r="AP920">
        <v>1</v>
      </c>
      <c r="AQ920">
        <v>0</v>
      </c>
      <c r="AR920">
        <v>0</v>
      </c>
      <c r="AS920" t="s">
        <v>6</v>
      </c>
      <c r="AT920">
        <v>0.49</v>
      </c>
      <c r="AU920" t="s">
        <v>91</v>
      </c>
      <c r="AV920">
        <v>0</v>
      </c>
      <c r="AW920">
        <v>2</v>
      </c>
      <c r="AX920">
        <v>16614710</v>
      </c>
      <c r="AY920">
        <v>1</v>
      </c>
      <c r="AZ920">
        <v>0</v>
      </c>
      <c r="BA920">
        <v>935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Y920*Source!I434</f>
        <v>3.0625</v>
      </c>
      <c r="CY920">
        <f>AB920</f>
        <v>8.4499999999999993</v>
      </c>
      <c r="CZ920">
        <f>AF920</f>
        <v>1.2</v>
      </c>
      <c r="DA920">
        <f>AJ920</f>
        <v>7.04</v>
      </c>
      <c r="DB920">
        <v>0</v>
      </c>
    </row>
    <row r="921" spans="1:106" x14ac:dyDescent="0.2">
      <c r="A921">
        <f>ROW(Source!A434)</f>
        <v>434</v>
      </c>
      <c r="B921">
        <v>16612262</v>
      </c>
      <c r="C921">
        <v>16614697</v>
      </c>
      <c r="D921">
        <v>15249377</v>
      </c>
      <c r="E921">
        <v>1</v>
      </c>
      <c r="F921">
        <v>1</v>
      </c>
      <c r="G921">
        <v>1</v>
      </c>
      <c r="H921">
        <v>2</v>
      </c>
      <c r="I921" t="s">
        <v>1319</v>
      </c>
      <c r="J921" t="s">
        <v>1320</v>
      </c>
      <c r="K921" t="s">
        <v>1321</v>
      </c>
      <c r="L921">
        <v>1368</v>
      </c>
      <c r="N921">
        <v>1011</v>
      </c>
      <c r="O921" t="s">
        <v>1229</v>
      </c>
      <c r="P921" t="s">
        <v>1229</v>
      </c>
      <c r="Q921">
        <v>1</v>
      </c>
      <c r="W921">
        <v>0</v>
      </c>
      <c r="X921">
        <v>-353815937</v>
      </c>
      <c r="Y921">
        <v>0.53749999999999998</v>
      </c>
      <c r="AA921">
        <v>0</v>
      </c>
      <c r="AB921">
        <v>57.02</v>
      </c>
      <c r="AC921">
        <v>0</v>
      </c>
      <c r="AD921">
        <v>0</v>
      </c>
      <c r="AE921">
        <v>0</v>
      </c>
      <c r="AF921">
        <v>8.1</v>
      </c>
      <c r="AG921">
        <v>0</v>
      </c>
      <c r="AH921">
        <v>0</v>
      </c>
      <c r="AI921">
        <v>1</v>
      </c>
      <c r="AJ921">
        <v>7.04</v>
      </c>
      <c r="AK921">
        <v>1</v>
      </c>
      <c r="AL921">
        <v>1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6</v>
      </c>
      <c r="AT921">
        <v>0.43</v>
      </c>
      <c r="AU921" t="s">
        <v>91</v>
      </c>
      <c r="AV921">
        <v>0</v>
      </c>
      <c r="AW921">
        <v>2</v>
      </c>
      <c r="AX921">
        <v>16614711</v>
      </c>
      <c r="AY921">
        <v>1</v>
      </c>
      <c r="AZ921">
        <v>0</v>
      </c>
      <c r="BA921">
        <v>936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Y921*Source!I434</f>
        <v>2.6875</v>
      </c>
      <c r="CY921">
        <f>AB921</f>
        <v>57.02</v>
      </c>
      <c r="CZ921">
        <f>AF921</f>
        <v>8.1</v>
      </c>
      <c r="DA921">
        <f>AJ921</f>
        <v>7.04</v>
      </c>
      <c r="DB921">
        <v>0</v>
      </c>
    </row>
    <row r="922" spans="1:106" x14ac:dyDescent="0.2">
      <c r="A922">
        <f>ROW(Source!A434)</f>
        <v>434</v>
      </c>
      <c r="B922">
        <v>16612262</v>
      </c>
      <c r="C922">
        <v>16614697</v>
      </c>
      <c r="D922">
        <v>15165634</v>
      </c>
      <c r="E922">
        <v>1</v>
      </c>
      <c r="F922">
        <v>1</v>
      </c>
      <c r="G922">
        <v>1</v>
      </c>
      <c r="H922">
        <v>3</v>
      </c>
      <c r="I922" t="s">
        <v>1614</v>
      </c>
      <c r="J922" t="s">
        <v>1615</v>
      </c>
      <c r="K922" t="s">
        <v>1616</v>
      </c>
      <c r="L922">
        <v>1339</v>
      </c>
      <c r="N922">
        <v>1007</v>
      </c>
      <c r="O922" t="s">
        <v>282</v>
      </c>
      <c r="P922" t="s">
        <v>282</v>
      </c>
      <c r="Q922">
        <v>1</v>
      </c>
      <c r="W922">
        <v>0</v>
      </c>
      <c r="X922">
        <v>1706747518</v>
      </c>
      <c r="Y922">
        <v>8.3999999999999995E-3</v>
      </c>
      <c r="AA922">
        <v>271.11</v>
      </c>
      <c r="AB922">
        <v>0</v>
      </c>
      <c r="AC922">
        <v>0</v>
      </c>
      <c r="AD922">
        <v>0</v>
      </c>
      <c r="AE922">
        <v>38.51</v>
      </c>
      <c r="AF922">
        <v>0</v>
      </c>
      <c r="AG922">
        <v>0</v>
      </c>
      <c r="AH922">
        <v>0</v>
      </c>
      <c r="AI922">
        <v>7.04</v>
      </c>
      <c r="AJ922">
        <v>1</v>
      </c>
      <c r="AK922">
        <v>1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8.3999999999999995E-3</v>
      </c>
      <c r="AU922" t="s">
        <v>6</v>
      </c>
      <c r="AV922">
        <v>0</v>
      </c>
      <c r="AW922">
        <v>2</v>
      </c>
      <c r="AX922">
        <v>16614712</v>
      </c>
      <c r="AY922">
        <v>1</v>
      </c>
      <c r="AZ922">
        <v>0</v>
      </c>
      <c r="BA922">
        <v>937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Y922*Source!I434</f>
        <v>4.1999999999999996E-2</v>
      </c>
      <c r="CY922">
        <f>AA922</f>
        <v>271.11</v>
      </c>
      <c r="CZ922">
        <f>AE922</f>
        <v>38.51</v>
      </c>
      <c r="DA922">
        <f>AI922</f>
        <v>7.04</v>
      </c>
      <c r="DB922">
        <v>0</v>
      </c>
    </row>
    <row r="923" spans="1:106" x14ac:dyDescent="0.2">
      <c r="A923">
        <f>ROW(Source!A434)</f>
        <v>434</v>
      </c>
      <c r="B923">
        <v>16612262</v>
      </c>
      <c r="C923">
        <v>16614697</v>
      </c>
      <c r="D923">
        <v>15165653</v>
      </c>
      <c r="E923">
        <v>1</v>
      </c>
      <c r="F923">
        <v>1</v>
      </c>
      <c r="G923">
        <v>1</v>
      </c>
      <c r="H923">
        <v>3</v>
      </c>
      <c r="I923" t="s">
        <v>1617</v>
      </c>
      <c r="J923" t="s">
        <v>1618</v>
      </c>
      <c r="K923" t="s">
        <v>1619</v>
      </c>
      <c r="L923">
        <v>1339</v>
      </c>
      <c r="N923">
        <v>1007</v>
      </c>
      <c r="O923" t="s">
        <v>282</v>
      </c>
      <c r="P923" t="s">
        <v>282</v>
      </c>
      <c r="Q923">
        <v>1</v>
      </c>
      <c r="W923">
        <v>0</v>
      </c>
      <c r="X923">
        <v>1262771840</v>
      </c>
      <c r="Y923">
        <v>3.6999999999999998E-2</v>
      </c>
      <c r="AA923">
        <v>43.79</v>
      </c>
      <c r="AB923">
        <v>0</v>
      </c>
      <c r="AC923">
        <v>0</v>
      </c>
      <c r="AD923">
        <v>0</v>
      </c>
      <c r="AE923">
        <v>6.22</v>
      </c>
      <c r="AF923">
        <v>0</v>
      </c>
      <c r="AG923">
        <v>0</v>
      </c>
      <c r="AH923">
        <v>0</v>
      </c>
      <c r="AI923">
        <v>7.04</v>
      </c>
      <c r="AJ923">
        <v>1</v>
      </c>
      <c r="AK923">
        <v>1</v>
      </c>
      <c r="AL923">
        <v>1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6</v>
      </c>
      <c r="AT923">
        <v>3.6999999999999998E-2</v>
      </c>
      <c r="AU923" t="s">
        <v>6</v>
      </c>
      <c r="AV923">
        <v>0</v>
      </c>
      <c r="AW923">
        <v>2</v>
      </c>
      <c r="AX923">
        <v>16614713</v>
      </c>
      <c r="AY923">
        <v>1</v>
      </c>
      <c r="AZ923">
        <v>0</v>
      </c>
      <c r="BA923">
        <v>938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Y923*Source!I434</f>
        <v>0.185</v>
      </c>
      <c r="CY923">
        <f>AA923</f>
        <v>43.79</v>
      </c>
      <c r="CZ923">
        <f>AE923</f>
        <v>6.22</v>
      </c>
      <c r="DA923">
        <f>AI923</f>
        <v>7.04</v>
      </c>
      <c r="DB923">
        <v>0</v>
      </c>
    </row>
    <row r="924" spans="1:106" x14ac:dyDescent="0.2">
      <c r="A924">
        <f>ROW(Source!A434)</f>
        <v>434</v>
      </c>
      <c r="B924">
        <v>16612262</v>
      </c>
      <c r="C924">
        <v>16614697</v>
      </c>
      <c r="D924">
        <v>15168763</v>
      </c>
      <c r="E924">
        <v>1</v>
      </c>
      <c r="F924">
        <v>1</v>
      </c>
      <c r="G924">
        <v>1</v>
      </c>
      <c r="H924">
        <v>3</v>
      </c>
      <c r="I924" t="s">
        <v>1650</v>
      </c>
      <c r="J924" t="s">
        <v>1651</v>
      </c>
      <c r="K924" t="s">
        <v>1652</v>
      </c>
      <c r="L924">
        <v>1348</v>
      </c>
      <c r="N924">
        <v>1009</v>
      </c>
      <c r="O924" t="s">
        <v>182</v>
      </c>
      <c r="P924" t="s">
        <v>182</v>
      </c>
      <c r="Q924">
        <v>1000</v>
      </c>
      <c r="W924">
        <v>0</v>
      </c>
      <c r="X924">
        <v>-1068056325</v>
      </c>
      <c r="Y924">
        <v>1.4999999999999999E-4</v>
      </c>
      <c r="AA924">
        <v>72948.479999999996</v>
      </c>
      <c r="AB924">
        <v>0</v>
      </c>
      <c r="AC924">
        <v>0</v>
      </c>
      <c r="AD924">
        <v>0</v>
      </c>
      <c r="AE924">
        <v>10362</v>
      </c>
      <c r="AF924">
        <v>0</v>
      </c>
      <c r="AG924">
        <v>0</v>
      </c>
      <c r="AH924">
        <v>0</v>
      </c>
      <c r="AI924">
        <v>7.04</v>
      </c>
      <c r="AJ924">
        <v>1</v>
      </c>
      <c r="AK924">
        <v>1</v>
      </c>
      <c r="AL924">
        <v>1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6</v>
      </c>
      <c r="AT924">
        <v>1.4999999999999999E-4</v>
      </c>
      <c r="AU924" t="s">
        <v>6</v>
      </c>
      <c r="AV924">
        <v>0</v>
      </c>
      <c r="AW924">
        <v>2</v>
      </c>
      <c r="AX924">
        <v>16614714</v>
      </c>
      <c r="AY924">
        <v>1</v>
      </c>
      <c r="AZ924">
        <v>0</v>
      </c>
      <c r="BA924">
        <v>939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Y924*Source!I434</f>
        <v>7.4999999999999991E-4</v>
      </c>
      <c r="CY924">
        <f>AA924</f>
        <v>72948.479999999996</v>
      </c>
      <c r="CZ924">
        <f>AE924</f>
        <v>10362</v>
      </c>
      <c r="DA924">
        <f>AI924</f>
        <v>7.04</v>
      </c>
      <c r="DB924">
        <v>0</v>
      </c>
    </row>
    <row r="925" spans="1:106" x14ac:dyDescent="0.2">
      <c r="A925">
        <f>ROW(Source!A434)</f>
        <v>434</v>
      </c>
      <c r="B925">
        <v>16612262</v>
      </c>
      <c r="C925">
        <v>16614697</v>
      </c>
      <c r="D925">
        <v>15227603</v>
      </c>
      <c r="E925">
        <v>1</v>
      </c>
      <c r="F925">
        <v>1</v>
      </c>
      <c r="G925">
        <v>1</v>
      </c>
      <c r="H925">
        <v>3</v>
      </c>
      <c r="I925" t="s">
        <v>1755</v>
      </c>
      <c r="J925" t="s">
        <v>1756</v>
      </c>
      <c r="K925" t="s">
        <v>1757</v>
      </c>
      <c r="L925">
        <v>1301</v>
      </c>
      <c r="N925">
        <v>1003</v>
      </c>
      <c r="O925" t="s">
        <v>135</v>
      </c>
      <c r="P925" t="s">
        <v>135</v>
      </c>
      <c r="Q925">
        <v>1</v>
      </c>
      <c r="W925">
        <v>0</v>
      </c>
      <c r="X925">
        <v>1526288398</v>
      </c>
      <c r="Y925">
        <v>0.4</v>
      </c>
      <c r="AA925">
        <v>285.12</v>
      </c>
      <c r="AB925">
        <v>0</v>
      </c>
      <c r="AC925">
        <v>0</v>
      </c>
      <c r="AD925">
        <v>0</v>
      </c>
      <c r="AE925">
        <v>40.5</v>
      </c>
      <c r="AF925">
        <v>0</v>
      </c>
      <c r="AG925">
        <v>0</v>
      </c>
      <c r="AH925">
        <v>0</v>
      </c>
      <c r="AI925">
        <v>7.04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6</v>
      </c>
      <c r="AT925">
        <v>0.4</v>
      </c>
      <c r="AU925" t="s">
        <v>6</v>
      </c>
      <c r="AV925">
        <v>0</v>
      </c>
      <c r="AW925">
        <v>2</v>
      </c>
      <c r="AX925">
        <v>16614716</v>
      </c>
      <c r="AY925">
        <v>1</v>
      </c>
      <c r="AZ925">
        <v>0</v>
      </c>
      <c r="BA925">
        <v>941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Y925*Source!I434</f>
        <v>2</v>
      </c>
      <c r="CY925">
        <f>AA925</f>
        <v>285.12</v>
      </c>
      <c r="CZ925">
        <f>AE925</f>
        <v>40.5</v>
      </c>
      <c r="DA925">
        <f>AI925</f>
        <v>7.04</v>
      </c>
      <c r="DB92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4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16612608</v>
      </c>
      <c r="C1">
        <v>16612604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1221</v>
      </c>
      <c r="J1" t="s">
        <v>6</v>
      </c>
      <c r="K1" t="s">
        <v>1222</v>
      </c>
      <c r="L1">
        <v>1191</v>
      </c>
      <c r="N1">
        <v>1013</v>
      </c>
      <c r="O1" t="s">
        <v>1223</v>
      </c>
      <c r="P1" t="s">
        <v>1223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16612605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16612609</v>
      </c>
      <c r="C2">
        <v>16612604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1224</v>
      </c>
      <c r="J2" t="s">
        <v>6</v>
      </c>
      <c r="K2" t="s">
        <v>1225</v>
      </c>
      <c r="L2">
        <v>1191</v>
      </c>
      <c r="N2">
        <v>1013</v>
      </c>
      <c r="O2" t="s">
        <v>1223</v>
      </c>
      <c r="P2" t="s">
        <v>1223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16612606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16612610</v>
      </c>
      <c r="C3">
        <v>16612604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1226</v>
      </c>
      <c r="J3" t="s">
        <v>1227</v>
      </c>
      <c r="K3" t="s">
        <v>1228</v>
      </c>
      <c r="L3">
        <v>1368</v>
      </c>
      <c r="N3">
        <v>1011</v>
      </c>
      <c r="O3" t="s">
        <v>1229</v>
      </c>
      <c r="P3" t="s">
        <v>1229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16612607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16612614</v>
      </c>
      <c r="C4">
        <v>16612611</v>
      </c>
      <c r="D4">
        <v>15430517</v>
      </c>
      <c r="E4">
        <v>1</v>
      </c>
      <c r="F4">
        <v>1</v>
      </c>
      <c r="G4">
        <v>1</v>
      </c>
      <c r="H4">
        <v>1</v>
      </c>
      <c r="I4" t="s">
        <v>1230</v>
      </c>
      <c r="J4" t="s">
        <v>6</v>
      </c>
      <c r="K4" t="s">
        <v>1231</v>
      </c>
      <c r="L4">
        <v>1191</v>
      </c>
      <c r="N4">
        <v>1013</v>
      </c>
      <c r="O4" t="s">
        <v>1223</v>
      </c>
      <c r="P4" t="s">
        <v>1223</v>
      </c>
      <c r="Q4">
        <v>1</v>
      </c>
      <c r="X4">
        <v>9.1</v>
      </c>
      <c r="Y4">
        <v>0</v>
      </c>
      <c r="Z4">
        <v>0</v>
      </c>
      <c r="AA4">
        <v>0</v>
      </c>
      <c r="AB4">
        <v>7.8</v>
      </c>
      <c r="AC4">
        <v>0</v>
      </c>
      <c r="AD4">
        <v>1</v>
      </c>
      <c r="AE4">
        <v>1</v>
      </c>
      <c r="AF4" t="s">
        <v>6</v>
      </c>
      <c r="AG4">
        <v>9.1</v>
      </c>
      <c r="AH4">
        <v>2</v>
      </c>
      <c r="AI4">
        <v>16612612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16612615</v>
      </c>
      <c r="C5">
        <v>16612611</v>
      </c>
      <c r="D5">
        <v>15247878</v>
      </c>
      <c r="E5">
        <v>1</v>
      </c>
      <c r="F5">
        <v>1</v>
      </c>
      <c r="G5">
        <v>1</v>
      </c>
      <c r="H5">
        <v>2</v>
      </c>
      <c r="I5" t="s">
        <v>1232</v>
      </c>
      <c r="J5" t="s">
        <v>1233</v>
      </c>
      <c r="K5" t="s">
        <v>1234</v>
      </c>
      <c r="L5">
        <v>1368</v>
      </c>
      <c r="N5">
        <v>1011</v>
      </c>
      <c r="O5" t="s">
        <v>1229</v>
      </c>
      <c r="P5" t="s">
        <v>1229</v>
      </c>
      <c r="Q5">
        <v>1</v>
      </c>
      <c r="X5">
        <v>0.12</v>
      </c>
      <c r="Y5">
        <v>0</v>
      </c>
      <c r="Z5">
        <v>1.7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6</v>
      </c>
      <c r="AG5">
        <v>0.12</v>
      </c>
      <c r="AH5">
        <v>2</v>
      </c>
      <c r="AI5">
        <v>16612613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16612616</v>
      </c>
      <c r="C6">
        <v>16612611</v>
      </c>
      <c r="D6">
        <v>15164566</v>
      </c>
      <c r="E6">
        <v>17</v>
      </c>
      <c r="F6">
        <v>1</v>
      </c>
      <c r="G6">
        <v>1</v>
      </c>
      <c r="H6">
        <v>3</v>
      </c>
      <c r="I6" t="s">
        <v>1758</v>
      </c>
      <c r="J6" t="s">
        <v>6</v>
      </c>
      <c r="K6" t="s">
        <v>1759</v>
      </c>
      <c r="L6">
        <v>1348</v>
      </c>
      <c r="N6">
        <v>1009</v>
      </c>
      <c r="O6" t="s">
        <v>182</v>
      </c>
      <c r="P6" t="s">
        <v>182</v>
      </c>
      <c r="Q6">
        <v>1000</v>
      </c>
      <c r="X6">
        <v>0.12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6</v>
      </c>
      <c r="AG6">
        <v>0.12</v>
      </c>
      <c r="AH6">
        <v>3</v>
      </c>
      <c r="AI6">
        <v>-1</v>
      </c>
      <c r="AJ6" t="s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16612621</v>
      </c>
      <c r="C7">
        <v>16612617</v>
      </c>
      <c r="D7">
        <v>15433667</v>
      </c>
      <c r="E7">
        <v>1</v>
      </c>
      <c r="F7">
        <v>1</v>
      </c>
      <c r="G7">
        <v>1</v>
      </c>
      <c r="H7">
        <v>1</v>
      </c>
      <c r="I7" t="s">
        <v>1221</v>
      </c>
      <c r="J7" t="s">
        <v>6</v>
      </c>
      <c r="K7" t="s">
        <v>1222</v>
      </c>
      <c r="L7">
        <v>1191</v>
      </c>
      <c r="N7">
        <v>1013</v>
      </c>
      <c r="O7" t="s">
        <v>1223</v>
      </c>
      <c r="P7" t="s">
        <v>1223</v>
      </c>
      <c r="Q7">
        <v>1</v>
      </c>
      <c r="X7">
        <v>103.91</v>
      </c>
      <c r="Y7">
        <v>0</v>
      </c>
      <c r="Z7">
        <v>0</v>
      </c>
      <c r="AA7">
        <v>0</v>
      </c>
      <c r="AB7">
        <v>8.09</v>
      </c>
      <c r="AC7">
        <v>0</v>
      </c>
      <c r="AD7">
        <v>1</v>
      </c>
      <c r="AE7">
        <v>1</v>
      </c>
      <c r="AF7" t="s">
        <v>6</v>
      </c>
      <c r="AG7">
        <v>103.91</v>
      </c>
      <c r="AH7">
        <v>2</v>
      </c>
      <c r="AI7">
        <v>16612618</v>
      </c>
      <c r="AJ7">
        <v>6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16612622</v>
      </c>
      <c r="C8">
        <v>16612617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1224</v>
      </c>
      <c r="J8" t="s">
        <v>6</v>
      </c>
      <c r="K8" t="s">
        <v>1225</v>
      </c>
      <c r="L8">
        <v>1191</v>
      </c>
      <c r="N8">
        <v>1013</v>
      </c>
      <c r="O8" t="s">
        <v>1223</v>
      </c>
      <c r="P8" t="s">
        <v>1223</v>
      </c>
      <c r="Q8">
        <v>1</v>
      </c>
      <c r="X8">
        <v>7.74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7.74</v>
      </c>
      <c r="AH8">
        <v>2</v>
      </c>
      <c r="AI8">
        <v>16612619</v>
      </c>
      <c r="AJ8">
        <v>7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16612623</v>
      </c>
      <c r="C9">
        <v>16612617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1226</v>
      </c>
      <c r="J9" t="s">
        <v>1227</v>
      </c>
      <c r="K9" t="s">
        <v>1228</v>
      </c>
      <c r="L9">
        <v>1368</v>
      </c>
      <c r="N9">
        <v>1011</v>
      </c>
      <c r="O9" t="s">
        <v>1229</v>
      </c>
      <c r="P9" t="s">
        <v>1229</v>
      </c>
      <c r="Q9">
        <v>1</v>
      </c>
      <c r="X9">
        <v>7.74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7.74</v>
      </c>
      <c r="AH9">
        <v>2</v>
      </c>
      <c r="AI9">
        <v>16612620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16612632</v>
      </c>
      <c r="C10">
        <v>16612624</v>
      </c>
      <c r="D10">
        <v>15432010</v>
      </c>
      <c r="E10">
        <v>1</v>
      </c>
      <c r="F10">
        <v>1</v>
      </c>
      <c r="G10">
        <v>1</v>
      </c>
      <c r="H10">
        <v>1</v>
      </c>
      <c r="I10" t="s">
        <v>1235</v>
      </c>
      <c r="J10" t="s">
        <v>6</v>
      </c>
      <c r="K10" t="s">
        <v>1236</v>
      </c>
      <c r="L10">
        <v>1191</v>
      </c>
      <c r="N10">
        <v>1013</v>
      </c>
      <c r="O10" t="s">
        <v>1223</v>
      </c>
      <c r="P10" t="s">
        <v>1223</v>
      </c>
      <c r="Q10">
        <v>1</v>
      </c>
      <c r="X10">
        <v>75.150000000000006</v>
      </c>
      <c r="Y10">
        <v>0</v>
      </c>
      <c r="Z10">
        <v>0</v>
      </c>
      <c r="AA10">
        <v>0</v>
      </c>
      <c r="AB10">
        <v>8.02</v>
      </c>
      <c r="AC10">
        <v>0</v>
      </c>
      <c r="AD10">
        <v>1</v>
      </c>
      <c r="AE10">
        <v>1</v>
      </c>
      <c r="AF10" t="s">
        <v>43</v>
      </c>
      <c r="AG10">
        <v>60.120000000000005</v>
      </c>
      <c r="AH10">
        <v>2</v>
      </c>
      <c r="AI10">
        <v>16612625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16612633</v>
      </c>
      <c r="C11">
        <v>16612624</v>
      </c>
      <c r="D11">
        <v>15430395</v>
      </c>
      <c r="E11">
        <v>1</v>
      </c>
      <c r="F11">
        <v>1</v>
      </c>
      <c r="G11">
        <v>1</v>
      </c>
      <c r="H11">
        <v>1</v>
      </c>
      <c r="I11" t="s">
        <v>1224</v>
      </c>
      <c r="J11" t="s">
        <v>6</v>
      </c>
      <c r="K11" t="s">
        <v>1225</v>
      </c>
      <c r="L11">
        <v>1191</v>
      </c>
      <c r="N11">
        <v>1013</v>
      </c>
      <c r="O11" t="s">
        <v>1223</v>
      </c>
      <c r="P11" t="s">
        <v>1223</v>
      </c>
      <c r="Q11">
        <v>1</v>
      </c>
      <c r="X11">
        <v>4.2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43</v>
      </c>
      <c r="AG11">
        <v>3.3600000000000003</v>
      </c>
      <c r="AH11">
        <v>2</v>
      </c>
      <c r="AI11">
        <v>16612626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16612634</v>
      </c>
      <c r="C12">
        <v>16612624</v>
      </c>
      <c r="D12">
        <v>15247974</v>
      </c>
      <c r="E12">
        <v>1</v>
      </c>
      <c r="F12">
        <v>1</v>
      </c>
      <c r="G12">
        <v>1</v>
      </c>
      <c r="H12">
        <v>2</v>
      </c>
      <c r="I12" t="s">
        <v>1226</v>
      </c>
      <c r="J12" t="s">
        <v>1227</v>
      </c>
      <c r="K12" t="s">
        <v>1228</v>
      </c>
      <c r="L12">
        <v>1368</v>
      </c>
      <c r="N12">
        <v>1011</v>
      </c>
      <c r="O12" t="s">
        <v>1229</v>
      </c>
      <c r="P12" t="s">
        <v>1229</v>
      </c>
      <c r="Q12">
        <v>1</v>
      </c>
      <c r="X12">
        <v>1.73</v>
      </c>
      <c r="Y12">
        <v>0</v>
      </c>
      <c r="Z12">
        <v>31.26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43</v>
      </c>
      <c r="AG12">
        <v>1.3840000000000001</v>
      </c>
      <c r="AH12">
        <v>2</v>
      </c>
      <c r="AI12">
        <v>16612627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16612635</v>
      </c>
      <c r="C13">
        <v>16612624</v>
      </c>
      <c r="D13">
        <v>15249073</v>
      </c>
      <c r="E13">
        <v>1</v>
      </c>
      <c r="F13">
        <v>1</v>
      </c>
      <c r="G13">
        <v>1</v>
      </c>
      <c r="H13">
        <v>2</v>
      </c>
      <c r="I13" t="s">
        <v>1237</v>
      </c>
      <c r="J13" t="s">
        <v>1238</v>
      </c>
      <c r="K13" t="s">
        <v>1239</v>
      </c>
      <c r="L13">
        <v>1368</v>
      </c>
      <c r="N13">
        <v>1011</v>
      </c>
      <c r="O13" t="s">
        <v>1229</v>
      </c>
      <c r="P13" t="s">
        <v>1229</v>
      </c>
      <c r="Q13">
        <v>1</v>
      </c>
      <c r="X13">
        <v>2.4700000000000002</v>
      </c>
      <c r="Y13">
        <v>0</v>
      </c>
      <c r="Z13">
        <v>65.709999999999994</v>
      </c>
      <c r="AA13">
        <v>11.6</v>
      </c>
      <c r="AB13">
        <v>0</v>
      </c>
      <c r="AC13">
        <v>0</v>
      </c>
      <c r="AD13">
        <v>1</v>
      </c>
      <c r="AE13">
        <v>0</v>
      </c>
      <c r="AF13" t="s">
        <v>43</v>
      </c>
      <c r="AG13">
        <v>1.9760000000000002</v>
      </c>
      <c r="AH13">
        <v>2</v>
      </c>
      <c r="AI13">
        <v>16612628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16612636</v>
      </c>
      <c r="C14">
        <v>16612624</v>
      </c>
      <c r="D14">
        <v>15170039</v>
      </c>
      <c r="E14">
        <v>1</v>
      </c>
      <c r="F14">
        <v>1</v>
      </c>
      <c r="G14">
        <v>1</v>
      </c>
      <c r="H14">
        <v>3</v>
      </c>
      <c r="I14" t="s">
        <v>1240</v>
      </c>
      <c r="J14" t="s">
        <v>1241</v>
      </c>
      <c r="K14" t="s">
        <v>1242</v>
      </c>
      <c r="L14">
        <v>1348</v>
      </c>
      <c r="N14">
        <v>1009</v>
      </c>
      <c r="O14" t="s">
        <v>182</v>
      </c>
      <c r="P14" t="s">
        <v>182</v>
      </c>
      <c r="Q14">
        <v>1000</v>
      </c>
      <c r="X14">
        <v>1.2E-2</v>
      </c>
      <c r="Y14">
        <v>11978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42</v>
      </c>
      <c r="AG14">
        <v>0</v>
      </c>
      <c r="AH14">
        <v>2</v>
      </c>
      <c r="AI14">
        <v>16612629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16612637</v>
      </c>
      <c r="C15">
        <v>16612624</v>
      </c>
      <c r="D15">
        <v>15189796</v>
      </c>
      <c r="E15">
        <v>1</v>
      </c>
      <c r="F15">
        <v>1</v>
      </c>
      <c r="G15">
        <v>1</v>
      </c>
      <c r="H15">
        <v>3</v>
      </c>
      <c r="I15" t="s">
        <v>1243</v>
      </c>
      <c r="J15" t="s">
        <v>1244</v>
      </c>
      <c r="K15" t="s">
        <v>1245</v>
      </c>
      <c r="L15">
        <v>1348</v>
      </c>
      <c r="N15">
        <v>1009</v>
      </c>
      <c r="O15" t="s">
        <v>182</v>
      </c>
      <c r="P15" t="s">
        <v>182</v>
      </c>
      <c r="Q15">
        <v>1000</v>
      </c>
      <c r="X15">
        <v>3.5000000000000003E-2</v>
      </c>
      <c r="Y15">
        <v>5989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42</v>
      </c>
      <c r="AG15">
        <v>0</v>
      </c>
      <c r="AH15">
        <v>2</v>
      </c>
      <c r="AI15">
        <v>16612630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16612638</v>
      </c>
      <c r="C16">
        <v>16612624</v>
      </c>
      <c r="D16">
        <v>15162522</v>
      </c>
      <c r="E16">
        <v>17</v>
      </c>
      <c r="F16">
        <v>1</v>
      </c>
      <c r="G16">
        <v>1</v>
      </c>
      <c r="H16">
        <v>3</v>
      </c>
      <c r="I16" t="s">
        <v>1760</v>
      </c>
      <c r="J16" t="s">
        <v>6</v>
      </c>
      <c r="K16" t="s">
        <v>1761</v>
      </c>
      <c r="L16">
        <v>1354</v>
      </c>
      <c r="N16">
        <v>1010</v>
      </c>
      <c r="O16" t="s">
        <v>110</v>
      </c>
      <c r="P16" t="s">
        <v>110</v>
      </c>
      <c r="Q16">
        <v>1</v>
      </c>
      <c r="X16">
        <v>100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42</v>
      </c>
      <c r="AG16">
        <v>0</v>
      </c>
      <c r="AH16">
        <v>3</v>
      </c>
      <c r="AI16">
        <v>-1</v>
      </c>
      <c r="AJ16" t="s">
        <v>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16612639</v>
      </c>
      <c r="C17">
        <v>16612624</v>
      </c>
      <c r="D17">
        <v>15196771</v>
      </c>
      <c r="E17">
        <v>1</v>
      </c>
      <c r="F17">
        <v>1</v>
      </c>
      <c r="G17">
        <v>1</v>
      </c>
      <c r="H17">
        <v>3</v>
      </c>
      <c r="I17" t="s">
        <v>1246</v>
      </c>
      <c r="J17" t="s">
        <v>1247</v>
      </c>
      <c r="K17" t="s">
        <v>1248</v>
      </c>
      <c r="L17">
        <v>1301</v>
      </c>
      <c r="N17">
        <v>1003</v>
      </c>
      <c r="O17" t="s">
        <v>135</v>
      </c>
      <c r="P17" t="s">
        <v>135</v>
      </c>
      <c r="Q17">
        <v>1</v>
      </c>
      <c r="X17">
        <v>400</v>
      </c>
      <c r="Y17">
        <v>3.2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42</v>
      </c>
      <c r="AG17">
        <v>0</v>
      </c>
      <c r="AH17">
        <v>2</v>
      </c>
      <c r="AI17">
        <v>16612631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ROW(Source!A32)</f>
        <v>32</v>
      </c>
      <c r="B18">
        <v>16612642</v>
      </c>
      <c r="C18">
        <v>16612640</v>
      </c>
      <c r="D18">
        <v>15430517</v>
      </c>
      <c r="E18">
        <v>1</v>
      </c>
      <c r="F18">
        <v>1</v>
      </c>
      <c r="G18">
        <v>1</v>
      </c>
      <c r="H18">
        <v>1</v>
      </c>
      <c r="I18" t="s">
        <v>1230</v>
      </c>
      <c r="J18" t="s">
        <v>6</v>
      </c>
      <c r="K18" t="s">
        <v>1231</v>
      </c>
      <c r="L18">
        <v>1191</v>
      </c>
      <c r="N18">
        <v>1013</v>
      </c>
      <c r="O18" t="s">
        <v>1223</v>
      </c>
      <c r="P18" t="s">
        <v>1223</v>
      </c>
      <c r="Q18">
        <v>1</v>
      </c>
      <c r="X18">
        <v>7.67</v>
      </c>
      <c r="Y18">
        <v>0</v>
      </c>
      <c r="Z18">
        <v>0</v>
      </c>
      <c r="AA18">
        <v>0</v>
      </c>
      <c r="AB18">
        <v>7.8</v>
      </c>
      <c r="AC18">
        <v>0</v>
      </c>
      <c r="AD18">
        <v>1</v>
      </c>
      <c r="AE18">
        <v>1</v>
      </c>
      <c r="AF18" t="s">
        <v>6</v>
      </c>
      <c r="AG18">
        <v>7.67</v>
      </c>
      <c r="AH18">
        <v>2</v>
      </c>
      <c r="AI18">
        <v>16612641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16612643</v>
      </c>
      <c r="C19">
        <v>16612640</v>
      </c>
      <c r="D19">
        <v>15164566</v>
      </c>
      <c r="E19">
        <v>17</v>
      </c>
      <c r="F19">
        <v>1</v>
      </c>
      <c r="G19">
        <v>1</v>
      </c>
      <c r="H19">
        <v>3</v>
      </c>
      <c r="I19" t="s">
        <v>1758</v>
      </c>
      <c r="J19" t="s">
        <v>6</v>
      </c>
      <c r="K19" t="s">
        <v>1759</v>
      </c>
      <c r="L19">
        <v>1348</v>
      </c>
      <c r="N19">
        <v>1009</v>
      </c>
      <c r="O19" t="s">
        <v>182</v>
      </c>
      <c r="P19" t="s">
        <v>182</v>
      </c>
      <c r="Q19">
        <v>1000</v>
      </c>
      <c r="X19">
        <v>0.7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6</v>
      </c>
      <c r="AG19">
        <v>0.7</v>
      </c>
      <c r="AH19">
        <v>3</v>
      </c>
      <c r="AI19">
        <v>-1</v>
      </c>
      <c r="AJ19" t="s">
        <v>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16612648</v>
      </c>
      <c r="C20">
        <v>16612644</v>
      </c>
      <c r="D20">
        <v>15430517</v>
      </c>
      <c r="E20">
        <v>1</v>
      </c>
      <c r="F20">
        <v>1</v>
      </c>
      <c r="G20">
        <v>1</v>
      </c>
      <c r="H20">
        <v>1</v>
      </c>
      <c r="I20" t="s">
        <v>1230</v>
      </c>
      <c r="J20" t="s">
        <v>6</v>
      </c>
      <c r="K20" t="s">
        <v>1231</v>
      </c>
      <c r="L20">
        <v>1191</v>
      </c>
      <c r="N20">
        <v>1013</v>
      </c>
      <c r="O20" t="s">
        <v>1223</v>
      </c>
      <c r="P20" t="s">
        <v>1223</v>
      </c>
      <c r="Q20">
        <v>1</v>
      </c>
      <c r="X20">
        <v>11.39</v>
      </c>
      <c r="Y20">
        <v>0</v>
      </c>
      <c r="Z20">
        <v>0</v>
      </c>
      <c r="AA20">
        <v>0</v>
      </c>
      <c r="AB20">
        <v>7.8</v>
      </c>
      <c r="AC20">
        <v>0</v>
      </c>
      <c r="AD20">
        <v>1</v>
      </c>
      <c r="AE20">
        <v>1</v>
      </c>
      <c r="AF20" t="s">
        <v>6</v>
      </c>
      <c r="AG20">
        <v>11.39</v>
      </c>
      <c r="AH20">
        <v>2</v>
      </c>
      <c r="AI20">
        <v>16612645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ROW(Source!A33)</f>
        <v>33</v>
      </c>
      <c r="B21">
        <v>16612649</v>
      </c>
      <c r="C21">
        <v>16612644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1224</v>
      </c>
      <c r="J21" t="s">
        <v>6</v>
      </c>
      <c r="K21" t="s">
        <v>1225</v>
      </c>
      <c r="L21">
        <v>1191</v>
      </c>
      <c r="N21">
        <v>1013</v>
      </c>
      <c r="O21" t="s">
        <v>1223</v>
      </c>
      <c r="P21" t="s">
        <v>1223</v>
      </c>
      <c r="Q21">
        <v>1</v>
      </c>
      <c r="X21">
        <v>0.13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6</v>
      </c>
      <c r="AG21">
        <v>0.13</v>
      </c>
      <c r="AH21">
        <v>2</v>
      </c>
      <c r="AI21">
        <v>16612646</v>
      </c>
      <c r="AJ21">
        <v>18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16612650</v>
      </c>
      <c r="C22">
        <v>16612644</v>
      </c>
      <c r="D22">
        <v>15247974</v>
      </c>
      <c r="E22">
        <v>1</v>
      </c>
      <c r="F22">
        <v>1</v>
      </c>
      <c r="G22">
        <v>1</v>
      </c>
      <c r="H22">
        <v>2</v>
      </c>
      <c r="I22" t="s">
        <v>1226</v>
      </c>
      <c r="J22" t="s">
        <v>1227</v>
      </c>
      <c r="K22" t="s">
        <v>1228</v>
      </c>
      <c r="L22">
        <v>1368</v>
      </c>
      <c r="N22">
        <v>1011</v>
      </c>
      <c r="O22" t="s">
        <v>1229</v>
      </c>
      <c r="P22" t="s">
        <v>1229</v>
      </c>
      <c r="Q22">
        <v>1</v>
      </c>
      <c r="X22">
        <v>0.13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0.13</v>
      </c>
      <c r="AH22">
        <v>2</v>
      </c>
      <c r="AI22">
        <v>16612647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16612651</v>
      </c>
      <c r="C23">
        <v>16612644</v>
      </c>
      <c r="D23">
        <v>15164566</v>
      </c>
      <c r="E23">
        <v>17</v>
      </c>
      <c r="F23">
        <v>1</v>
      </c>
      <c r="G23">
        <v>1</v>
      </c>
      <c r="H23">
        <v>3</v>
      </c>
      <c r="I23" t="s">
        <v>1758</v>
      </c>
      <c r="J23" t="s">
        <v>6</v>
      </c>
      <c r="K23" t="s">
        <v>1759</v>
      </c>
      <c r="L23">
        <v>1348</v>
      </c>
      <c r="N23">
        <v>1009</v>
      </c>
      <c r="O23" t="s">
        <v>182</v>
      </c>
      <c r="P23" t="s">
        <v>182</v>
      </c>
      <c r="Q23">
        <v>1000</v>
      </c>
      <c r="X23">
        <v>0.47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 t="s">
        <v>6</v>
      </c>
      <c r="AG23">
        <v>0.47</v>
      </c>
      <c r="AH23">
        <v>3</v>
      </c>
      <c r="AI23">
        <v>-1</v>
      </c>
      <c r="AJ23" t="s">
        <v>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16612656</v>
      </c>
      <c r="C24">
        <v>16612652</v>
      </c>
      <c r="D24">
        <v>15430767</v>
      </c>
      <c r="E24">
        <v>1</v>
      </c>
      <c r="F24">
        <v>1</v>
      </c>
      <c r="G24">
        <v>1</v>
      </c>
      <c r="H24">
        <v>1</v>
      </c>
      <c r="I24" t="s">
        <v>1249</v>
      </c>
      <c r="J24" t="s">
        <v>6</v>
      </c>
      <c r="K24" t="s">
        <v>1250</v>
      </c>
      <c r="L24">
        <v>1191</v>
      </c>
      <c r="N24">
        <v>1013</v>
      </c>
      <c r="O24" t="s">
        <v>1223</v>
      </c>
      <c r="P24" t="s">
        <v>1223</v>
      </c>
      <c r="Q24">
        <v>1</v>
      </c>
      <c r="X24">
        <v>69.87</v>
      </c>
      <c r="Y24">
        <v>0</v>
      </c>
      <c r="Z24">
        <v>0</v>
      </c>
      <c r="AA24">
        <v>0</v>
      </c>
      <c r="AB24">
        <v>8.5299999999999994</v>
      </c>
      <c r="AC24">
        <v>0</v>
      </c>
      <c r="AD24">
        <v>1</v>
      </c>
      <c r="AE24">
        <v>1</v>
      </c>
      <c r="AF24" t="s">
        <v>6</v>
      </c>
      <c r="AG24">
        <v>69.87</v>
      </c>
      <c r="AH24">
        <v>2</v>
      </c>
      <c r="AI24">
        <v>16612653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16612657</v>
      </c>
      <c r="C25">
        <v>16612652</v>
      </c>
      <c r="D25">
        <v>15430395</v>
      </c>
      <c r="E25">
        <v>1</v>
      </c>
      <c r="F25">
        <v>1</v>
      </c>
      <c r="G25">
        <v>1</v>
      </c>
      <c r="H25">
        <v>1</v>
      </c>
      <c r="I25" t="s">
        <v>1224</v>
      </c>
      <c r="J25" t="s">
        <v>6</v>
      </c>
      <c r="K25" t="s">
        <v>1225</v>
      </c>
      <c r="L25">
        <v>1191</v>
      </c>
      <c r="N25">
        <v>1013</v>
      </c>
      <c r="O25" t="s">
        <v>1223</v>
      </c>
      <c r="P25" t="s">
        <v>1223</v>
      </c>
      <c r="Q25">
        <v>1</v>
      </c>
      <c r="X25">
        <v>1.44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6</v>
      </c>
      <c r="AG25">
        <v>1.44</v>
      </c>
      <c r="AH25">
        <v>2</v>
      </c>
      <c r="AI25">
        <v>16612654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16612658</v>
      </c>
      <c r="C26">
        <v>16612652</v>
      </c>
      <c r="D26">
        <v>15247974</v>
      </c>
      <c r="E26">
        <v>1</v>
      </c>
      <c r="F26">
        <v>1</v>
      </c>
      <c r="G26">
        <v>1</v>
      </c>
      <c r="H26">
        <v>2</v>
      </c>
      <c r="I26" t="s">
        <v>1226</v>
      </c>
      <c r="J26" t="s">
        <v>1227</v>
      </c>
      <c r="K26" t="s">
        <v>1228</v>
      </c>
      <c r="L26">
        <v>1368</v>
      </c>
      <c r="N26">
        <v>1011</v>
      </c>
      <c r="O26" t="s">
        <v>1229</v>
      </c>
      <c r="P26" t="s">
        <v>1229</v>
      </c>
      <c r="Q26">
        <v>1</v>
      </c>
      <c r="X26">
        <v>1.44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6</v>
      </c>
      <c r="AG26">
        <v>1.44</v>
      </c>
      <c r="AH26">
        <v>2</v>
      </c>
      <c r="AI26">
        <v>16612655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ROW(Source!A34)</f>
        <v>34</v>
      </c>
      <c r="B27">
        <v>16612659</v>
      </c>
      <c r="C27">
        <v>16612652</v>
      </c>
      <c r="D27">
        <v>15164566</v>
      </c>
      <c r="E27">
        <v>17</v>
      </c>
      <c r="F27">
        <v>1</v>
      </c>
      <c r="G27">
        <v>1</v>
      </c>
      <c r="H27">
        <v>3</v>
      </c>
      <c r="I27" t="s">
        <v>1758</v>
      </c>
      <c r="J27" t="s">
        <v>6</v>
      </c>
      <c r="K27" t="s">
        <v>1759</v>
      </c>
      <c r="L27">
        <v>1348</v>
      </c>
      <c r="N27">
        <v>1009</v>
      </c>
      <c r="O27" t="s">
        <v>182</v>
      </c>
      <c r="P27" t="s">
        <v>182</v>
      </c>
      <c r="Q27">
        <v>1000</v>
      </c>
      <c r="X27">
        <v>5.2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6</v>
      </c>
      <c r="AG27">
        <v>5.2</v>
      </c>
      <c r="AH27">
        <v>3</v>
      </c>
      <c r="AI27">
        <v>-1</v>
      </c>
      <c r="AJ27" t="s">
        <v>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ROW(Source!A35)</f>
        <v>35</v>
      </c>
      <c r="B28">
        <v>16612666</v>
      </c>
      <c r="C28">
        <v>16612660</v>
      </c>
      <c r="D28">
        <v>15430767</v>
      </c>
      <c r="E28">
        <v>1</v>
      </c>
      <c r="F28">
        <v>1</v>
      </c>
      <c r="G28">
        <v>1</v>
      </c>
      <c r="H28">
        <v>1</v>
      </c>
      <c r="I28" t="s">
        <v>1249</v>
      </c>
      <c r="J28" t="s">
        <v>6</v>
      </c>
      <c r="K28" t="s">
        <v>1250</v>
      </c>
      <c r="L28">
        <v>1191</v>
      </c>
      <c r="N28">
        <v>1013</v>
      </c>
      <c r="O28" t="s">
        <v>1223</v>
      </c>
      <c r="P28" t="s">
        <v>1223</v>
      </c>
      <c r="Q28">
        <v>1</v>
      </c>
      <c r="X28">
        <v>111.2</v>
      </c>
      <c r="Y28">
        <v>0</v>
      </c>
      <c r="Z28">
        <v>0</v>
      </c>
      <c r="AA28">
        <v>0</v>
      </c>
      <c r="AB28">
        <v>8.5299999999999994</v>
      </c>
      <c r="AC28">
        <v>0</v>
      </c>
      <c r="AD28">
        <v>1</v>
      </c>
      <c r="AE28">
        <v>1</v>
      </c>
      <c r="AF28" t="s">
        <v>6</v>
      </c>
      <c r="AG28">
        <v>111.2</v>
      </c>
      <c r="AH28">
        <v>2</v>
      </c>
      <c r="AI28">
        <v>16612661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16612667</v>
      </c>
      <c r="C29">
        <v>16612660</v>
      </c>
      <c r="D29">
        <v>15430395</v>
      </c>
      <c r="E29">
        <v>1</v>
      </c>
      <c r="F29">
        <v>1</v>
      </c>
      <c r="G29">
        <v>1</v>
      </c>
      <c r="H29">
        <v>1</v>
      </c>
      <c r="I29" t="s">
        <v>1224</v>
      </c>
      <c r="J29" t="s">
        <v>6</v>
      </c>
      <c r="K29" t="s">
        <v>1225</v>
      </c>
      <c r="L29">
        <v>1191</v>
      </c>
      <c r="N29">
        <v>1013</v>
      </c>
      <c r="O29" t="s">
        <v>1223</v>
      </c>
      <c r="P29" t="s">
        <v>1223</v>
      </c>
      <c r="Q29">
        <v>1</v>
      </c>
      <c r="X29">
        <v>1.8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6</v>
      </c>
      <c r="AG29">
        <v>1.8</v>
      </c>
      <c r="AH29">
        <v>2</v>
      </c>
      <c r="AI29">
        <v>16612662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ROW(Source!A35)</f>
        <v>35</v>
      </c>
      <c r="B30">
        <v>16612668</v>
      </c>
      <c r="C30">
        <v>16612660</v>
      </c>
      <c r="D30">
        <v>15247974</v>
      </c>
      <c r="E30">
        <v>1</v>
      </c>
      <c r="F30">
        <v>1</v>
      </c>
      <c r="G30">
        <v>1</v>
      </c>
      <c r="H30">
        <v>2</v>
      </c>
      <c r="I30" t="s">
        <v>1226</v>
      </c>
      <c r="J30" t="s">
        <v>1227</v>
      </c>
      <c r="K30" t="s">
        <v>1228</v>
      </c>
      <c r="L30">
        <v>1368</v>
      </c>
      <c r="N30">
        <v>1011</v>
      </c>
      <c r="O30" t="s">
        <v>1229</v>
      </c>
      <c r="P30" t="s">
        <v>1229</v>
      </c>
      <c r="Q30">
        <v>1</v>
      </c>
      <c r="X30">
        <v>1.8</v>
      </c>
      <c r="Y30">
        <v>0</v>
      </c>
      <c r="Z30">
        <v>31.26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6</v>
      </c>
      <c r="AG30">
        <v>1.8</v>
      </c>
      <c r="AH30">
        <v>2</v>
      </c>
      <c r="AI30">
        <v>16612663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ROW(Source!A35)</f>
        <v>35</v>
      </c>
      <c r="B31">
        <v>16612669</v>
      </c>
      <c r="C31">
        <v>16612660</v>
      </c>
      <c r="D31">
        <v>15249402</v>
      </c>
      <c r="E31">
        <v>1</v>
      </c>
      <c r="F31">
        <v>1</v>
      </c>
      <c r="G31">
        <v>1</v>
      </c>
      <c r="H31">
        <v>2</v>
      </c>
      <c r="I31" t="s">
        <v>1251</v>
      </c>
      <c r="J31" t="s">
        <v>1252</v>
      </c>
      <c r="K31" t="s">
        <v>1253</v>
      </c>
      <c r="L31">
        <v>1368</v>
      </c>
      <c r="N31">
        <v>1011</v>
      </c>
      <c r="O31" t="s">
        <v>1229</v>
      </c>
      <c r="P31" t="s">
        <v>1229</v>
      </c>
      <c r="Q31">
        <v>1</v>
      </c>
      <c r="X31">
        <v>19.2</v>
      </c>
      <c r="Y31">
        <v>0</v>
      </c>
      <c r="Z31">
        <v>32.5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19.2</v>
      </c>
      <c r="AH31">
        <v>2</v>
      </c>
      <c r="AI31">
        <v>16612664</v>
      </c>
      <c r="AJ31">
        <v>26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ROW(Source!A35)</f>
        <v>35</v>
      </c>
      <c r="B32">
        <v>16612670</v>
      </c>
      <c r="C32">
        <v>16612660</v>
      </c>
      <c r="D32">
        <v>15249998</v>
      </c>
      <c r="E32">
        <v>1</v>
      </c>
      <c r="F32">
        <v>1</v>
      </c>
      <c r="G32">
        <v>1</v>
      </c>
      <c r="H32">
        <v>2</v>
      </c>
      <c r="I32" t="s">
        <v>1254</v>
      </c>
      <c r="J32" t="s">
        <v>1255</v>
      </c>
      <c r="K32" t="s">
        <v>1256</v>
      </c>
      <c r="L32">
        <v>1368</v>
      </c>
      <c r="N32">
        <v>1011</v>
      </c>
      <c r="O32" t="s">
        <v>1229</v>
      </c>
      <c r="P32" t="s">
        <v>1229</v>
      </c>
      <c r="Q32">
        <v>1</v>
      </c>
      <c r="X32">
        <v>38.4</v>
      </c>
      <c r="Y32">
        <v>0</v>
      </c>
      <c r="Z32">
        <v>1.53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38.4</v>
      </c>
      <c r="AH32">
        <v>2</v>
      </c>
      <c r="AI32">
        <v>16612665</v>
      </c>
      <c r="AJ32">
        <v>27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ROW(Source!A35)</f>
        <v>35</v>
      </c>
      <c r="B33">
        <v>16612671</v>
      </c>
      <c r="C33">
        <v>16612660</v>
      </c>
      <c r="D33">
        <v>15164566</v>
      </c>
      <c r="E33">
        <v>17</v>
      </c>
      <c r="F33">
        <v>1</v>
      </c>
      <c r="G33">
        <v>1</v>
      </c>
      <c r="H33">
        <v>3</v>
      </c>
      <c r="I33" t="s">
        <v>1758</v>
      </c>
      <c r="J33" t="s">
        <v>6</v>
      </c>
      <c r="K33" t="s">
        <v>1759</v>
      </c>
      <c r="L33">
        <v>1348</v>
      </c>
      <c r="N33">
        <v>1009</v>
      </c>
      <c r="O33" t="s">
        <v>182</v>
      </c>
      <c r="P33" t="s">
        <v>182</v>
      </c>
      <c r="Q33">
        <v>1000</v>
      </c>
      <c r="X33">
        <v>6.6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6</v>
      </c>
      <c r="AG33">
        <v>6.6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ROW(Source!A36)</f>
        <v>36</v>
      </c>
      <c r="B34">
        <v>16612674</v>
      </c>
      <c r="C34">
        <v>16612672</v>
      </c>
      <c r="D34">
        <v>15430517</v>
      </c>
      <c r="E34">
        <v>1</v>
      </c>
      <c r="F34">
        <v>1</v>
      </c>
      <c r="G34">
        <v>1</v>
      </c>
      <c r="H34">
        <v>1</v>
      </c>
      <c r="I34" t="s">
        <v>1230</v>
      </c>
      <c r="J34" t="s">
        <v>6</v>
      </c>
      <c r="K34" t="s">
        <v>1231</v>
      </c>
      <c r="L34">
        <v>1191</v>
      </c>
      <c r="N34">
        <v>1013</v>
      </c>
      <c r="O34" t="s">
        <v>1223</v>
      </c>
      <c r="P34" t="s">
        <v>1223</v>
      </c>
      <c r="Q34">
        <v>1</v>
      </c>
      <c r="X34">
        <v>14.28</v>
      </c>
      <c r="Y34">
        <v>0</v>
      </c>
      <c r="Z34">
        <v>0</v>
      </c>
      <c r="AA34">
        <v>0</v>
      </c>
      <c r="AB34">
        <v>7.8</v>
      </c>
      <c r="AC34">
        <v>0</v>
      </c>
      <c r="AD34">
        <v>1</v>
      </c>
      <c r="AE34">
        <v>1</v>
      </c>
      <c r="AF34" t="s">
        <v>6</v>
      </c>
      <c r="AG34">
        <v>14.28</v>
      </c>
      <c r="AH34">
        <v>2</v>
      </c>
      <c r="AI34">
        <v>16612673</v>
      </c>
      <c r="AJ34">
        <v>28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16612675</v>
      </c>
      <c r="C35">
        <v>16612672</v>
      </c>
      <c r="D35">
        <v>15164566</v>
      </c>
      <c r="E35">
        <v>17</v>
      </c>
      <c r="F35">
        <v>1</v>
      </c>
      <c r="G35">
        <v>1</v>
      </c>
      <c r="H35">
        <v>3</v>
      </c>
      <c r="I35" t="s">
        <v>1758</v>
      </c>
      <c r="J35" t="s">
        <v>6</v>
      </c>
      <c r="K35" t="s">
        <v>1759</v>
      </c>
      <c r="L35">
        <v>1348</v>
      </c>
      <c r="N35">
        <v>1009</v>
      </c>
      <c r="O35" t="s">
        <v>182</v>
      </c>
      <c r="P35" t="s">
        <v>182</v>
      </c>
      <c r="Q35">
        <v>1000</v>
      </c>
      <c r="X35">
        <v>0.62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6</v>
      </c>
      <c r="AG35">
        <v>0.62</v>
      </c>
      <c r="AH35">
        <v>3</v>
      </c>
      <c r="AI35">
        <v>-1</v>
      </c>
      <c r="AJ35" t="s">
        <v>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16612678</v>
      </c>
      <c r="C36">
        <v>16612676</v>
      </c>
      <c r="D36">
        <v>15430517</v>
      </c>
      <c r="E36">
        <v>1</v>
      </c>
      <c r="F36">
        <v>1</v>
      </c>
      <c r="G36">
        <v>1</v>
      </c>
      <c r="H36">
        <v>1</v>
      </c>
      <c r="I36" t="s">
        <v>1230</v>
      </c>
      <c r="J36" t="s">
        <v>6</v>
      </c>
      <c r="K36" t="s">
        <v>1231</v>
      </c>
      <c r="L36">
        <v>1191</v>
      </c>
      <c r="N36">
        <v>1013</v>
      </c>
      <c r="O36" t="s">
        <v>1223</v>
      </c>
      <c r="P36" t="s">
        <v>1223</v>
      </c>
      <c r="Q36">
        <v>1</v>
      </c>
      <c r="X36">
        <v>3.77</v>
      </c>
      <c r="Y36">
        <v>0</v>
      </c>
      <c r="Z36">
        <v>0</v>
      </c>
      <c r="AA36">
        <v>0</v>
      </c>
      <c r="AB36">
        <v>7.8</v>
      </c>
      <c r="AC36">
        <v>0</v>
      </c>
      <c r="AD36">
        <v>1</v>
      </c>
      <c r="AE36">
        <v>1</v>
      </c>
      <c r="AF36" t="s">
        <v>6</v>
      </c>
      <c r="AG36">
        <v>3.77</v>
      </c>
      <c r="AH36">
        <v>2</v>
      </c>
      <c r="AI36">
        <v>16612677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16612679</v>
      </c>
      <c r="C37">
        <v>16612676</v>
      </c>
      <c r="D37">
        <v>15164566</v>
      </c>
      <c r="E37">
        <v>17</v>
      </c>
      <c r="F37">
        <v>1</v>
      </c>
      <c r="G37">
        <v>1</v>
      </c>
      <c r="H37">
        <v>3</v>
      </c>
      <c r="I37" t="s">
        <v>1758</v>
      </c>
      <c r="J37" t="s">
        <v>6</v>
      </c>
      <c r="K37" t="s">
        <v>1759</v>
      </c>
      <c r="L37">
        <v>1348</v>
      </c>
      <c r="N37">
        <v>1009</v>
      </c>
      <c r="O37" t="s">
        <v>182</v>
      </c>
      <c r="P37" t="s">
        <v>182</v>
      </c>
      <c r="Q37">
        <v>1000</v>
      </c>
      <c r="X37">
        <v>0.11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 t="s">
        <v>6</v>
      </c>
      <c r="AG37">
        <v>0.11</v>
      </c>
      <c r="AH37">
        <v>3</v>
      </c>
      <c r="AI37">
        <v>-1</v>
      </c>
      <c r="AJ37" t="s">
        <v>6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ROW(Source!A38)</f>
        <v>38</v>
      </c>
      <c r="B38">
        <v>16612686</v>
      </c>
      <c r="C38">
        <v>16612680</v>
      </c>
      <c r="D38">
        <v>15431465</v>
      </c>
      <c r="E38">
        <v>1</v>
      </c>
      <c r="F38">
        <v>1</v>
      </c>
      <c r="G38">
        <v>1</v>
      </c>
      <c r="H38">
        <v>1</v>
      </c>
      <c r="I38" t="s">
        <v>1257</v>
      </c>
      <c r="J38" t="s">
        <v>6</v>
      </c>
      <c r="K38" t="s">
        <v>1258</v>
      </c>
      <c r="L38">
        <v>1191</v>
      </c>
      <c r="N38">
        <v>1013</v>
      </c>
      <c r="O38" t="s">
        <v>1223</v>
      </c>
      <c r="P38" t="s">
        <v>1223</v>
      </c>
      <c r="Q38">
        <v>1</v>
      </c>
      <c r="X38">
        <v>74.3</v>
      </c>
      <c r="Y38">
        <v>0</v>
      </c>
      <c r="Z38">
        <v>0</v>
      </c>
      <c r="AA38">
        <v>0</v>
      </c>
      <c r="AB38">
        <v>7.87</v>
      </c>
      <c r="AC38">
        <v>0</v>
      </c>
      <c r="AD38">
        <v>1</v>
      </c>
      <c r="AE38">
        <v>1</v>
      </c>
      <c r="AF38" t="s">
        <v>6</v>
      </c>
      <c r="AG38">
        <v>74.3</v>
      </c>
      <c r="AH38">
        <v>2</v>
      </c>
      <c r="AI38">
        <v>16612681</v>
      </c>
      <c r="AJ38">
        <v>30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ROW(Source!A38)</f>
        <v>38</v>
      </c>
      <c r="B39">
        <v>16612687</v>
      </c>
      <c r="C39">
        <v>16612680</v>
      </c>
      <c r="D39">
        <v>15430395</v>
      </c>
      <c r="E39">
        <v>1</v>
      </c>
      <c r="F39">
        <v>1</v>
      </c>
      <c r="G39">
        <v>1</v>
      </c>
      <c r="H39">
        <v>1</v>
      </c>
      <c r="I39" t="s">
        <v>1224</v>
      </c>
      <c r="J39" t="s">
        <v>6</v>
      </c>
      <c r="K39" t="s">
        <v>1225</v>
      </c>
      <c r="L39">
        <v>1191</v>
      </c>
      <c r="N39">
        <v>1013</v>
      </c>
      <c r="O39" t="s">
        <v>1223</v>
      </c>
      <c r="P39" t="s">
        <v>1223</v>
      </c>
      <c r="Q39">
        <v>1</v>
      </c>
      <c r="X39">
        <v>0.35</v>
      </c>
      <c r="Y39">
        <v>0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2</v>
      </c>
      <c r="AF39" t="s">
        <v>6</v>
      </c>
      <c r="AG39">
        <v>0.35</v>
      </c>
      <c r="AH39">
        <v>2</v>
      </c>
      <c r="AI39">
        <v>16612682</v>
      </c>
      <c r="AJ39">
        <v>31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ROW(Source!A38)</f>
        <v>38</v>
      </c>
      <c r="B40">
        <v>16612688</v>
      </c>
      <c r="C40">
        <v>16612680</v>
      </c>
      <c r="D40">
        <v>15247974</v>
      </c>
      <c r="E40">
        <v>1</v>
      </c>
      <c r="F40">
        <v>1</v>
      </c>
      <c r="G40">
        <v>1</v>
      </c>
      <c r="H40">
        <v>2</v>
      </c>
      <c r="I40" t="s">
        <v>1226</v>
      </c>
      <c r="J40" t="s">
        <v>1227</v>
      </c>
      <c r="K40" t="s">
        <v>1228</v>
      </c>
      <c r="L40">
        <v>1368</v>
      </c>
      <c r="N40">
        <v>1011</v>
      </c>
      <c r="O40" t="s">
        <v>1229</v>
      </c>
      <c r="P40" t="s">
        <v>1229</v>
      </c>
      <c r="Q40">
        <v>1</v>
      </c>
      <c r="X40">
        <v>0.35</v>
      </c>
      <c r="Y40">
        <v>0</v>
      </c>
      <c r="Z40">
        <v>31.26</v>
      </c>
      <c r="AA40">
        <v>13.5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0.35</v>
      </c>
      <c r="AH40">
        <v>2</v>
      </c>
      <c r="AI40">
        <v>16612683</v>
      </c>
      <c r="AJ40">
        <v>32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ROW(Source!A38)</f>
        <v>38</v>
      </c>
      <c r="B41">
        <v>16612689</v>
      </c>
      <c r="C41">
        <v>16612680</v>
      </c>
      <c r="D41">
        <v>15249402</v>
      </c>
      <c r="E41">
        <v>1</v>
      </c>
      <c r="F41">
        <v>1</v>
      </c>
      <c r="G41">
        <v>1</v>
      </c>
      <c r="H41">
        <v>2</v>
      </c>
      <c r="I41" t="s">
        <v>1251</v>
      </c>
      <c r="J41" t="s">
        <v>1252</v>
      </c>
      <c r="K41" t="s">
        <v>1253</v>
      </c>
      <c r="L41">
        <v>1368</v>
      </c>
      <c r="N41">
        <v>1011</v>
      </c>
      <c r="O41" t="s">
        <v>1229</v>
      </c>
      <c r="P41" t="s">
        <v>1229</v>
      </c>
      <c r="Q41">
        <v>1</v>
      </c>
      <c r="X41">
        <v>1.64</v>
      </c>
      <c r="Y41">
        <v>0</v>
      </c>
      <c r="Z41">
        <v>32.5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1.64</v>
      </c>
      <c r="AH41">
        <v>2</v>
      </c>
      <c r="AI41">
        <v>16612684</v>
      </c>
      <c r="AJ41">
        <v>33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ROW(Source!A38)</f>
        <v>38</v>
      </c>
      <c r="B42">
        <v>16612690</v>
      </c>
      <c r="C42">
        <v>16612680</v>
      </c>
      <c r="D42">
        <v>15249998</v>
      </c>
      <c r="E42">
        <v>1</v>
      </c>
      <c r="F42">
        <v>1</v>
      </c>
      <c r="G42">
        <v>1</v>
      </c>
      <c r="H42">
        <v>2</v>
      </c>
      <c r="I42" t="s">
        <v>1254</v>
      </c>
      <c r="J42" t="s">
        <v>1255</v>
      </c>
      <c r="K42" t="s">
        <v>1256</v>
      </c>
      <c r="L42">
        <v>1368</v>
      </c>
      <c r="N42">
        <v>1011</v>
      </c>
      <c r="O42" t="s">
        <v>1229</v>
      </c>
      <c r="P42" t="s">
        <v>1229</v>
      </c>
      <c r="Q42">
        <v>1</v>
      </c>
      <c r="X42">
        <v>3.28</v>
      </c>
      <c r="Y42">
        <v>0</v>
      </c>
      <c r="Z42">
        <v>1.53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3.28</v>
      </c>
      <c r="AH42">
        <v>2</v>
      </c>
      <c r="AI42">
        <v>16612685</v>
      </c>
      <c r="AJ42">
        <v>34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ROW(Source!A39)</f>
        <v>39</v>
      </c>
      <c r="B43">
        <v>16615146</v>
      </c>
      <c r="C43">
        <v>16615145</v>
      </c>
      <c r="D43">
        <v>15430517</v>
      </c>
      <c r="E43">
        <v>1</v>
      </c>
      <c r="F43">
        <v>1</v>
      </c>
      <c r="G43">
        <v>1</v>
      </c>
      <c r="H43">
        <v>1</v>
      </c>
      <c r="I43" t="s">
        <v>1230</v>
      </c>
      <c r="J43" t="s">
        <v>6</v>
      </c>
      <c r="K43" t="s">
        <v>1231</v>
      </c>
      <c r="L43">
        <v>1191</v>
      </c>
      <c r="N43">
        <v>1013</v>
      </c>
      <c r="O43" t="s">
        <v>1223</v>
      </c>
      <c r="P43" t="s">
        <v>1223</v>
      </c>
      <c r="Q43">
        <v>1</v>
      </c>
      <c r="X43">
        <v>10.4</v>
      </c>
      <c r="Y43">
        <v>0</v>
      </c>
      <c r="Z43">
        <v>0</v>
      </c>
      <c r="AA43">
        <v>0</v>
      </c>
      <c r="AB43">
        <v>7.8</v>
      </c>
      <c r="AC43">
        <v>0</v>
      </c>
      <c r="AD43">
        <v>1</v>
      </c>
      <c r="AE43">
        <v>1</v>
      </c>
      <c r="AF43" t="s">
        <v>6</v>
      </c>
      <c r="AG43">
        <v>10.4</v>
      </c>
      <c r="AH43">
        <v>2</v>
      </c>
      <c r="AI43">
        <v>16615146</v>
      </c>
      <c r="AJ43">
        <v>35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ROW(Source!A39)</f>
        <v>39</v>
      </c>
      <c r="B44">
        <v>16615147</v>
      </c>
      <c r="C44">
        <v>16615145</v>
      </c>
      <c r="D44">
        <v>15164566</v>
      </c>
      <c r="E44">
        <v>17</v>
      </c>
      <c r="F44">
        <v>1</v>
      </c>
      <c r="G44">
        <v>1</v>
      </c>
      <c r="H44">
        <v>3</v>
      </c>
      <c r="I44" t="s">
        <v>1758</v>
      </c>
      <c r="J44" t="s">
        <v>6</v>
      </c>
      <c r="K44" t="s">
        <v>1759</v>
      </c>
      <c r="L44">
        <v>1348</v>
      </c>
      <c r="N44">
        <v>1009</v>
      </c>
      <c r="O44" t="s">
        <v>182</v>
      </c>
      <c r="P44" t="s">
        <v>182</v>
      </c>
      <c r="Q44">
        <v>1000</v>
      </c>
      <c r="X44">
        <v>0.03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</v>
      </c>
      <c r="AG44">
        <v>0.03</v>
      </c>
      <c r="AH44">
        <v>3</v>
      </c>
      <c r="AI44">
        <v>-1</v>
      </c>
      <c r="AJ44" t="s">
        <v>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16612693</v>
      </c>
      <c r="C45">
        <v>16612691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1230</v>
      </c>
      <c r="J45" t="s">
        <v>6</v>
      </c>
      <c r="K45" t="s">
        <v>1231</v>
      </c>
      <c r="L45">
        <v>1191</v>
      </c>
      <c r="N45">
        <v>1013</v>
      </c>
      <c r="O45" t="s">
        <v>1223</v>
      </c>
      <c r="P45" t="s">
        <v>1223</v>
      </c>
      <c r="Q45">
        <v>1</v>
      </c>
      <c r="X45">
        <v>22.82</v>
      </c>
      <c r="Y45">
        <v>0</v>
      </c>
      <c r="Z45">
        <v>0</v>
      </c>
      <c r="AA45">
        <v>0</v>
      </c>
      <c r="AB45">
        <v>7.8</v>
      </c>
      <c r="AC45">
        <v>0</v>
      </c>
      <c r="AD45">
        <v>1</v>
      </c>
      <c r="AE45">
        <v>1</v>
      </c>
      <c r="AF45" t="s">
        <v>6</v>
      </c>
      <c r="AG45">
        <v>22.82</v>
      </c>
      <c r="AH45">
        <v>2</v>
      </c>
      <c r="AI45">
        <v>16612692</v>
      </c>
      <c r="AJ45">
        <v>36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ROW(Source!A41)</f>
        <v>41</v>
      </c>
      <c r="B46">
        <v>16612706</v>
      </c>
      <c r="C46">
        <v>16612694</v>
      </c>
      <c r="D46">
        <v>15436014</v>
      </c>
      <c r="E46">
        <v>1</v>
      </c>
      <c r="F46">
        <v>1</v>
      </c>
      <c r="G46">
        <v>1</v>
      </c>
      <c r="H46">
        <v>1</v>
      </c>
      <c r="I46" t="s">
        <v>1259</v>
      </c>
      <c r="J46" t="s">
        <v>6</v>
      </c>
      <c r="K46" t="s">
        <v>1260</v>
      </c>
      <c r="L46">
        <v>1191</v>
      </c>
      <c r="N46">
        <v>1013</v>
      </c>
      <c r="O46" t="s">
        <v>1223</v>
      </c>
      <c r="P46" t="s">
        <v>1223</v>
      </c>
      <c r="Q46">
        <v>1</v>
      </c>
      <c r="X46">
        <v>124.91</v>
      </c>
      <c r="Y46">
        <v>0</v>
      </c>
      <c r="Z46">
        <v>0</v>
      </c>
      <c r="AA46">
        <v>0</v>
      </c>
      <c r="AB46">
        <v>8.74</v>
      </c>
      <c r="AC46">
        <v>0</v>
      </c>
      <c r="AD46">
        <v>1</v>
      </c>
      <c r="AE46">
        <v>1</v>
      </c>
      <c r="AF46" t="s">
        <v>92</v>
      </c>
      <c r="AG46">
        <v>143.64649999999997</v>
      </c>
      <c r="AH46">
        <v>2</v>
      </c>
      <c r="AI46">
        <v>16612695</v>
      </c>
      <c r="AJ46">
        <v>37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ROW(Source!A41)</f>
        <v>41</v>
      </c>
      <c r="B47">
        <v>16612707</v>
      </c>
      <c r="C47">
        <v>16612694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1224</v>
      </c>
      <c r="J47" t="s">
        <v>6</v>
      </c>
      <c r="K47" t="s">
        <v>1225</v>
      </c>
      <c r="L47">
        <v>1191</v>
      </c>
      <c r="N47">
        <v>1013</v>
      </c>
      <c r="O47" t="s">
        <v>1223</v>
      </c>
      <c r="P47" t="s">
        <v>1223</v>
      </c>
      <c r="Q47">
        <v>1</v>
      </c>
      <c r="X47">
        <v>4.09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91</v>
      </c>
      <c r="AG47">
        <v>5.1124999999999998</v>
      </c>
      <c r="AH47">
        <v>2</v>
      </c>
      <c r="AI47">
        <v>16612696</v>
      </c>
      <c r="AJ47">
        <v>38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ROW(Source!A41)</f>
        <v>41</v>
      </c>
      <c r="B48">
        <v>16612708</v>
      </c>
      <c r="C48">
        <v>16612694</v>
      </c>
      <c r="D48">
        <v>15247974</v>
      </c>
      <c r="E48">
        <v>1</v>
      </c>
      <c r="F48">
        <v>1</v>
      </c>
      <c r="G48">
        <v>1</v>
      </c>
      <c r="H48">
        <v>2</v>
      </c>
      <c r="I48" t="s">
        <v>1226</v>
      </c>
      <c r="J48" t="s">
        <v>1227</v>
      </c>
      <c r="K48" t="s">
        <v>1228</v>
      </c>
      <c r="L48">
        <v>1368</v>
      </c>
      <c r="N48">
        <v>1011</v>
      </c>
      <c r="O48" t="s">
        <v>1229</v>
      </c>
      <c r="P48" t="s">
        <v>1229</v>
      </c>
      <c r="Q48">
        <v>1</v>
      </c>
      <c r="X48">
        <v>0.52</v>
      </c>
      <c r="Y48">
        <v>0</v>
      </c>
      <c r="Z48">
        <v>31.26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91</v>
      </c>
      <c r="AG48">
        <v>0.65</v>
      </c>
      <c r="AH48">
        <v>2</v>
      </c>
      <c r="AI48">
        <v>16612697</v>
      </c>
      <c r="AJ48">
        <v>39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ROW(Source!A41)</f>
        <v>41</v>
      </c>
      <c r="B49">
        <v>16612709</v>
      </c>
      <c r="C49">
        <v>16612694</v>
      </c>
      <c r="D49">
        <v>15249073</v>
      </c>
      <c r="E49">
        <v>1</v>
      </c>
      <c r="F49">
        <v>1</v>
      </c>
      <c r="G49">
        <v>1</v>
      </c>
      <c r="H49">
        <v>2</v>
      </c>
      <c r="I49" t="s">
        <v>1237</v>
      </c>
      <c r="J49" t="s">
        <v>1238</v>
      </c>
      <c r="K49" t="s">
        <v>1239</v>
      </c>
      <c r="L49">
        <v>1368</v>
      </c>
      <c r="N49">
        <v>1011</v>
      </c>
      <c r="O49" t="s">
        <v>1229</v>
      </c>
      <c r="P49" t="s">
        <v>1229</v>
      </c>
      <c r="Q49">
        <v>1</v>
      </c>
      <c r="X49">
        <v>3.57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91</v>
      </c>
      <c r="AG49">
        <v>4.4624999999999995</v>
      </c>
      <c r="AH49">
        <v>2</v>
      </c>
      <c r="AI49">
        <v>16612698</v>
      </c>
      <c r="AJ49">
        <v>40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ROW(Source!A41)</f>
        <v>41</v>
      </c>
      <c r="B50">
        <v>16612710</v>
      </c>
      <c r="C50">
        <v>16612694</v>
      </c>
      <c r="D50">
        <v>15167551</v>
      </c>
      <c r="E50">
        <v>1</v>
      </c>
      <c r="F50">
        <v>1</v>
      </c>
      <c r="G50">
        <v>1</v>
      </c>
      <c r="H50">
        <v>3</v>
      </c>
      <c r="I50" t="s">
        <v>1261</v>
      </c>
      <c r="J50" t="s">
        <v>1262</v>
      </c>
      <c r="K50" t="s">
        <v>1263</v>
      </c>
      <c r="L50">
        <v>1301</v>
      </c>
      <c r="N50">
        <v>1003</v>
      </c>
      <c r="O50" t="s">
        <v>135</v>
      </c>
      <c r="P50" t="s">
        <v>135</v>
      </c>
      <c r="Q50">
        <v>1</v>
      </c>
      <c r="X50">
        <v>218</v>
      </c>
      <c r="Y50">
        <v>6.38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218</v>
      </c>
      <c r="AH50">
        <v>2</v>
      </c>
      <c r="AI50">
        <v>16612699</v>
      </c>
      <c r="AJ50">
        <v>41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ROW(Source!A41)</f>
        <v>41</v>
      </c>
      <c r="B51">
        <v>16612711</v>
      </c>
      <c r="C51">
        <v>16612694</v>
      </c>
      <c r="D51">
        <v>15167552</v>
      </c>
      <c r="E51">
        <v>1</v>
      </c>
      <c r="F51">
        <v>1</v>
      </c>
      <c r="G51">
        <v>1</v>
      </c>
      <c r="H51">
        <v>3</v>
      </c>
      <c r="I51" t="s">
        <v>1264</v>
      </c>
      <c r="J51" t="s">
        <v>1265</v>
      </c>
      <c r="K51" t="s">
        <v>1266</v>
      </c>
      <c r="L51">
        <v>1301</v>
      </c>
      <c r="N51">
        <v>1003</v>
      </c>
      <c r="O51" t="s">
        <v>135</v>
      </c>
      <c r="P51" t="s">
        <v>135</v>
      </c>
      <c r="Q51">
        <v>1</v>
      </c>
      <c r="X51">
        <v>40</v>
      </c>
      <c r="Y51">
        <v>7.95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6</v>
      </c>
      <c r="AG51">
        <v>40</v>
      </c>
      <c r="AH51">
        <v>2</v>
      </c>
      <c r="AI51">
        <v>16612700</v>
      </c>
      <c r="AJ51">
        <v>42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ROW(Source!A41)</f>
        <v>41</v>
      </c>
      <c r="B52">
        <v>16612712</v>
      </c>
      <c r="C52">
        <v>16612694</v>
      </c>
      <c r="D52">
        <v>15167640</v>
      </c>
      <c r="E52">
        <v>1</v>
      </c>
      <c r="F52">
        <v>1</v>
      </c>
      <c r="G52">
        <v>1</v>
      </c>
      <c r="H52">
        <v>3</v>
      </c>
      <c r="I52" t="s">
        <v>1267</v>
      </c>
      <c r="J52" t="s">
        <v>1268</v>
      </c>
      <c r="K52" t="s">
        <v>1269</v>
      </c>
      <c r="L52">
        <v>1302</v>
      </c>
      <c r="N52">
        <v>1003</v>
      </c>
      <c r="O52" t="s">
        <v>171</v>
      </c>
      <c r="P52" t="s">
        <v>171</v>
      </c>
      <c r="Q52">
        <v>10</v>
      </c>
      <c r="X52">
        <v>15.1</v>
      </c>
      <c r="Y52">
        <v>64.099999999999994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15.1</v>
      </c>
      <c r="AH52">
        <v>2</v>
      </c>
      <c r="AI52">
        <v>16612701</v>
      </c>
      <c r="AJ52">
        <v>43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ROW(Source!A41)</f>
        <v>41</v>
      </c>
      <c r="B53">
        <v>16612713</v>
      </c>
      <c r="C53">
        <v>16612694</v>
      </c>
      <c r="D53">
        <v>15170065</v>
      </c>
      <c r="E53">
        <v>1</v>
      </c>
      <c r="F53">
        <v>1</v>
      </c>
      <c r="G53">
        <v>1</v>
      </c>
      <c r="H53">
        <v>3</v>
      </c>
      <c r="I53" t="s">
        <v>1270</v>
      </c>
      <c r="J53" t="s">
        <v>1271</v>
      </c>
      <c r="K53" t="s">
        <v>1272</v>
      </c>
      <c r="L53">
        <v>1358</v>
      </c>
      <c r="N53">
        <v>1010</v>
      </c>
      <c r="O53" t="s">
        <v>697</v>
      </c>
      <c r="P53" t="s">
        <v>697</v>
      </c>
      <c r="Q53">
        <v>10</v>
      </c>
      <c r="X53">
        <v>31.1</v>
      </c>
      <c r="Y53">
        <v>7.03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31.1</v>
      </c>
      <c r="AH53">
        <v>2</v>
      </c>
      <c r="AI53">
        <v>16612702</v>
      </c>
      <c r="AJ53">
        <v>44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ROW(Source!A41)</f>
        <v>41</v>
      </c>
      <c r="B54">
        <v>16612714</v>
      </c>
      <c r="C54">
        <v>16612694</v>
      </c>
      <c r="D54">
        <v>15162504</v>
      </c>
      <c r="E54">
        <v>17</v>
      </c>
      <c r="F54">
        <v>1</v>
      </c>
      <c r="G54">
        <v>1</v>
      </c>
      <c r="H54">
        <v>3</v>
      </c>
      <c r="I54" t="s">
        <v>1762</v>
      </c>
      <c r="J54" t="s">
        <v>6</v>
      </c>
      <c r="K54" t="s">
        <v>1763</v>
      </c>
      <c r="L54">
        <v>1327</v>
      </c>
      <c r="N54">
        <v>1005</v>
      </c>
      <c r="O54" t="s">
        <v>97</v>
      </c>
      <c r="P54" t="s">
        <v>97</v>
      </c>
      <c r="Q54">
        <v>1</v>
      </c>
      <c r="X54">
        <v>100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6</v>
      </c>
      <c r="AG54">
        <v>100</v>
      </c>
      <c r="AH54">
        <v>3</v>
      </c>
      <c r="AI54">
        <v>-1</v>
      </c>
      <c r="AJ54" t="s">
        <v>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ROW(Source!A41)</f>
        <v>41</v>
      </c>
      <c r="B55">
        <v>16612715</v>
      </c>
      <c r="C55">
        <v>16612694</v>
      </c>
      <c r="D55">
        <v>15197780</v>
      </c>
      <c r="E55">
        <v>1</v>
      </c>
      <c r="F55">
        <v>1</v>
      </c>
      <c r="G55">
        <v>1</v>
      </c>
      <c r="H55">
        <v>3</v>
      </c>
      <c r="I55" t="s">
        <v>1273</v>
      </c>
      <c r="J55" t="s">
        <v>1274</v>
      </c>
      <c r="K55" t="s">
        <v>1275</v>
      </c>
      <c r="L55">
        <v>1355</v>
      </c>
      <c r="N55">
        <v>1010</v>
      </c>
      <c r="O55" t="s">
        <v>322</v>
      </c>
      <c r="P55" t="s">
        <v>322</v>
      </c>
      <c r="Q55">
        <v>100</v>
      </c>
      <c r="X55">
        <v>8</v>
      </c>
      <c r="Y55">
        <v>50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8</v>
      </c>
      <c r="AH55">
        <v>2</v>
      </c>
      <c r="AI55">
        <v>16612704</v>
      </c>
      <c r="AJ55">
        <v>46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ROW(Source!A41)</f>
        <v>41</v>
      </c>
      <c r="B56">
        <v>16612716</v>
      </c>
      <c r="C56">
        <v>16612694</v>
      </c>
      <c r="D56">
        <v>15204239</v>
      </c>
      <c r="E56">
        <v>1</v>
      </c>
      <c r="F56">
        <v>1</v>
      </c>
      <c r="G56">
        <v>1</v>
      </c>
      <c r="H56">
        <v>3</v>
      </c>
      <c r="I56" t="s">
        <v>1276</v>
      </c>
      <c r="J56" t="s">
        <v>1277</v>
      </c>
      <c r="K56" t="s">
        <v>1278</v>
      </c>
      <c r="L56">
        <v>1354</v>
      </c>
      <c r="N56">
        <v>1010</v>
      </c>
      <c r="O56" t="s">
        <v>110</v>
      </c>
      <c r="P56" t="s">
        <v>110</v>
      </c>
      <c r="Q56">
        <v>1</v>
      </c>
      <c r="X56">
        <v>70.3</v>
      </c>
      <c r="Y56">
        <v>67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70.3</v>
      </c>
      <c r="AH56">
        <v>2</v>
      </c>
      <c r="AI56">
        <v>16612705</v>
      </c>
      <c r="AJ56">
        <v>47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ROW(Source!A43)</f>
        <v>43</v>
      </c>
      <c r="B57">
        <v>16612731</v>
      </c>
      <c r="C57">
        <v>16612718</v>
      </c>
      <c r="D57">
        <v>15436014</v>
      </c>
      <c r="E57">
        <v>1</v>
      </c>
      <c r="F57">
        <v>1</v>
      </c>
      <c r="G57">
        <v>1</v>
      </c>
      <c r="H57">
        <v>1</v>
      </c>
      <c r="I57" t="s">
        <v>1259</v>
      </c>
      <c r="J57" t="s">
        <v>6</v>
      </c>
      <c r="K57" t="s">
        <v>1260</v>
      </c>
      <c r="L57">
        <v>1191</v>
      </c>
      <c r="N57">
        <v>1013</v>
      </c>
      <c r="O57" t="s">
        <v>1223</v>
      </c>
      <c r="P57" t="s">
        <v>1223</v>
      </c>
      <c r="Q57">
        <v>1</v>
      </c>
      <c r="X57">
        <v>220.04</v>
      </c>
      <c r="Y57">
        <v>0</v>
      </c>
      <c r="Z57">
        <v>0</v>
      </c>
      <c r="AA57">
        <v>0</v>
      </c>
      <c r="AB57">
        <v>8.74</v>
      </c>
      <c r="AC57">
        <v>0</v>
      </c>
      <c r="AD57">
        <v>1</v>
      </c>
      <c r="AE57">
        <v>1</v>
      </c>
      <c r="AF57" t="s">
        <v>6</v>
      </c>
      <c r="AG57">
        <v>220.04</v>
      </c>
      <c r="AH57">
        <v>2</v>
      </c>
      <c r="AI57">
        <v>16612719</v>
      </c>
      <c r="AJ57">
        <v>48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ROW(Source!A43)</f>
        <v>43</v>
      </c>
      <c r="B58">
        <v>16612732</v>
      </c>
      <c r="C58">
        <v>16612718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1224</v>
      </c>
      <c r="J58" t="s">
        <v>6</v>
      </c>
      <c r="K58" t="s">
        <v>1225</v>
      </c>
      <c r="L58">
        <v>1191</v>
      </c>
      <c r="N58">
        <v>1013</v>
      </c>
      <c r="O58" t="s">
        <v>1223</v>
      </c>
      <c r="P58" t="s">
        <v>1223</v>
      </c>
      <c r="Q58">
        <v>1</v>
      </c>
      <c r="X58">
        <v>5.23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6</v>
      </c>
      <c r="AG58">
        <v>5.23</v>
      </c>
      <c r="AH58">
        <v>2</v>
      </c>
      <c r="AI58">
        <v>16612720</v>
      </c>
      <c r="AJ58">
        <v>49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ROW(Source!A43)</f>
        <v>43</v>
      </c>
      <c r="B59">
        <v>16612733</v>
      </c>
      <c r="C59">
        <v>16612718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1226</v>
      </c>
      <c r="J59" t="s">
        <v>1227</v>
      </c>
      <c r="K59" t="s">
        <v>1228</v>
      </c>
      <c r="L59">
        <v>1368</v>
      </c>
      <c r="N59">
        <v>1011</v>
      </c>
      <c r="O59" t="s">
        <v>1229</v>
      </c>
      <c r="P59" t="s">
        <v>1229</v>
      </c>
      <c r="Q59">
        <v>1</v>
      </c>
      <c r="X59">
        <v>1.66</v>
      </c>
      <c r="Y59">
        <v>0</v>
      </c>
      <c r="Z59">
        <v>31.26</v>
      </c>
      <c r="AA59">
        <v>13.5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1.66</v>
      </c>
      <c r="AH59">
        <v>2</v>
      </c>
      <c r="AI59">
        <v>16612721</v>
      </c>
      <c r="AJ59">
        <v>50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ROW(Source!A43)</f>
        <v>43</v>
      </c>
      <c r="B60">
        <v>16612734</v>
      </c>
      <c r="C60">
        <v>16612718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1237</v>
      </c>
      <c r="J60" t="s">
        <v>1238</v>
      </c>
      <c r="K60" t="s">
        <v>1239</v>
      </c>
      <c r="L60">
        <v>1368</v>
      </c>
      <c r="N60">
        <v>1011</v>
      </c>
      <c r="O60" t="s">
        <v>1229</v>
      </c>
      <c r="P60" t="s">
        <v>1229</v>
      </c>
      <c r="Q60">
        <v>1</v>
      </c>
      <c r="X60">
        <v>3.57</v>
      </c>
      <c r="Y60">
        <v>0</v>
      </c>
      <c r="Z60">
        <v>65.709999999999994</v>
      </c>
      <c r="AA60">
        <v>11.6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3.57</v>
      </c>
      <c r="AH60">
        <v>2</v>
      </c>
      <c r="AI60">
        <v>16612722</v>
      </c>
      <c r="AJ60">
        <v>51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ROW(Source!A43)</f>
        <v>43</v>
      </c>
      <c r="B61">
        <v>16612735</v>
      </c>
      <c r="C61">
        <v>16612718</v>
      </c>
      <c r="D61">
        <v>15167551</v>
      </c>
      <c r="E61">
        <v>1</v>
      </c>
      <c r="F61">
        <v>1</v>
      </c>
      <c r="G61">
        <v>1</v>
      </c>
      <c r="H61">
        <v>3</v>
      </c>
      <c r="I61" t="s">
        <v>1261</v>
      </c>
      <c r="J61" t="s">
        <v>1262</v>
      </c>
      <c r="K61" t="s">
        <v>1263</v>
      </c>
      <c r="L61">
        <v>1301</v>
      </c>
      <c r="N61">
        <v>1003</v>
      </c>
      <c r="O61" t="s">
        <v>135</v>
      </c>
      <c r="P61" t="s">
        <v>135</v>
      </c>
      <c r="Q61">
        <v>1</v>
      </c>
      <c r="X61">
        <v>402</v>
      </c>
      <c r="Y61">
        <v>6.38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402</v>
      </c>
      <c r="AH61">
        <v>2</v>
      </c>
      <c r="AI61">
        <v>16612723</v>
      </c>
      <c r="AJ61">
        <v>52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16612736</v>
      </c>
      <c r="C62">
        <v>16612718</v>
      </c>
      <c r="D62">
        <v>15167552</v>
      </c>
      <c r="E62">
        <v>1</v>
      </c>
      <c r="F62">
        <v>1</v>
      </c>
      <c r="G62">
        <v>1</v>
      </c>
      <c r="H62">
        <v>3</v>
      </c>
      <c r="I62" t="s">
        <v>1264</v>
      </c>
      <c r="J62" t="s">
        <v>1265</v>
      </c>
      <c r="K62" t="s">
        <v>1266</v>
      </c>
      <c r="L62">
        <v>1301</v>
      </c>
      <c r="N62">
        <v>1003</v>
      </c>
      <c r="O62" t="s">
        <v>135</v>
      </c>
      <c r="P62" t="s">
        <v>135</v>
      </c>
      <c r="Q62">
        <v>1</v>
      </c>
      <c r="X62">
        <v>43</v>
      </c>
      <c r="Y62">
        <v>7.95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43</v>
      </c>
      <c r="AH62">
        <v>2</v>
      </c>
      <c r="AI62">
        <v>16612724</v>
      </c>
      <c r="AJ62">
        <v>53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16612737</v>
      </c>
      <c r="C63">
        <v>16612718</v>
      </c>
      <c r="D63">
        <v>15167640</v>
      </c>
      <c r="E63">
        <v>1</v>
      </c>
      <c r="F63">
        <v>1</v>
      </c>
      <c r="G63">
        <v>1</v>
      </c>
      <c r="H63">
        <v>3</v>
      </c>
      <c r="I63" t="s">
        <v>1267</v>
      </c>
      <c r="J63" t="s">
        <v>1268</v>
      </c>
      <c r="K63" t="s">
        <v>1269</v>
      </c>
      <c r="L63">
        <v>1302</v>
      </c>
      <c r="N63">
        <v>1003</v>
      </c>
      <c r="O63" t="s">
        <v>171</v>
      </c>
      <c r="P63" t="s">
        <v>171</v>
      </c>
      <c r="Q63">
        <v>10</v>
      </c>
      <c r="X63">
        <v>29.3</v>
      </c>
      <c r="Y63">
        <v>64.099999999999994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29.3</v>
      </c>
      <c r="AH63">
        <v>2</v>
      </c>
      <c r="AI63">
        <v>16612725</v>
      </c>
      <c r="AJ63">
        <v>54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16612738</v>
      </c>
      <c r="C64">
        <v>16612718</v>
      </c>
      <c r="D64">
        <v>15170065</v>
      </c>
      <c r="E64">
        <v>1</v>
      </c>
      <c r="F64">
        <v>1</v>
      </c>
      <c r="G64">
        <v>1</v>
      </c>
      <c r="H64">
        <v>3</v>
      </c>
      <c r="I64" t="s">
        <v>1270</v>
      </c>
      <c r="J64" t="s">
        <v>1271</v>
      </c>
      <c r="K64" t="s">
        <v>1272</v>
      </c>
      <c r="L64">
        <v>1358</v>
      </c>
      <c r="N64">
        <v>1010</v>
      </c>
      <c r="O64" t="s">
        <v>697</v>
      </c>
      <c r="P64" t="s">
        <v>697</v>
      </c>
      <c r="Q64">
        <v>10</v>
      </c>
      <c r="X64">
        <v>65.2</v>
      </c>
      <c r="Y64">
        <v>7.03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65.2</v>
      </c>
      <c r="AH64">
        <v>2</v>
      </c>
      <c r="AI64">
        <v>16612726</v>
      </c>
      <c r="AJ64">
        <v>55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ROW(Source!A43)</f>
        <v>43</v>
      </c>
      <c r="B65">
        <v>16612739</v>
      </c>
      <c r="C65">
        <v>16612718</v>
      </c>
      <c r="D65">
        <v>15162504</v>
      </c>
      <c r="E65">
        <v>17</v>
      </c>
      <c r="F65">
        <v>1</v>
      </c>
      <c r="G65">
        <v>1</v>
      </c>
      <c r="H65">
        <v>3</v>
      </c>
      <c r="I65" t="s">
        <v>1762</v>
      </c>
      <c r="J65" t="s">
        <v>6</v>
      </c>
      <c r="K65" t="s">
        <v>1764</v>
      </c>
      <c r="L65">
        <v>1327</v>
      </c>
      <c r="N65">
        <v>1005</v>
      </c>
      <c r="O65" t="s">
        <v>97</v>
      </c>
      <c r="P65" t="s">
        <v>97</v>
      </c>
      <c r="Q65">
        <v>1</v>
      </c>
      <c r="X65">
        <v>100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100</v>
      </c>
      <c r="AH65">
        <v>3</v>
      </c>
      <c r="AI65">
        <v>-1</v>
      </c>
      <c r="AJ65" t="s">
        <v>6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ROW(Source!A43)</f>
        <v>43</v>
      </c>
      <c r="B66">
        <v>16612740</v>
      </c>
      <c r="C66">
        <v>16612718</v>
      </c>
      <c r="D66">
        <v>15197780</v>
      </c>
      <c r="E66">
        <v>1</v>
      </c>
      <c r="F66">
        <v>1</v>
      </c>
      <c r="G66">
        <v>1</v>
      </c>
      <c r="H66">
        <v>3</v>
      </c>
      <c r="I66" t="s">
        <v>1273</v>
      </c>
      <c r="J66" t="s">
        <v>1274</v>
      </c>
      <c r="K66" t="s">
        <v>1275</v>
      </c>
      <c r="L66">
        <v>1355</v>
      </c>
      <c r="N66">
        <v>1010</v>
      </c>
      <c r="O66" t="s">
        <v>322</v>
      </c>
      <c r="P66" t="s">
        <v>322</v>
      </c>
      <c r="Q66">
        <v>100</v>
      </c>
      <c r="X66">
        <v>8</v>
      </c>
      <c r="Y66">
        <v>50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8</v>
      </c>
      <c r="AH66">
        <v>2</v>
      </c>
      <c r="AI66">
        <v>16612729</v>
      </c>
      <c r="AJ66">
        <v>58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ROW(Source!A43)</f>
        <v>43</v>
      </c>
      <c r="B67">
        <v>16612741</v>
      </c>
      <c r="C67">
        <v>16612718</v>
      </c>
      <c r="D67">
        <v>15204239</v>
      </c>
      <c r="E67">
        <v>1</v>
      </c>
      <c r="F67">
        <v>1</v>
      </c>
      <c r="G67">
        <v>1</v>
      </c>
      <c r="H67">
        <v>3</v>
      </c>
      <c r="I67" t="s">
        <v>1276</v>
      </c>
      <c r="J67" t="s">
        <v>1277</v>
      </c>
      <c r="K67" t="s">
        <v>1278</v>
      </c>
      <c r="L67">
        <v>1354</v>
      </c>
      <c r="N67">
        <v>1010</v>
      </c>
      <c r="O67" t="s">
        <v>110</v>
      </c>
      <c r="P67" t="s">
        <v>110</v>
      </c>
      <c r="Q67">
        <v>1</v>
      </c>
      <c r="X67">
        <v>123.5</v>
      </c>
      <c r="Y67">
        <v>67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123.5</v>
      </c>
      <c r="AH67">
        <v>2</v>
      </c>
      <c r="AI67">
        <v>16612730</v>
      </c>
      <c r="AJ67">
        <v>59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16612756</v>
      </c>
      <c r="C68">
        <v>16612744</v>
      </c>
      <c r="D68">
        <v>15436014</v>
      </c>
      <c r="E68">
        <v>1</v>
      </c>
      <c r="F68">
        <v>1</v>
      </c>
      <c r="G68">
        <v>1</v>
      </c>
      <c r="H68">
        <v>1</v>
      </c>
      <c r="I68" t="s">
        <v>1259</v>
      </c>
      <c r="J68" t="s">
        <v>6</v>
      </c>
      <c r="K68" t="s">
        <v>1260</v>
      </c>
      <c r="L68">
        <v>1191</v>
      </c>
      <c r="N68">
        <v>1013</v>
      </c>
      <c r="O68" t="s">
        <v>1223</v>
      </c>
      <c r="P68" t="s">
        <v>1223</v>
      </c>
      <c r="Q68">
        <v>1</v>
      </c>
      <c r="X68">
        <v>137.43</v>
      </c>
      <c r="Y68">
        <v>0</v>
      </c>
      <c r="Z68">
        <v>0</v>
      </c>
      <c r="AA68">
        <v>0</v>
      </c>
      <c r="AB68">
        <v>8.74</v>
      </c>
      <c r="AC68">
        <v>0</v>
      </c>
      <c r="AD68">
        <v>1</v>
      </c>
      <c r="AE68">
        <v>1</v>
      </c>
      <c r="AF68" t="s">
        <v>92</v>
      </c>
      <c r="AG68">
        <v>158.0445</v>
      </c>
      <c r="AH68">
        <v>2</v>
      </c>
      <c r="AI68">
        <v>16612745</v>
      </c>
      <c r="AJ68">
        <v>60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16612757</v>
      </c>
      <c r="C69">
        <v>16612744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1224</v>
      </c>
      <c r="J69" t="s">
        <v>6</v>
      </c>
      <c r="K69" t="s">
        <v>1225</v>
      </c>
      <c r="L69">
        <v>1191</v>
      </c>
      <c r="N69">
        <v>1013</v>
      </c>
      <c r="O69" t="s">
        <v>1223</v>
      </c>
      <c r="P69" t="s">
        <v>1223</v>
      </c>
      <c r="Q69">
        <v>1</v>
      </c>
      <c r="X69">
        <v>4.2300000000000004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91</v>
      </c>
      <c r="AG69">
        <v>5.2875000000000005</v>
      </c>
      <c r="AH69">
        <v>2</v>
      </c>
      <c r="AI69">
        <v>16612746</v>
      </c>
      <c r="AJ69">
        <v>61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16612758</v>
      </c>
      <c r="C70">
        <v>16612744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1226</v>
      </c>
      <c r="J70" t="s">
        <v>1227</v>
      </c>
      <c r="K70" t="s">
        <v>1228</v>
      </c>
      <c r="L70">
        <v>1368</v>
      </c>
      <c r="N70">
        <v>1011</v>
      </c>
      <c r="O70" t="s">
        <v>1229</v>
      </c>
      <c r="P70" t="s">
        <v>1229</v>
      </c>
      <c r="Q70">
        <v>1</v>
      </c>
      <c r="X70">
        <v>0.66</v>
      </c>
      <c r="Y70">
        <v>0</v>
      </c>
      <c r="Z70">
        <v>31.26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91</v>
      </c>
      <c r="AG70">
        <v>0.82500000000000007</v>
      </c>
      <c r="AH70">
        <v>2</v>
      </c>
      <c r="AI70">
        <v>16612747</v>
      </c>
      <c r="AJ70">
        <v>62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16612759</v>
      </c>
      <c r="C71">
        <v>16612744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1237</v>
      </c>
      <c r="J71" t="s">
        <v>1238</v>
      </c>
      <c r="K71" t="s">
        <v>1239</v>
      </c>
      <c r="L71">
        <v>1368</v>
      </c>
      <c r="N71">
        <v>1011</v>
      </c>
      <c r="O71" t="s">
        <v>1229</v>
      </c>
      <c r="P71" t="s">
        <v>1229</v>
      </c>
      <c r="Q71">
        <v>1</v>
      </c>
      <c r="X71">
        <v>3.57</v>
      </c>
      <c r="Y71">
        <v>0</v>
      </c>
      <c r="Z71">
        <v>65.709999999999994</v>
      </c>
      <c r="AA71">
        <v>11.6</v>
      </c>
      <c r="AB71">
        <v>0</v>
      </c>
      <c r="AC71">
        <v>0</v>
      </c>
      <c r="AD71">
        <v>1</v>
      </c>
      <c r="AE71">
        <v>0</v>
      </c>
      <c r="AF71" t="s">
        <v>91</v>
      </c>
      <c r="AG71">
        <v>4.4624999999999995</v>
      </c>
      <c r="AH71">
        <v>2</v>
      </c>
      <c r="AI71">
        <v>16612748</v>
      </c>
      <c r="AJ71">
        <v>63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ROW(Source!A46)</f>
        <v>46</v>
      </c>
      <c r="B72">
        <v>16612760</v>
      </c>
      <c r="C72">
        <v>16612744</v>
      </c>
      <c r="D72">
        <v>15167551</v>
      </c>
      <c r="E72">
        <v>1</v>
      </c>
      <c r="F72">
        <v>1</v>
      </c>
      <c r="G72">
        <v>1</v>
      </c>
      <c r="H72">
        <v>3</v>
      </c>
      <c r="I72" t="s">
        <v>1261</v>
      </c>
      <c r="J72" t="s">
        <v>1262</v>
      </c>
      <c r="K72" t="s">
        <v>1263</v>
      </c>
      <c r="L72">
        <v>1301</v>
      </c>
      <c r="N72">
        <v>1003</v>
      </c>
      <c r="O72" t="s">
        <v>135</v>
      </c>
      <c r="P72" t="s">
        <v>135</v>
      </c>
      <c r="Q72">
        <v>1</v>
      </c>
      <c r="X72">
        <v>230</v>
      </c>
      <c r="Y72">
        <v>6.38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230</v>
      </c>
      <c r="AH72">
        <v>2</v>
      </c>
      <c r="AI72">
        <v>16612749</v>
      </c>
      <c r="AJ72">
        <v>64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ROW(Source!A46)</f>
        <v>46</v>
      </c>
      <c r="B73">
        <v>16612761</v>
      </c>
      <c r="C73">
        <v>16612744</v>
      </c>
      <c r="D73">
        <v>15167552</v>
      </c>
      <c r="E73">
        <v>1</v>
      </c>
      <c r="F73">
        <v>1</v>
      </c>
      <c r="G73">
        <v>1</v>
      </c>
      <c r="H73">
        <v>3</v>
      </c>
      <c r="I73" t="s">
        <v>1264</v>
      </c>
      <c r="J73" t="s">
        <v>1265</v>
      </c>
      <c r="K73" t="s">
        <v>1266</v>
      </c>
      <c r="L73">
        <v>1301</v>
      </c>
      <c r="N73">
        <v>1003</v>
      </c>
      <c r="O73" t="s">
        <v>135</v>
      </c>
      <c r="P73" t="s">
        <v>135</v>
      </c>
      <c r="Q73">
        <v>1</v>
      </c>
      <c r="X73">
        <v>50</v>
      </c>
      <c r="Y73">
        <v>7.95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50</v>
      </c>
      <c r="AH73">
        <v>2</v>
      </c>
      <c r="AI73">
        <v>16612750</v>
      </c>
      <c r="AJ73">
        <v>65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ROW(Source!A46)</f>
        <v>46</v>
      </c>
      <c r="B74">
        <v>16612762</v>
      </c>
      <c r="C74">
        <v>16612744</v>
      </c>
      <c r="D74">
        <v>15167640</v>
      </c>
      <c r="E74">
        <v>1</v>
      </c>
      <c r="F74">
        <v>1</v>
      </c>
      <c r="G74">
        <v>1</v>
      </c>
      <c r="H74">
        <v>3</v>
      </c>
      <c r="I74" t="s">
        <v>1267</v>
      </c>
      <c r="J74" t="s">
        <v>1268</v>
      </c>
      <c r="K74" t="s">
        <v>1269</v>
      </c>
      <c r="L74">
        <v>1302</v>
      </c>
      <c r="N74">
        <v>1003</v>
      </c>
      <c r="O74" t="s">
        <v>171</v>
      </c>
      <c r="P74" t="s">
        <v>171</v>
      </c>
      <c r="Q74">
        <v>10</v>
      </c>
      <c r="X74">
        <v>15</v>
      </c>
      <c r="Y74">
        <v>64.099999999999994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15</v>
      </c>
      <c r="AH74">
        <v>2</v>
      </c>
      <c r="AI74">
        <v>16612751</v>
      </c>
      <c r="AJ74">
        <v>66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ROW(Source!A46)</f>
        <v>46</v>
      </c>
      <c r="B75">
        <v>16612763</v>
      </c>
      <c r="C75">
        <v>16612744</v>
      </c>
      <c r="D75">
        <v>15170065</v>
      </c>
      <c r="E75">
        <v>1</v>
      </c>
      <c r="F75">
        <v>1</v>
      </c>
      <c r="G75">
        <v>1</v>
      </c>
      <c r="H75">
        <v>3</v>
      </c>
      <c r="I75" t="s">
        <v>1270</v>
      </c>
      <c r="J75" t="s">
        <v>1271</v>
      </c>
      <c r="K75" t="s">
        <v>1272</v>
      </c>
      <c r="L75">
        <v>1358</v>
      </c>
      <c r="N75">
        <v>1010</v>
      </c>
      <c r="O75" t="s">
        <v>697</v>
      </c>
      <c r="P75" t="s">
        <v>697</v>
      </c>
      <c r="Q75">
        <v>10</v>
      </c>
      <c r="X75">
        <v>30</v>
      </c>
      <c r="Y75">
        <v>7.03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30</v>
      </c>
      <c r="AH75">
        <v>2</v>
      </c>
      <c r="AI75">
        <v>16612752</v>
      </c>
      <c r="AJ75">
        <v>67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ROW(Source!A46)</f>
        <v>46</v>
      </c>
      <c r="B76">
        <v>16612764</v>
      </c>
      <c r="C76">
        <v>16612744</v>
      </c>
      <c r="D76">
        <v>15162466</v>
      </c>
      <c r="E76">
        <v>17</v>
      </c>
      <c r="F76">
        <v>1</v>
      </c>
      <c r="G76">
        <v>1</v>
      </c>
      <c r="H76">
        <v>3</v>
      </c>
      <c r="I76" t="s">
        <v>1765</v>
      </c>
      <c r="J76" t="s">
        <v>6</v>
      </c>
      <c r="K76" t="s">
        <v>1766</v>
      </c>
      <c r="L76">
        <v>1327</v>
      </c>
      <c r="N76">
        <v>1005</v>
      </c>
      <c r="O76" t="s">
        <v>97</v>
      </c>
      <c r="P76" t="s">
        <v>97</v>
      </c>
      <c r="Q76">
        <v>1</v>
      </c>
      <c r="X76">
        <v>100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6</v>
      </c>
      <c r="AG76">
        <v>100</v>
      </c>
      <c r="AH76">
        <v>3</v>
      </c>
      <c r="AI76">
        <v>-1</v>
      </c>
      <c r="AJ76" t="s">
        <v>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ROW(Source!A46)</f>
        <v>46</v>
      </c>
      <c r="B77">
        <v>16612765</v>
      </c>
      <c r="C77">
        <v>16612744</v>
      </c>
      <c r="D77">
        <v>15197780</v>
      </c>
      <c r="E77">
        <v>1</v>
      </c>
      <c r="F77">
        <v>1</v>
      </c>
      <c r="G77">
        <v>1</v>
      </c>
      <c r="H77">
        <v>3</v>
      </c>
      <c r="I77" t="s">
        <v>1273</v>
      </c>
      <c r="J77" t="s">
        <v>1274</v>
      </c>
      <c r="K77" t="s">
        <v>1275</v>
      </c>
      <c r="L77">
        <v>1355</v>
      </c>
      <c r="N77">
        <v>1010</v>
      </c>
      <c r="O77" t="s">
        <v>322</v>
      </c>
      <c r="P77" t="s">
        <v>322</v>
      </c>
      <c r="Q77">
        <v>100</v>
      </c>
      <c r="X77">
        <v>8</v>
      </c>
      <c r="Y77">
        <v>50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8</v>
      </c>
      <c r="AH77">
        <v>2</v>
      </c>
      <c r="AI77">
        <v>16612754</v>
      </c>
      <c r="AJ77">
        <v>69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ROW(Source!A46)</f>
        <v>46</v>
      </c>
      <c r="B78">
        <v>16612766</v>
      </c>
      <c r="C78">
        <v>16612744</v>
      </c>
      <c r="D78">
        <v>15204239</v>
      </c>
      <c r="E78">
        <v>1</v>
      </c>
      <c r="F78">
        <v>1</v>
      </c>
      <c r="G78">
        <v>1</v>
      </c>
      <c r="H78">
        <v>3</v>
      </c>
      <c r="I78" t="s">
        <v>1276</v>
      </c>
      <c r="J78" t="s">
        <v>1277</v>
      </c>
      <c r="K78" t="s">
        <v>1278</v>
      </c>
      <c r="L78">
        <v>1354</v>
      </c>
      <c r="N78">
        <v>1010</v>
      </c>
      <c r="O78" t="s">
        <v>110</v>
      </c>
      <c r="P78" t="s">
        <v>110</v>
      </c>
      <c r="Q78">
        <v>1</v>
      </c>
      <c r="X78">
        <v>66</v>
      </c>
      <c r="Y78">
        <v>67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66</v>
      </c>
      <c r="AH78">
        <v>2</v>
      </c>
      <c r="AI78">
        <v>16612755</v>
      </c>
      <c r="AJ78">
        <v>70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ROW(Source!A48)</f>
        <v>48</v>
      </c>
      <c r="B79">
        <v>16612780</v>
      </c>
      <c r="C79">
        <v>16612768</v>
      </c>
      <c r="D79">
        <v>15436014</v>
      </c>
      <c r="E79">
        <v>1</v>
      </c>
      <c r="F79">
        <v>1</v>
      </c>
      <c r="G79">
        <v>1</v>
      </c>
      <c r="H79">
        <v>1</v>
      </c>
      <c r="I79" t="s">
        <v>1259</v>
      </c>
      <c r="J79" t="s">
        <v>6</v>
      </c>
      <c r="K79" t="s">
        <v>1260</v>
      </c>
      <c r="L79">
        <v>1191</v>
      </c>
      <c r="N79">
        <v>1013</v>
      </c>
      <c r="O79" t="s">
        <v>1223</v>
      </c>
      <c r="P79" t="s">
        <v>1223</v>
      </c>
      <c r="Q79">
        <v>1</v>
      </c>
      <c r="X79">
        <v>145.72</v>
      </c>
      <c r="Y79">
        <v>0</v>
      </c>
      <c r="Z79">
        <v>0</v>
      </c>
      <c r="AA79">
        <v>0</v>
      </c>
      <c r="AB79">
        <v>8.74</v>
      </c>
      <c r="AC79">
        <v>0</v>
      </c>
      <c r="AD79">
        <v>1</v>
      </c>
      <c r="AE79">
        <v>1</v>
      </c>
      <c r="AF79" t="s">
        <v>92</v>
      </c>
      <c r="AG79">
        <v>167.57799999999997</v>
      </c>
      <c r="AH79">
        <v>2</v>
      </c>
      <c r="AI79">
        <v>16612769</v>
      </c>
      <c r="AJ79">
        <v>71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ROW(Source!A48)</f>
        <v>48</v>
      </c>
      <c r="B80">
        <v>16612781</v>
      </c>
      <c r="C80">
        <v>16612768</v>
      </c>
      <c r="D80">
        <v>15430395</v>
      </c>
      <c r="E80">
        <v>1</v>
      </c>
      <c r="F80">
        <v>1</v>
      </c>
      <c r="G80">
        <v>1</v>
      </c>
      <c r="H80">
        <v>1</v>
      </c>
      <c r="I80" t="s">
        <v>1224</v>
      </c>
      <c r="J80" t="s">
        <v>6</v>
      </c>
      <c r="K80" t="s">
        <v>1225</v>
      </c>
      <c r="L80">
        <v>1191</v>
      </c>
      <c r="N80">
        <v>1013</v>
      </c>
      <c r="O80" t="s">
        <v>1223</v>
      </c>
      <c r="P80" t="s">
        <v>1223</v>
      </c>
      <c r="Q80">
        <v>1</v>
      </c>
      <c r="X80">
        <v>4.2300000000000004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91</v>
      </c>
      <c r="AG80">
        <v>5.2875000000000005</v>
      </c>
      <c r="AH80">
        <v>2</v>
      </c>
      <c r="AI80">
        <v>16612770</v>
      </c>
      <c r="AJ80">
        <v>72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ROW(Source!A48)</f>
        <v>48</v>
      </c>
      <c r="B81">
        <v>16612782</v>
      </c>
      <c r="C81">
        <v>16612768</v>
      </c>
      <c r="D81">
        <v>15247974</v>
      </c>
      <c r="E81">
        <v>1</v>
      </c>
      <c r="F81">
        <v>1</v>
      </c>
      <c r="G81">
        <v>1</v>
      </c>
      <c r="H81">
        <v>2</v>
      </c>
      <c r="I81" t="s">
        <v>1226</v>
      </c>
      <c r="J81" t="s">
        <v>1227</v>
      </c>
      <c r="K81" t="s">
        <v>1228</v>
      </c>
      <c r="L81">
        <v>1368</v>
      </c>
      <c r="N81">
        <v>1011</v>
      </c>
      <c r="O81" t="s">
        <v>1229</v>
      </c>
      <c r="P81" t="s">
        <v>1229</v>
      </c>
      <c r="Q81">
        <v>1</v>
      </c>
      <c r="X81">
        <v>0.66</v>
      </c>
      <c r="Y81">
        <v>0</v>
      </c>
      <c r="Z81">
        <v>31.26</v>
      </c>
      <c r="AA81">
        <v>13.5</v>
      </c>
      <c r="AB81">
        <v>0</v>
      </c>
      <c r="AC81">
        <v>0</v>
      </c>
      <c r="AD81">
        <v>1</v>
      </c>
      <c r="AE81">
        <v>0</v>
      </c>
      <c r="AF81" t="s">
        <v>91</v>
      </c>
      <c r="AG81">
        <v>0.82500000000000007</v>
      </c>
      <c r="AH81">
        <v>2</v>
      </c>
      <c r="AI81">
        <v>16612771</v>
      </c>
      <c r="AJ81">
        <v>73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16612783</v>
      </c>
      <c r="C82">
        <v>16612768</v>
      </c>
      <c r="D82">
        <v>15249073</v>
      </c>
      <c r="E82">
        <v>1</v>
      </c>
      <c r="F82">
        <v>1</v>
      </c>
      <c r="G82">
        <v>1</v>
      </c>
      <c r="H82">
        <v>2</v>
      </c>
      <c r="I82" t="s">
        <v>1237</v>
      </c>
      <c r="J82" t="s">
        <v>1238</v>
      </c>
      <c r="K82" t="s">
        <v>1239</v>
      </c>
      <c r="L82">
        <v>1368</v>
      </c>
      <c r="N82">
        <v>1011</v>
      </c>
      <c r="O82" t="s">
        <v>1229</v>
      </c>
      <c r="P82" t="s">
        <v>1229</v>
      </c>
      <c r="Q82">
        <v>1</v>
      </c>
      <c r="X82">
        <v>3.57</v>
      </c>
      <c r="Y82">
        <v>0</v>
      </c>
      <c r="Z82">
        <v>65.709999999999994</v>
      </c>
      <c r="AA82">
        <v>11.6</v>
      </c>
      <c r="AB82">
        <v>0</v>
      </c>
      <c r="AC82">
        <v>0</v>
      </c>
      <c r="AD82">
        <v>1</v>
      </c>
      <c r="AE82">
        <v>0</v>
      </c>
      <c r="AF82" t="s">
        <v>91</v>
      </c>
      <c r="AG82">
        <v>4.4624999999999995</v>
      </c>
      <c r="AH82">
        <v>2</v>
      </c>
      <c r="AI82">
        <v>16612772</v>
      </c>
      <c r="AJ82">
        <v>74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ROW(Source!A48)</f>
        <v>48</v>
      </c>
      <c r="B83">
        <v>16612784</v>
      </c>
      <c r="C83">
        <v>16612768</v>
      </c>
      <c r="D83">
        <v>15167551</v>
      </c>
      <c r="E83">
        <v>1</v>
      </c>
      <c r="F83">
        <v>1</v>
      </c>
      <c r="G83">
        <v>1</v>
      </c>
      <c r="H83">
        <v>3</v>
      </c>
      <c r="I83" t="s">
        <v>1261</v>
      </c>
      <c r="J83" t="s">
        <v>1262</v>
      </c>
      <c r="K83" t="s">
        <v>1263</v>
      </c>
      <c r="L83">
        <v>1301</v>
      </c>
      <c r="N83">
        <v>1003</v>
      </c>
      <c r="O83" t="s">
        <v>135</v>
      </c>
      <c r="P83" t="s">
        <v>135</v>
      </c>
      <c r="Q83">
        <v>1</v>
      </c>
      <c r="X83">
        <v>244</v>
      </c>
      <c r="Y83">
        <v>6.38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244</v>
      </c>
      <c r="AH83">
        <v>2</v>
      </c>
      <c r="AI83">
        <v>16612773</v>
      </c>
      <c r="AJ83">
        <v>75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ROW(Source!A48)</f>
        <v>48</v>
      </c>
      <c r="B84">
        <v>16612785</v>
      </c>
      <c r="C84">
        <v>16612768</v>
      </c>
      <c r="D84">
        <v>15167552</v>
      </c>
      <c r="E84">
        <v>1</v>
      </c>
      <c r="F84">
        <v>1</v>
      </c>
      <c r="G84">
        <v>1</v>
      </c>
      <c r="H84">
        <v>3</v>
      </c>
      <c r="I84" t="s">
        <v>1264</v>
      </c>
      <c r="J84" t="s">
        <v>1265</v>
      </c>
      <c r="K84" t="s">
        <v>1266</v>
      </c>
      <c r="L84">
        <v>1301</v>
      </c>
      <c r="N84">
        <v>1003</v>
      </c>
      <c r="O84" t="s">
        <v>135</v>
      </c>
      <c r="P84" t="s">
        <v>135</v>
      </c>
      <c r="Q84">
        <v>1</v>
      </c>
      <c r="X84">
        <v>56</v>
      </c>
      <c r="Y84">
        <v>7.95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56</v>
      </c>
      <c r="AH84">
        <v>2</v>
      </c>
      <c r="AI84">
        <v>16612774</v>
      </c>
      <c r="AJ84">
        <v>76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ROW(Source!A48)</f>
        <v>48</v>
      </c>
      <c r="B85">
        <v>16612786</v>
      </c>
      <c r="C85">
        <v>16612768</v>
      </c>
      <c r="D85">
        <v>15167640</v>
      </c>
      <c r="E85">
        <v>1</v>
      </c>
      <c r="F85">
        <v>1</v>
      </c>
      <c r="G85">
        <v>1</v>
      </c>
      <c r="H85">
        <v>3</v>
      </c>
      <c r="I85" t="s">
        <v>1267</v>
      </c>
      <c r="J85" t="s">
        <v>1268</v>
      </c>
      <c r="K85" t="s">
        <v>1269</v>
      </c>
      <c r="L85">
        <v>1302</v>
      </c>
      <c r="N85">
        <v>1003</v>
      </c>
      <c r="O85" t="s">
        <v>171</v>
      </c>
      <c r="P85" t="s">
        <v>171</v>
      </c>
      <c r="Q85">
        <v>10</v>
      </c>
      <c r="X85">
        <v>15.6</v>
      </c>
      <c r="Y85">
        <v>64.099999999999994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15.6</v>
      </c>
      <c r="AH85">
        <v>2</v>
      </c>
      <c r="AI85">
        <v>16612775</v>
      </c>
      <c r="AJ85">
        <v>77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ROW(Source!A48)</f>
        <v>48</v>
      </c>
      <c r="B86">
        <v>16612787</v>
      </c>
      <c r="C86">
        <v>16612768</v>
      </c>
      <c r="D86">
        <v>15170065</v>
      </c>
      <c r="E86">
        <v>1</v>
      </c>
      <c r="F86">
        <v>1</v>
      </c>
      <c r="G86">
        <v>1</v>
      </c>
      <c r="H86">
        <v>3</v>
      </c>
      <c r="I86" t="s">
        <v>1270</v>
      </c>
      <c r="J86" t="s">
        <v>1271</v>
      </c>
      <c r="K86" t="s">
        <v>1272</v>
      </c>
      <c r="L86">
        <v>1358</v>
      </c>
      <c r="N86">
        <v>1010</v>
      </c>
      <c r="O86" t="s">
        <v>697</v>
      </c>
      <c r="P86" t="s">
        <v>697</v>
      </c>
      <c r="Q86">
        <v>10</v>
      </c>
      <c r="X86">
        <v>38.9</v>
      </c>
      <c r="Y86">
        <v>7.03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38.9</v>
      </c>
      <c r="AH86">
        <v>2</v>
      </c>
      <c r="AI86">
        <v>16612776</v>
      </c>
      <c r="AJ86">
        <v>78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ROW(Source!A48)</f>
        <v>48</v>
      </c>
      <c r="B87">
        <v>16612788</v>
      </c>
      <c r="C87">
        <v>16612768</v>
      </c>
      <c r="D87">
        <v>15162466</v>
      </c>
      <c r="E87">
        <v>17</v>
      </c>
      <c r="F87">
        <v>1</v>
      </c>
      <c r="G87">
        <v>1</v>
      </c>
      <c r="H87">
        <v>3</v>
      </c>
      <c r="I87" t="s">
        <v>1765</v>
      </c>
      <c r="J87" t="s">
        <v>6</v>
      </c>
      <c r="K87" t="s">
        <v>1766</v>
      </c>
      <c r="L87">
        <v>1327</v>
      </c>
      <c r="N87">
        <v>1005</v>
      </c>
      <c r="O87" t="s">
        <v>97</v>
      </c>
      <c r="P87" t="s">
        <v>97</v>
      </c>
      <c r="Q87">
        <v>1</v>
      </c>
      <c r="X87">
        <v>100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6</v>
      </c>
      <c r="AG87">
        <v>100</v>
      </c>
      <c r="AH87">
        <v>3</v>
      </c>
      <c r="AI87">
        <v>-1</v>
      </c>
      <c r="AJ87" t="s">
        <v>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ROW(Source!A48)</f>
        <v>48</v>
      </c>
      <c r="B88">
        <v>16612789</v>
      </c>
      <c r="C88">
        <v>16612768</v>
      </c>
      <c r="D88">
        <v>15197780</v>
      </c>
      <c r="E88">
        <v>1</v>
      </c>
      <c r="F88">
        <v>1</v>
      </c>
      <c r="G88">
        <v>1</v>
      </c>
      <c r="H88">
        <v>3</v>
      </c>
      <c r="I88" t="s">
        <v>1273</v>
      </c>
      <c r="J88" t="s">
        <v>1274</v>
      </c>
      <c r="K88" t="s">
        <v>1275</v>
      </c>
      <c r="L88">
        <v>1355</v>
      </c>
      <c r="N88">
        <v>1010</v>
      </c>
      <c r="O88" t="s">
        <v>322</v>
      </c>
      <c r="P88" t="s">
        <v>322</v>
      </c>
      <c r="Q88">
        <v>100</v>
      </c>
      <c r="X88">
        <v>8</v>
      </c>
      <c r="Y88">
        <v>50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8</v>
      </c>
      <c r="AH88">
        <v>2</v>
      </c>
      <c r="AI88">
        <v>16612778</v>
      </c>
      <c r="AJ88">
        <v>80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ROW(Source!A48)</f>
        <v>48</v>
      </c>
      <c r="B89">
        <v>16612790</v>
      </c>
      <c r="C89">
        <v>16612768</v>
      </c>
      <c r="D89">
        <v>15204239</v>
      </c>
      <c r="E89">
        <v>1</v>
      </c>
      <c r="F89">
        <v>1</v>
      </c>
      <c r="G89">
        <v>1</v>
      </c>
      <c r="H89">
        <v>3</v>
      </c>
      <c r="I89" t="s">
        <v>1276</v>
      </c>
      <c r="J89" t="s">
        <v>1277</v>
      </c>
      <c r="K89" t="s">
        <v>1278</v>
      </c>
      <c r="L89">
        <v>1354</v>
      </c>
      <c r="N89">
        <v>1010</v>
      </c>
      <c r="O89" t="s">
        <v>110</v>
      </c>
      <c r="P89" t="s">
        <v>110</v>
      </c>
      <c r="Q89">
        <v>1</v>
      </c>
      <c r="X89">
        <v>69</v>
      </c>
      <c r="Y89">
        <v>67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69</v>
      </c>
      <c r="AH89">
        <v>2</v>
      </c>
      <c r="AI89">
        <v>16612779</v>
      </c>
      <c r="AJ89">
        <v>81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ROW(Source!A50)</f>
        <v>50</v>
      </c>
      <c r="B90">
        <v>16612800</v>
      </c>
      <c r="C90">
        <v>16612792</v>
      </c>
      <c r="D90">
        <v>15430767</v>
      </c>
      <c r="E90">
        <v>1</v>
      </c>
      <c r="F90">
        <v>1</v>
      </c>
      <c r="G90">
        <v>1</v>
      </c>
      <c r="H90">
        <v>1</v>
      </c>
      <c r="I90" t="s">
        <v>1249</v>
      </c>
      <c r="J90" t="s">
        <v>6</v>
      </c>
      <c r="K90" t="s">
        <v>1250</v>
      </c>
      <c r="L90">
        <v>1191</v>
      </c>
      <c r="N90">
        <v>1013</v>
      </c>
      <c r="O90" t="s">
        <v>1223</v>
      </c>
      <c r="P90" t="s">
        <v>1223</v>
      </c>
      <c r="Q90">
        <v>1</v>
      </c>
      <c r="X90">
        <v>21.19</v>
      </c>
      <c r="Y90">
        <v>0</v>
      </c>
      <c r="Z90">
        <v>0</v>
      </c>
      <c r="AA90">
        <v>0</v>
      </c>
      <c r="AB90">
        <v>8.5299999999999994</v>
      </c>
      <c r="AC90">
        <v>0</v>
      </c>
      <c r="AD90">
        <v>1</v>
      </c>
      <c r="AE90">
        <v>1</v>
      </c>
      <c r="AF90" t="s">
        <v>92</v>
      </c>
      <c r="AG90">
        <v>24.368500000000001</v>
      </c>
      <c r="AH90">
        <v>2</v>
      </c>
      <c r="AI90">
        <v>16612793</v>
      </c>
      <c r="AJ90">
        <v>82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ROW(Source!A50)</f>
        <v>50</v>
      </c>
      <c r="B91">
        <v>16612801</v>
      </c>
      <c r="C91">
        <v>16612792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1224</v>
      </c>
      <c r="J91" t="s">
        <v>6</v>
      </c>
      <c r="K91" t="s">
        <v>1225</v>
      </c>
      <c r="L91">
        <v>1191</v>
      </c>
      <c r="N91">
        <v>1013</v>
      </c>
      <c r="O91" t="s">
        <v>1223</v>
      </c>
      <c r="P91" t="s">
        <v>1223</v>
      </c>
      <c r="Q91">
        <v>1</v>
      </c>
      <c r="X91">
        <v>0.19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2</v>
      </c>
      <c r="AF91" t="s">
        <v>91</v>
      </c>
      <c r="AG91">
        <v>0.23749999999999999</v>
      </c>
      <c r="AH91">
        <v>2</v>
      </c>
      <c r="AI91">
        <v>16612794</v>
      </c>
      <c r="AJ91">
        <v>83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ROW(Source!A50)</f>
        <v>50</v>
      </c>
      <c r="B92">
        <v>16612802</v>
      </c>
      <c r="C92">
        <v>16612792</v>
      </c>
      <c r="D92">
        <v>15247974</v>
      </c>
      <c r="E92">
        <v>1</v>
      </c>
      <c r="F92">
        <v>1</v>
      </c>
      <c r="G92">
        <v>1</v>
      </c>
      <c r="H92">
        <v>2</v>
      </c>
      <c r="I92" t="s">
        <v>1226</v>
      </c>
      <c r="J92" t="s">
        <v>1227</v>
      </c>
      <c r="K92" t="s">
        <v>1228</v>
      </c>
      <c r="L92">
        <v>1368</v>
      </c>
      <c r="N92">
        <v>1011</v>
      </c>
      <c r="O92" t="s">
        <v>1229</v>
      </c>
      <c r="P92" t="s">
        <v>1229</v>
      </c>
      <c r="Q92">
        <v>1</v>
      </c>
      <c r="X92">
        <v>0.04</v>
      </c>
      <c r="Y92">
        <v>0</v>
      </c>
      <c r="Z92">
        <v>31.26</v>
      </c>
      <c r="AA92">
        <v>13.5</v>
      </c>
      <c r="AB92">
        <v>0</v>
      </c>
      <c r="AC92">
        <v>0</v>
      </c>
      <c r="AD92">
        <v>1</v>
      </c>
      <c r="AE92">
        <v>0</v>
      </c>
      <c r="AF92" t="s">
        <v>91</v>
      </c>
      <c r="AG92">
        <v>0.05</v>
      </c>
      <c r="AH92">
        <v>2</v>
      </c>
      <c r="AI92">
        <v>16612795</v>
      </c>
      <c r="AJ92">
        <v>84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ROW(Source!A50)</f>
        <v>50</v>
      </c>
      <c r="B93">
        <v>16612803</v>
      </c>
      <c r="C93">
        <v>16612792</v>
      </c>
      <c r="D93">
        <v>15249073</v>
      </c>
      <c r="E93">
        <v>1</v>
      </c>
      <c r="F93">
        <v>1</v>
      </c>
      <c r="G93">
        <v>1</v>
      </c>
      <c r="H93">
        <v>2</v>
      </c>
      <c r="I93" t="s">
        <v>1237</v>
      </c>
      <c r="J93" t="s">
        <v>1238</v>
      </c>
      <c r="K93" t="s">
        <v>1239</v>
      </c>
      <c r="L93">
        <v>1368</v>
      </c>
      <c r="N93">
        <v>1011</v>
      </c>
      <c r="O93" t="s">
        <v>1229</v>
      </c>
      <c r="P93" t="s">
        <v>1229</v>
      </c>
      <c r="Q93">
        <v>1</v>
      </c>
      <c r="X93">
        <v>0.15</v>
      </c>
      <c r="Y93">
        <v>0</v>
      </c>
      <c r="Z93">
        <v>65.709999999999994</v>
      </c>
      <c r="AA93">
        <v>11.6</v>
      </c>
      <c r="AB93">
        <v>0</v>
      </c>
      <c r="AC93">
        <v>0</v>
      </c>
      <c r="AD93">
        <v>1</v>
      </c>
      <c r="AE93">
        <v>0</v>
      </c>
      <c r="AF93" t="s">
        <v>91</v>
      </c>
      <c r="AG93">
        <v>0.1875</v>
      </c>
      <c r="AH93">
        <v>2</v>
      </c>
      <c r="AI93">
        <v>16612796</v>
      </c>
      <c r="AJ93">
        <v>85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ROW(Source!A50)</f>
        <v>50</v>
      </c>
      <c r="B94">
        <v>16612804</v>
      </c>
      <c r="C94">
        <v>16612792</v>
      </c>
      <c r="D94">
        <v>15162469</v>
      </c>
      <c r="E94">
        <v>17</v>
      </c>
      <c r="F94">
        <v>1</v>
      </c>
      <c r="G94">
        <v>1</v>
      </c>
      <c r="H94">
        <v>3</v>
      </c>
      <c r="I94" t="s">
        <v>1767</v>
      </c>
      <c r="J94" t="s">
        <v>6</v>
      </c>
      <c r="K94" t="s">
        <v>1768</v>
      </c>
      <c r="L94">
        <v>1301</v>
      </c>
      <c r="N94">
        <v>1003</v>
      </c>
      <c r="O94" t="s">
        <v>135</v>
      </c>
      <c r="P94" t="s">
        <v>135</v>
      </c>
      <c r="Q94">
        <v>1</v>
      </c>
      <c r="X94">
        <v>0</v>
      </c>
      <c r="Y94">
        <v>0</v>
      </c>
      <c r="Z94">
        <v>0</v>
      </c>
      <c r="AA94">
        <v>0</v>
      </c>
      <c r="AB94">
        <v>0</v>
      </c>
      <c r="AC94">
        <v>1</v>
      </c>
      <c r="AD94">
        <v>0</v>
      </c>
      <c r="AE94">
        <v>0</v>
      </c>
      <c r="AF94" t="s">
        <v>6</v>
      </c>
      <c r="AG94">
        <v>0</v>
      </c>
      <c r="AH94">
        <v>3</v>
      </c>
      <c r="AI94">
        <v>-1</v>
      </c>
      <c r="AJ94" t="s">
        <v>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ROW(Source!A50)</f>
        <v>50</v>
      </c>
      <c r="B95">
        <v>16612805</v>
      </c>
      <c r="C95">
        <v>16612792</v>
      </c>
      <c r="D95">
        <v>15197780</v>
      </c>
      <c r="E95">
        <v>1</v>
      </c>
      <c r="F95">
        <v>1</v>
      </c>
      <c r="G95">
        <v>1</v>
      </c>
      <c r="H95">
        <v>3</v>
      </c>
      <c r="I95" t="s">
        <v>1273</v>
      </c>
      <c r="J95" t="s">
        <v>1274</v>
      </c>
      <c r="K95" t="s">
        <v>1275</v>
      </c>
      <c r="L95">
        <v>1355</v>
      </c>
      <c r="N95">
        <v>1010</v>
      </c>
      <c r="O95" t="s">
        <v>322</v>
      </c>
      <c r="P95" t="s">
        <v>322</v>
      </c>
      <c r="Q95">
        <v>100</v>
      </c>
      <c r="X95">
        <v>4</v>
      </c>
      <c r="Y95">
        <v>50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4</v>
      </c>
      <c r="AH95">
        <v>2</v>
      </c>
      <c r="AI95">
        <v>16612798</v>
      </c>
      <c r="AJ95">
        <v>87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ROW(Source!A50)</f>
        <v>50</v>
      </c>
      <c r="B96">
        <v>16612806</v>
      </c>
      <c r="C96">
        <v>16612792</v>
      </c>
      <c r="D96">
        <v>15204239</v>
      </c>
      <c r="E96">
        <v>1</v>
      </c>
      <c r="F96">
        <v>1</v>
      </c>
      <c r="G96">
        <v>1</v>
      </c>
      <c r="H96">
        <v>3</v>
      </c>
      <c r="I96" t="s">
        <v>1276</v>
      </c>
      <c r="J96" t="s">
        <v>1277</v>
      </c>
      <c r="K96" t="s">
        <v>1278</v>
      </c>
      <c r="L96">
        <v>1354</v>
      </c>
      <c r="N96">
        <v>1010</v>
      </c>
      <c r="O96" t="s">
        <v>110</v>
      </c>
      <c r="P96" t="s">
        <v>110</v>
      </c>
      <c r="Q96">
        <v>1</v>
      </c>
      <c r="X96">
        <v>56.6</v>
      </c>
      <c r="Y96">
        <v>67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56.6</v>
      </c>
      <c r="AH96">
        <v>2</v>
      </c>
      <c r="AI96">
        <v>16612799</v>
      </c>
      <c r="AJ96">
        <v>88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ROW(Source!A52)</f>
        <v>52</v>
      </c>
      <c r="B97">
        <v>16612816</v>
      </c>
      <c r="C97">
        <v>16612808</v>
      </c>
      <c r="D97">
        <v>15430767</v>
      </c>
      <c r="E97">
        <v>1</v>
      </c>
      <c r="F97">
        <v>1</v>
      </c>
      <c r="G97">
        <v>1</v>
      </c>
      <c r="H97">
        <v>1</v>
      </c>
      <c r="I97" t="s">
        <v>1249</v>
      </c>
      <c r="J97" t="s">
        <v>6</v>
      </c>
      <c r="K97" t="s">
        <v>1250</v>
      </c>
      <c r="L97">
        <v>1191</v>
      </c>
      <c r="N97">
        <v>1013</v>
      </c>
      <c r="O97" t="s">
        <v>1223</v>
      </c>
      <c r="P97" t="s">
        <v>1223</v>
      </c>
      <c r="Q97">
        <v>1</v>
      </c>
      <c r="X97">
        <v>112.75</v>
      </c>
      <c r="Y97">
        <v>0</v>
      </c>
      <c r="Z97">
        <v>0</v>
      </c>
      <c r="AA97">
        <v>0</v>
      </c>
      <c r="AB97">
        <v>8.5299999999999994</v>
      </c>
      <c r="AC97">
        <v>0</v>
      </c>
      <c r="AD97">
        <v>1</v>
      </c>
      <c r="AE97">
        <v>1</v>
      </c>
      <c r="AF97" t="s">
        <v>92</v>
      </c>
      <c r="AG97">
        <v>129.66249999999999</v>
      </c>
      <c r="AH97">
        <v>2</v>
      </c>
      <c r="AI97">
        <v>16612809</v>
      </c>
      <c r="AJ97">
        <v>89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ROW(Source!A52)</f>
        <v>52</v>
      </c>
      <c r="B98">
        <v>16612817</v>
      </c>
      <c r="C98">
        <v>16612808</v>
      </c>
      <c r="D98">
        <v>15430395</v>
      </c>
      <c r="E98">
        <v>1</v>
      </c>
      <c r="F98">
        <v>1</v>
      </c>
      <c r="G98">
        <v>1</v>
      </c>
      <c r="H98">
        <v>1</v>
      </c>
      <c r="I98" t="s">
        <v>1224</v>
      </c>
      <c r="J98" t="s">
        <v>6</v>
      </c>
      <c r="K98" t="s">
        <v>1225</v>
      </c>
      <c r="L98">
        <v>1191</v>
      </c>
      <c r="N98">
        <v>1013</v>
      </c>
      <c r="O98" t="s">
        <v>1223</v>
      </c>
      <c r="P98" t="s">
        <v>1223</v>
      </c>
      <c r="Q98">
        <v>1</v>
      </c>
      <c r="X98">
        <v>0.27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2</v>
      </c>
      <c r="AF98" t="s">
        <v>91</v>
      </c>
      <c r="AG98">
        <v>0.33750000000000002</v>
      </c>
      <c r="AH98">
        <v>2</v>
      </c>
      <c r="AI98">
        <v>16612810</v>
      </c>
      <c r="AJ98">
        <v>90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ROW(Source!A52)</f>
        <v>52</v>
      </c>
      <c r="B99">
        <v>16612818</v>
      </c>
      <c r="C99">
        <v>16612808</v>
      </c>
      <c r="D99">
        <v>15247578</v>
      </c>
      <c r="E99">
        <v>1</v>
      </c>
      <c r="F99">
        <v>1</v>
      </c>
      <c r="G99">
        <v>1</v>
      </c>
      <c r="H99">
        <v>2</v>
      </c>
      <c r="I99" t="s">
        <v>1279</v>
      </c>
      <c r="J99" t="s">
        <v>1280</v>
      </c>
      <c r="K99" t="s">
        <v>1281</v>
      </c>
      <c r="L99">
        <v>1368</v>
      </c>
      <c r="N99">
        <v>1011</v>
      </c>
      <c r="O99" t="s">
        <v>1229</v>
      </c>
      <c r="P99" t="s">
        <v>1229</v>
      </c>
      <c r="Q99">
        <v>1</v>
      </c>
      <c r="X99">
        <v>0.2</v>
      </c>
      <c r="Y99">
        <v>0</v>
      </c>
      <c r="Z99">
        <v>86.4</v>
      </c>
      <c r="AA99">
        <v>13.5</v>
      </c>
      <c r="AB99">
        <v>0</v>
      </c>
      <c r="AC99">
        <v>0</v>
      </c>
      <c r="AD99">
        <v>1</v>
      </c>
      <c r="AE99">
        <v>0</v>
      </c>
      <c r="AF99" t="s">
        <v>91</v>
      </c>
      <c r="AG99">
        <v>0.25</v>
      </c>
      <c r="AH99">
        <v>2</v>
      </c>
      <c r="AI99">
        <v>16612811</v>
      </c>
      <c r="AJ99">
        <v>91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ROW(Source!A52)</f>
        <v>52</v>
      </c>
      <c r="B100">
        <v>16612819</v>
      </c>
      <c r="C100">
        <v>16612808</v>
      </c>
      <c r="D100">
        <v>15249073</v>
      </c>
      <c r="E100">
        <v>1</v>
      </c>
      <c r="F100">
        <v>1</v>
      </c>
      <c r="G100">
        <v>1</v>
      </c>
      <c r="H100">
        <v>2</v>
      </c>
      <c r="I100" t="s">
        <v>1237</v>
      </c>
      <c r="J100" t="s">
        <v>1238</v>
      </c>
      <c r="K100" t="s">
        <v>1239</v>
      </c>
      <c r="L100">
        <v>1368</v>
      </c>
      <c r="N100">
        <v>1011</v>
      </c>
      <c r="O100" t="s">
        <v>1229</v>
      </c>
      <c r="P100" t="s">
        <v>1229</v>
      </c>
      <c r="Q100">
        <v>1</v>
      </c>
      <c r="X100">
        <v>7.0000000000000007E-2</v>
      </c>
      <c r="Y100">
        <v>0</v>
      </c>
      <c r="Z100">
        <v>65.709999999999994</v>
      </c>
      <c r="AA100">
        <v>11.6</v>
      </c>
      <c r="AB100">
        <v>0</v>
      </c>
      <c r="AC100">
        <v>0</v>
      </c>
      <c r="AD100">
        <v>1</v>
      </c>
      <c r="AE100">
        <v>0</v>
      </c>
      <c r="AF100" t="s">
        <v>91</v>
      </c>
      <c r="AG100">
        <v>8.7500000000000008E-2</v>
      </c>
      <c r="AH100">
        <v>2</v>
      </c>
      <c r="AI100">
        <v>16612812</v>
      </c>
      <c r="AJ100">
        <v>92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ROW(Source!A52)</f>
        <v>52</v>
      </c>
      <c r="B101">
        <v>16612820</v>
      </c>
      <c r="C101">
        <v>16612808</v>
      </c>
      <c r="D101">
        <v>15170059</v>
      </c>
      <c r="E101">
        <v>1</v>
      </c>
      <c r="F101">
        <v>1</v>
      </c>
      <c r="G101">
        <v>1</v>
      </c>
      <c r="H101">
        <v>3</v>
      </c>
      <c r="I101" t="s">
        <v>1282</v>
      </c>
      <c r="J101" t="s">
        <v>1283</v>
      </c>
      <c r="K101" t="s">
        <v>1284</v>
      </c>
      <c r="L101">
        <v>1348</v>
      </c>
      <c r="N101">
        <v>1009</v>
      </c>
      <c r="O101" t="s">
        <v>182</v>
      </c>
      <c r="P101" t="s">
        <v>182</v>
      </c>
      <c r="Q101">
        <v>1000</v>
      </c>
      <c r="X101">
        <v>4.0000000000000001E-3</v>
      </c>
      <c r="Y101">
        <v>8475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4.0000000000000001E-3</v>
      </c>
      <c r="AH101">
        <v>2</v>
      </c>
      <c r="AI101">
        <v>16612813</v>
      </c>
      <c r="AJ101">
        <v>93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ROW(Source!A52)</f>
        <v>52</v>
      </c>
      <c r="B102">
        <v>16612821</v>
      </c>
      <c r="C102">
        <v>16612808</v>
      </c>
      <c r="D102">
        <v>15191140</v>
      </c>
      <c r="E102">
        <v>1</v>
      </c>
      <c r="F102">
        <v>1</v>
      </c>
      <c r="G102">
        <v>1</v>
      </c>
      <c r="H102">
        <v>3</v>
      </c>
      <c r="I102" t="s">
        <v>1285</v>
      </c>
      <c r="J102" t="s">
        <v>1286</v>
      </c>
      <c r="K102" t="s">
        <v>1287</v>
      </c>
      <c r="L102">
        <v>1348</v>
      </c>
      <c r="N102">
        <v>1009</v>
      </c>
      <c r="O102" t="s">
        <v>182</v>
      </c>
      <c r="P102" t="s">
        <v>182</v>
      </c>
      <c r="Q102">
        <v>1000</v>
      </c>
      <c r="X102">
        <v>1.2E-2</v>
      </c>
      <c r="Y102">
        <v>8190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1.2E-2</v>
      </c>
      <c r="AH102">
        <v>2</v>
      </c>
      <c r="AI102">
        <v>16612814</v>
      </c>
      <c r="AJ102">
        <v>94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ROW(Source!A52)</f>
        <v>52</v>
      </c>
      <c r="B103">
        <v>16612822</v>
      </c>
      <c r="C103">
        <v>16612808</v>
      </c>
      <c r="D103">
        <v>15191387</v>
      </c>
      <c r="E103">
        <v>1</v>
      </c>
      <c r="F103">
        <v>1</v>
      </c>
      <c r="G103">
        <v>1</v>
      </c>
      <c r="H103">
        <v>3</v>
      </c>
      <c r="I103" t="s">
        <v>1288</v>
      </c>
      <c r="J103" t="s">
        <v>1289</v>
      </c>
      <c r="K103" t="s">
        <v>1290</v>
      </c>
      <c r="L103">
        <v>1348</v>
      </c>
      <c r="N103">
        <v>1009</v>
      </c>
      <c r="O103" t="s">
        <v>182</v>
      </c>
      <c r="P103" t="s">
        <v>182</v>
      </c>
      <c r="Q103">
        <v>1000</v>
      </c>
      <c r="X103">
        <v>0.78200000000000003</v>
      </c>
      <c r="Y103">
        <v>11200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0.78200000000000003</v>
      </c>
      <c r="AH103">
        <v>2</v>
      </c>
      <c r="AI103">
        <v>16612815</v>
      </c>
      <c r="AJ103">
        <v>95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ROW(Source!A53)</f>
        <v>53</v>
      </c>
      <c r="B104">
        <v>16615151</v>
      </c>
      <c r="C104">
        <v>16615150</v>
      </c>
      <c r="D104">
        <v>15435609</v>
      </c>
      <c r="E104">
        <v>1</v>
      </c>
      <c r="F104">
        <v>1</v>
      </c>
      <c r="G104">
        <v>1</v>
      </c>
      <c r="H104">
        <v>1</v>
      </c>
      <c r="I104" t="s">
        <v>1291</v>
      </c>
      <c r="J104" t="s">
        <v>6</v>
      </c>
      <c r="K104" t="s">
        <v>1292</v>
      </c>
      <c r="L104">
        <v>1191</v>
      </c>
      <c r="N104">
        <v>1013</v>
      </c>
      <c r="O104" t="s">
        <v>1223</v>
      </c>
      <c r="P104" t="s">
        <v>1223</v>
      </c>
      <c r="Q104">
        <v>1</v>
      </c>
      <c r="X104">
        <v>383.06</v>
      </c>
      <c r="Y104">
        <v>0</v>
      </c>
      <c r="Z104">
        <v>0</v>
      </c>
      <c r="AA104">
        <v>0</v>
      </c>
      <c r="AB104">
        <v>8.9700000000000006</v>
      </c>
      <c r="AC104">
        <v>0</v>
      </c>
      <c r="AD104">
        <v>1</v>
      </c>
      <c r="AE104">
        <v>1</v>
      </c>
      <c r="AF104" t="s">
        <v>6</v>
      </c>
      <c r="AG104">
        <v>383.06</v>
      </c>
      <c r="AH104">
        <v>2</v>
      </c>
      <c r="AI104">
        <v>16615151</v>
      </c>
      <c r="AJ104">
        <v>96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ROW(Source!A53)</f>
        <v>53</v>
      </c>
      <c r="B105">
        <v>16615152</v>
      </c>
      <c r="C105">
        <v>16615150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1224</v>
      </c>
      <c r="J105" t="s">
        <v>6</v>
      </c>
      <c r="K105" t="s">
        <v>1225</v>
      </c>
      <c r="L105">
        <v>1191</v>
      </c>
      <c r="N105">
        <v>1013</v>
      </c>
      <c r="O105" t="s">
        <v>1223</v>
      </c>
      <c r="P105" t="s">
        <v>1223</v>
      </c>
      <c r="Q105">
        <v>1</v>
      </c>
      <c r="X105">
        <v>1.1599999999999999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2</v>
      </c>
      <c r="AF105" t="s">
        <v>6</v>
      </c>
      <c r="AG105">
        <v>1.1599999999999999</v>
      </c>
      <c r="AH105">
        <v>2</v>
      </c>
      <c r="AI105">
        <v>16615152</v>
      </c>
      <c r="AJ105">
        <v>97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ROW(Source!A53)</f>
        <v>53</v>
      </c>
      <c r="B106">
        <v>16615153</v>
      </c>
      <c r="C106">
        <v>16615150</v>
      </c>
      <c r="D106">
        <v>15247974</v>
      </c>
      <c r="E106">
        <v>1</v>
      </c>
      <c r="F106">
        <v>1</v>
      </c>
      <c r="G106">
        <v>1</v>
      </c>
      <c r="H106">
        <v>2</v>
      </c>
      <c r="I106" t="s">
        <v>1226</v>
      </c>
      <c r="J106" t="s">
        <v>1227</v>
      </c>
      <c r="K106" t="s">
        <v>1228</v>
      </c>
      <c r="L106">
        <v>1368</v>
      </c>
      <c r="N106">
        <v>1011</v>
      </c>
      <c r="O106" t="s">
        <v>1229</v>
      </c>
      <c r="P106" t="s">
        <v>1229</v>
      </c>
      <c r="Q106">
        <v>1</v>
      </c>
      <c r="X106">
        <v>1.1599999999999999</v>
      </c>
      <c r="Y106">
        <v>0</v>
      </c>
      <c r="Z106">
        <v>31.26</v>
      </c>
      <c r="AA106">
        <v>13.5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1.1599999999999999</v>
      </c>
      <c r="AH106">
        <v>2</v>
      </c>
      <c r="AI106">
        <v>16615153</v>
      </c>
      <c r="AJ106">
        <v>98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ROW(Source!A53)</f>
        <v>53</v>
      </c>
      <c r="B107">
        <v>16615154</v>
      </c>
      <c r="C107">
        <v>16615150</v>
      </c>
      <c r="D107">
        <v>15167286</v>
      </c>
      <c r="E107">
        <v>1</v>
      </c>
      <c r="F107">
        <v>1</v>
      </c>
      <c r="G107">
        <v>1</v>
      </c>
      <c r="H107">
        <v>3</v>
      </c>
      <c r="I107" t="s">
        <v>1293</v>
      </c>
      <c r="J107" t="s">
        <v>1294</v>
      </c>
      <c r="K107" t="s">
        <v>1295</v>
      </c>
      <c r="L107">
        <v>1339</v>
      </c>
      <c r="N107">
        <v>1007</v>
      </c>
      <c r="O107" t="s">
        <v>282</v>
      </c>
      <c r="P107" t="s">
        <v>282</v>
      </c>
      <c r="Q107">
        <v>1</v>
      </c>
      <c r="X107">
        <v>0.35</v>
      </c>
      <c r="Y107">
        <v>2.44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0.35</v>
      </c>
      <c r="AH107">
        <v>2</v>
      </c>
      <c r="AI107">
        <v>16615154</v>
      </c>
      <c r="AJ107">
        <v>99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ROW(Source!A53)</f>
        <v>53</v>
      </c>
      <c r="B108">
        <v>16615155</v>
      </c>
      <c r="C108">
        <v>16615150</v>
      </c>
      <c r="D108">
        <v>15164566</v>
      </c>
      <c r="E108">
        <v>17</v>
      </c>
      <c r="F108">
        <v>1</v>
      </c>
      <c r="G108">
        <v>1</v>
      </c>
      <c r="H108">
        <v>3</v>
      </c>
      <c r="I108" t="s">
        <v>1758</v>
      </c>
      <c r="J108" t="s">
        <v>6</v>
      </c>
      <c r="K108" t="s">
        <v>1759</v>
      </c>
      <c r="L108">
        <v>1348</v>
      </c>
      <c r="N108">
        <v>1009</v>
      </c>
      <c r="O108" t="s">
        <v>182</v>
      </c>
      <c r="P108" t="s">
        <v>182</v>
      </c>
      <c r="Q108">
        <v>1000</v>
      </c>
      <c r="X108">
        <v>8.1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6</v>
      </c>
      <c r="AG108">
        <v>8.1</v>
      </c>
      <c r="AH108">
        <v>3</v>
      </c>
      <c r="AI108">
        <v>-1</v>
      </c>
      <c r="AJ108" t="s">
        <v>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ROW(Source!A53)</f>
        <v>53</v>
      </c>
      <c r="B109">
        <v>16615156</v>
      </c>
      <c r="C109">
        <v>16615150</v>
      </c>
      <c r="D109">
        <v>15172875</v>
      </c>
      <c r="E109">
        <v>1</v>
      </c>
      <c r="F109">
        <v>1</v>
      </c>
      <c r="G109">
        <v>1</v>
      </c>
      <c r="H109">
        <v>3</v>
      </c>
      <c r="I109" t="s">
        <v>405</v>
      </c>
      <c r="J109" t="s">
        <v>407</v>
      </c>
      <c r="K109" t="s">
        <v>406</v>
      </c>
      <c r="L109">
        <v>1339</v>
      </c>
      <c r="N109">
        <v>1007</v>
      </c>
      <c r="O109" t="s">
        <v>282</v>
      </c>
      <c r="P109" t="s">
        <v>282</v>
      </c>
      <c r="Q109">
        <v>1</v>
      </c>
      <c r="X109">
        <v>4.4000000000000004</v>
      </c>
      <c r="Y109">
        <v>517.91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4.4000000000000004</v>
      </c>
      <c r="AH109">
        <v>2</v>
      </c>
      <c r="AI109">
        <v>16615156</v>
      </c>
      <c r="AJ109">
        <v>100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ROW(Source!A54)</f>
        <v>54</v>
      </c>
      <c r="B110">
        <v>16612832</v>
      </c>
      <c r="C110">
        <v>16612823</v>
      </c>
      <c r="D110">
        <v>15438286</v>
      </c>
      <c r="E110">
        <v>1</v>
      </c>
      <c r="F110">
        <v>1</v>
      </c>
      <c r="G110">
        <v>1</v>
      </c>
      <c r="H110">
        <v>1</v>
      </c>
      <c r="I110" t="s">
        <v>1296</v>
      </c>
      <c r="J110" t="s">
        <v>6</v>
      </c>
      <c r="K110" t="s">
        <v>1297</v>
      </c>
      <c r="L110">
        <v>1191</v>
      </c>
      <c r="N110">
        <v>1013</v>
      </c>
      <c r="O110" t="s">
        <v>1223</v>
      </c>
      <c r="P110" t="s">
        <v>1223</v>
      </c>
      <c r="Q110">
        <v>1</v>
      </c>
      <c r="X110">
        <v>166.47</v>
      </c>
      <c r="Y110">
        <v>0</v>
      </c>
      <c r="Z110">
        <v>0</v>
      </c>
      <c r="AA110">
        <v>0</v>
      </c>
      <c r="AB110">
        <v>9.18</v>
      </c>
      <c r="AC110">
        <v>0</v>
      </c>
      <c r="AD110">
        <v>1</v>
      </c>
      <c r="AE110">
        <v>1</v>
      </c>
      <c r="AF110" t="s">
        <v>92</v>
      </c>
      <c r="AG110">
        <v>191.44049999999999</v>
      </c>
      <c r="AH110">
        <v>2</v>
      </c>
      <c r="AI110">
        <v>16612824</v>
      </c>
      <c r="AJ110">
        <v>101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ROW(Source!A54)</f>
        <v>54</v>
      </c>
      <c r="B111">
        <v>16612833</v>
      </c>
      <c r="C111">
        <v>16612823</v>
      </c>
      <c r="D111">
        <v>15430395</v>
      </c>
      <c r="E111">
        <v>1</v>
      </c>
      <c r="F111">
        <v>1</v>
      </c>
      <c r="G111">
        <v>1</v>
      </c>
      <c r="H111">
        <v>1</v>
      </c>
      <c r="I111" t="s">
        <v>1224</v>
      </c>
      <c r="J111" t="s">
        <v>6</v>
      </c>
      <c r="K111" t="s">
        <v>1225</v>
      </c>
      <c r="L111">
        <v>1191</v>
      </c>
      <c r="N111">
        <v>1013</v>
      </c>
      <c r="O111" t="s">
        <v>1223</v>
      </c>
      <c r="P111" t="s">
        <v>1223</v>
      </c>
      <c r="Q111">
        <v>1</v>
      </c>
      <c r="X111">
        <v>0.57999999999999996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2</v>
      </c>
      <c r="AF111" t="s">
        <v>91</v>
      </c>
      <c r="AG111">
        <v>0.72499999999999998</v>
      </c>
      <c r="AH111">
        <v>2</v>
      </c>
      <c r="AI111">
        <v>16612825</v>
      </c>
      <c r="AJ111">
        <v>102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ROW(Source!A54)</f>
        <v>54</v>
      </c>
      <c r="B112">
        <v>16612834</v>
      </c>
      <c r="C112">
        <v>16612823</v>
      </c>
      <c r="D112">
        <v>15247974</v>
      </c>
      <c r="E112">
        <v>1</v>
      </c>
      <c r="F112">
        <v>1</v>
      </c>
      <c r="G112">
        <v>1</v>
      </c>
      <c r="H112">
        <v>2</v>
      </c>
      <c r="I112" t="s">
        <v>1226</v>
      </c>
      <c r="J112" t="s">
        <v>1227</v>
      </c>
      <c r="K112" t="s">
        <v>1228</v>
      </c>
      <c r="L112">
        <v>1368</v>
      </c>
      <c r="N112">
        <v>1011</v>
      </c>
      <c r="O112" t="s">
        <v>1229</v>
      </c>
      <c r="P112" t="s">
        <v>1229</v>
      </c>
      <c r="Q112">
        <v>1</v>
      </c>
      <c r="X112">
        <v>0.08</v>
      </c>
      <c r="Y112">
        <v>0</v>
      </c>
      <c r="Z112">
        <v>31.26</v>
      </c>
      <c r="AA112">
        <v>13.5</v>
      </c>
      <c r="AB112">
        <v>0</v>
      </c>
      <c r="AC112">
        <v>0</v>
      </c>
      <c r="AD112">
        <v>1</v>
      </c>
      <c r="AE112">
        <v>0</v>
      </c>
      <c r="AF112" t="s">
        <v>91</v>
      </c>
      <c r="AG112">
        <v>0.1</v>
      </c>
      <c r="AH112">
        <v>2</v>
      </c>
      <c r="AI112">
        <v>16612826</v>
      </c>
      <c r="AJ112">
        <v>103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ROW(Source!A54)</f>
        <v>54</v>
      </c>
      <c r="B113">
        <v>16612835</v>
      </c>
      <c r="C113">
        <v>16612823</v>
      </c>
      <c r="D113">
        <v>15249073</v>
      </c>
      <c r="E113">
        <v>1</v>
      </c>
      <c r="F113">
        <v>1</v>
      </c>
      <c r="G113">
        <v>1</v>
      </c>
      <c r="H113">
        <v>2</v>
      </c>
      <c r="I113" t="s">
        <v>1237</v>
      </c>
      <c r="J113" t="s">
        <v>1238</v>
      </c>
      <c r="K113" t="s">
        <v>1239</v>
      </c>
      <c r="L113">
        <v>1368</v>
      </c>
      <c r="N113">
        <v>1011</v>
      </c>
      <c r="O113" t="s">
        <v>1229</v>
      </c>
      <c r="P113" t="s">
        <v>1229</v>
      </c>
      <c r="Q113">
        <v>1</v>
      </c>
      <c r="X113">
        <v>0.5</v>
      </c>
      <c r="Y113">
        <v>0</v>
      </c>
      <c r="Z113">
        <v>65.709999999999994</v>
      </c>
      <c r="AA113">
        <v>11.6</v>
      </c>
      <c r="AB113">
        <v>0</v>
      </c>
      <c r="AC113">
        <v>0</v>
      </c>
      <c r="AD113">
        <v>1</v>
      </c>
      <c r="AE113">
        <v>0</v>
      </c>
      <c r="AF113" t="s">
        <v>91</v>
      </c>
      <c r="AG113">
        <v>0.625</v>
      </c>
      <c r="AH113">
        <v>2</v>
      </c>
      <c r="AI113">
        <v>16612827</v>
      </c>
      <c r="AJ113">
        <v>104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ROW(Source!A54)</f>
        <v>54</v>
      </c>
      <c r="B114">
        <v>16612836</v>
      </c>
      <c r="C114">
        <v>16612823</v>
      </c>
      <c r="D114">
        <v>15162966</v>
      </c>
      <c r="E114">
        <v>17</v>
      </c>
      <c r="F114">
        <v>1</v>
      </c>
      <c r="G114">
        <v>1</v>
      </c>
      <c r="H114">
        <v>3</v>
      </c>
      <c r="I114" t="s">
        <v>1769</v>
      </c>
      <c r="J114" t="s">
        <v>6</v>
      </c>
      <c r="K114" t="s">
        <v>1770</v>
      </c>
      <c r="L114">
        <v>1327</v>
      </c>
      <c r="N114">
        <v>1005</v>
      </c>
      <c r="O114" t="s">
        <v>97</v>
      </c>
      <c r="P114" t="s">
        <v>97</v>
      </c>
      <c r="Q114">
        <v>1</v>
      </c>
      <c r="X114">
        <v>105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6</v>
      </c>
      <c r="AG114">
        <v>105</v>
      </c>
      <c r="AH114">
        <v>3</v>
      </c>
      <c r="AI114">
        <v>-1</v>
      </c>
      <c r="AJ114" t="s">
        <v>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ROW(Source!A54)</f>
        <v>54</v>
      </c>
      <c r="B115">
        <v>16612837</v>
      </c>
      <c r="C115">
        <v>16612823</v>
      </c>
      <c r="D115">
        <v>15171018</v>
      </c>
      <c r="E115">
        <v>1</v>
      </c>
      <c r="F115">
        <v>1</v>
      </c>
      <c r="G115">
        <v>1</v>
      </c>
      <c r="H115">
        <v>3</v>
      </c>
      <c r="I115" t="s">
        <v>1298</v>
      </c>
      <c r="J115" t="s">
        <v>1299</v>
      </c>
      <c r="K115" t="s">
        <v>1300</v>
      </c>
      <c r="L115">
        <v>1346</v>
      </c>
      <c r="N115">
        <v>1009</v>
      </c>
      <c r="O115" t="s">
        <v>162</v>
      </c>
      <c r="P115" t="s">
        <v>162</v>
      </c>
      <c r="Q115">
        <v>1</v>
      </c>
      <c r="X115">
        <v>0.2</v>
      </c>
      <c r="Y115">
        <v>1.82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0.2</v>
      </c>
      <c r="AH115">
        <v>2</v>
      </c>
      <c r="AI115">
        <v>16612828</v>
      </c>
      <c r="AJ115">
        <v>105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ROW(Source!A54)</f>
        <v>54</v>
      </c>
      <c r="B116">
        <v>16612838</v>
      </c>
      <c r="C116">
        <v>16612823</v>
      </c>
      <c r="D116">
        <v>15162257</v>
      </c>
      <c r="E116">
        <v>17</v>
      </c>
      <c r="F116">
        <v>1</v>
      </c>
      <c r="G116">
        <v>1</v>
      </c>
      <c r="H116">
        <v>3</v>
      </c>
      <c r="I116" t="s">
        <v>1771</v>
      </c>
      <c r="J116" t="s">
        <v>6</v>
      </c>
      <c r="K116" t="s">
        <v>1772</v>
      </c>
      <c r="L116">
        <v>1346</v>
      </c>
      <c r="N116">
        <v>1009</v>
      </c>
      <c r="O116" t="s">
        <v>162</v>
      </c>
      <c r="P116" t="s">
        <v>162</v>
      </c>
      <c r="Q116">
        <v>1</v>
      </c>
      <c r="X116">
        <v>30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6</v>
      </c>
      <c r="AG116">
        <v>30</v>
      </c>
      <c r="AH116">
        <v>3</v>
      </c>
      <c r="AI116">
        <v>-1</v>
      </c>
      <c r="AJ116" t="s">
        <v>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ROW(Source!A54)</f>
        <v>54</v>
      </c>
      <c r="B117">
        <v>16612839</v>
      </c>
      <c r="C117">
        <v>16612823</v>
      </c>
      <c r="D117">
        <v>15162572</v>
      </c>
      <c r="E117">
        <v>17</v>
      </c>
      <c r="F117">
        <v>1</v>
      </c>
      <c r="G117">
        <v>1</v>
      </c>
      <c r="H117">
        <v>3</v>
      </c>
      <c r="I117" t="s">
        <v>394</v>
      </c>
      <c r="J117" t="s">
        <v>6</v>
      </c>
      <c r="K117" t="s">
        <v>395</v>
      </c>
      <c r="L117">
        <v>1348</v>
      </c>
      <c r="N117">
        <v>1009</v>
      </c>
      <c r="O117" t="s">
        <v>182</v>
      </c>
      <c r="P117" t="s">
        <v>182</v>
      </c>
      <c r="Q117">
        <v>1000</v>
      </c>
      <c r="X117">
        <v>8.8999999999999999E-3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6</v>
      </c>
      <c r="AG117">
        <v>8.8999999999999999E-3</v>
      </c>
      <c r="AH117">
        <v>3</v>
      </c>
      <c r="AI117">
        <v>-1</v>
      </c>
      <c r="AJ117" t="s">
        <v>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ROW(Source!A57)</f>
        <v>57</v>
      </c>
      <c r="B118">
        <v>16612847</v>
      </c>
      <c r="C118">
        <v>16612843</v>
      </c>
      <c r="D118">
        <v>15430767</v>
      </c>
      <c r="E118">
        <v>1</v>
      </c>
      <c r="F118">
        <v>1</v>
      </c>
      <c r="G118">
        <v>1</v>
      </c>
      <c r="H118">
        <v>1</v>
      </c>
      <c r="I118" t="s">
        <v>1249</v>
      </c>
      <c r="J118" t="s">
        <v>6</v>
      </c>
      <c r="K118" t="s">
        <v>1250</v>
      </c>
      <c r="L118">
        <v>1191</v>
      </c>
      <c r="N118">
        <v>1013</v>
      </c>
      <c r="O118" t="s">
        <v>1223</v>
      </c>
      <c r="P118" t="s">
        <v>1223</v>
      </c>
      <c r="Q118">
        <v>1</v>
      </c>
      <c r="X118">
        <v>6.7</v>
      </c>
      <c r="Y118">
        <v>0</v>
      </c>
      <c r="Z118">
        <v>0</v>
      </c>
      <c r="AA118">
        <v>0</v>
      </c>
      <c r="AB118">
        <v>8.5299999999999994</v>
      </c>
      <c r="AC118">
        <v>0</v>
      </c>
      <c r="AD118">
        <v>1</v>
      </c>
      <c r="AE118">
        <v>1</v>
      </c>
      <c r="AF118" t="s">
        <v>92</v>
      </c>
      <c r="AG118">
        <v>7.7049999999999992</v>
      </c>
      <c r="AH118">
        <v>2</v>
      </c>
      <c r="AI118">
        <v>16612844</v>
      </c>
      <c r="AJ118">
        <v>108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ROW(Source!A57)</f>
        <v>57</v>
      </c>
      <c r="B119">
        <v>16612848</v>
      </c>
      <c r="C119">
        <v>16612843</v>
      </c>
      <c r="D119">
        <v>15162472</v>
      </c>
      <c r="E119">
        <v>17</v>
      </c>
      <c r="F119">
        <v>1</v>
      </c>
      <c r="G119">
        <v>1</v>
      </c>
      <c r="H119">
        <v>3</v>
      </c>
      <c r="I119" t="s">
        <v>1773</v>
      </c>
      <c r="J119" t="s">
        <v>6</v>
      </c>
      <c r="K119" t="s">
        <v>1774</v>
      </c>
      <c r="L119">
        <v>2233</v>
      </c>
      <c r="N119">
        <v>1013</v>
      </c>
      <c r="O119" t="s">
        <v>1775</v>
      </c>
      <c r="P119" t="s">
        <v>1775</v>
      </c>
      <c r="Q119">
        <v>1</v>
      </c>
      <c r="X119">
        <v>100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6</v>
      </c>
      <c r="AG119">
        <v>100</v>
      </c>
      <c r="AH119">
        <v>3</v>
      </c>
      <c r="AI119">
        <v>-1</v>
      </c>
      <c r="AJ119" t="s">
        <v>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ROW(Source!A57)</f>
        <v>57</v>
      </c>
      <c r="B120">
        <v>16612849</v>
      </c>
      <c r="C120">
        <v>16612843</v>
      </c>
      <c r="D120">
        <v>15202504</v>
      </c>
      <c r="E120">
        <v>1</v>
      </c>
      <c r="F120">
        <v>1</v>
      </c>
      <c r="G120">
        <v>1</v>
      </c>
      <c r="H120">
        <v>3</v>
      </c>
      <c r="I120" t="s">
        <v>1301</v>
      </c>
      <c r="J120" t="s">
        <v>1302</v>
      </c>
      <c r="K120" t="s">
        <v>1303</v>
      </c>
      <c r="L120">
        <v>1346</v>
      </c>
      <c r="N120">
        <v>1009</v>
      </c>
      <c r="O120" t="s">
        <v>162</v>
      </c>
      <c r="P120" t="s">
        <v>162</v>
      </c>
      <c r="Q120">
        <v>1</v>
      </c>
      <c r="X120">
        <v>0.8</v>
      </c>
      <c r="Y120">
        <v>45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0.8</v>
      </c>
      <c r="AH120">
        <v>2</v>
      </c>
      <c r="AI120">
        <v>16612846</v>
      </c>
      <c r="AJ120">
        <v>110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ROW(Source!A59)</f>
        <v>59</v>
      </c>
      <c r="B121">
        <v>16612879</v>
      </c>
      <c r="C121">
        <v>16612869</v>
      </c>
      <c r="D121">
        <v>15436014</v>
      </c>
      <c r="E121">
        <v>1</v>
      </c>
      <c r="F121">
        <v>1</v>
      </c>
      <c r="G121">
        <v>1</v>
      </c>
      <c r="H121">
        <v>1</v>
      </c>
      <c r="I121" t="s">
        <v>1259</v>
      </c>
      <c r="J121" t="s">
        <v>6</v>
      </c>
      <c r="K121" t="s">
        <v>1260</v>
      </c>
      <c r="L121">
        <v>1191</v>
      </c>
      <c r="N121">
        <v>1013</v>
      </c>
      <c r="O121" t="s">
        <v>1223</v>
      </c>
      <c r="P121" t="s">
        <v>1223</v>
      </c>
      <c r="Q121">
        <v>1</v>
      </c>
      <c r="X121">
        <v>17.16</v>
      </c>
      <c r="Y121">
        <v>0</v>
      </c>
      <c r="Z121">
        <v>0</v>
      </c>
      <c r="AA121">
        <v>0</v>
      </c>
      <c r="AB121">
        <v>8.74</v>
      </c>
      <c r="AC121">
        <v>0</v>
      </c>
      <c r="AD121">
        <v>1</v>
      </c>
      <c r="AE121">
        <v>1</v>
      </c>
      <c r="AF121" t="s">
        <v>6</v>
      </c>
      <c r="AG121">
        <v>17.16</v>
      </c>
      <c r="AH121">
        <v>2</v>
      </c>
      <c r="AI121">
        <v>16612870</v>
      </c>
      <c r="AJ121">
        <v>111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ROW(Source!A59)</f>
        <v>59</v>
      </c>
      <c r="B122">
        <v>16612880</v>
      </c>
      <c r="C122">
        <v>16612869</v>
      </c>
      <c r="D122">
        <v>15430395</v>
      </c>
      <c r="E122">
        <v>1</v>
      </c>
      <c r="F122">
        <v>1</v>
      </c>
      <c r="G122">
        <v>1</v>
      </c>
      <c r="H122">
        <v>1</v>
      </c>
      <c r="I122" t="s">
        <v>1224</v>
      </c>
      <c r="J122" t="s">
        <v>6</v>
      </c>
      <c r="K122" t="s">
        <v>1225</v>
      </c>
      <c r="L122">
        <v>1191</v>
      </c>
      <c r="N122">
        <v>1013</v>
      </c>
      <c r="O122" t="s">
        <v>1223</v>
      </c>
      <c r="P122" t="s">
        <v>1223</v>
      </c>
      <c r="Q122">
        <v>1</v>
      </c>
      <c r="X122">
        <v>0.04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2</v>
      </c>
      <c r="AF122" t="s">
        <v>6</v>
      </c>
      <c r="AG122">
        <v>0.04</v>
      </c>
      <c r="AH122">
        <v>2</v>
      </c>
      <c r="AI122">
        <v>16612871</v>
      </c>
      <c r="AJ122">
        <v>112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ROW(Source!A59)</f>
        <v>59</v>
      </c>
      <c r="B123">
        <v>16612881</v>
      </c>
      <c r="C123">
        <v>16612869</v>
      </c>
      <c r="D123">
        <v>15247878</v>
      </c>
      <c r="E123">
        <v>1</v>
      </c>
      <c r="F123">
        <v>1</v>
      </c>
      <c r="G123">
        <v>1</v>
      </c>
      <c r="H123">
        <v>2</v>
      </c>
      <c r="I123" t="s">
        <v>1232</v>
      </c>
      <c r="J123" t="s">
        <v>1233</v>
      </c>
      <c r="K123" t="s">
        <v>1234</v>
      </c>
      <c r="L123">
        <v>1368</v>
      </c>
      <c r="N123">
        <v>1011</v>
      </c>
      <c r="O123" t="s">
        <v>1229</v>
      </c>
      <c r="P123" t="s">
        <v>1229</v>
      </c>
      <c r="Q123">
        <v>1</v>
      </c>
      <c r="X123">
        <v>0.1</v>
      </c>
      <c r="Y123">
        <v>0</v>
      </c>
      <c r="Z123">
        <v>1.7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0.1</v>
      </c>
      <c r="AH123">
        <v>2</v>
      </c>
      <c r="AI123">
        <v>16612872</v>
      </c>
      <c r="AJ123">
        <v>113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ROW(Source!A59)</f>
        <v>59</v>
      </c>
      <c r="B124">
        <v>16612882</v>
      </c>
      <c r="C124">
        <v>16612869</v>
      </c>
      <c r="D124">
        <v>15249073</v>
      </c>
      <c r="E124">
        <v>1</v>
      </c>
      <c r="F124">
        <v>1</v>
      </c>
      <c r="G124">
        <v>1</v>
      </c>
      <c r="H124">
        <v>2</v>
      </c>
      <c r="I124" t="s">
        <v>1237</v>
      </c>
      <c r="J124" t="s">
        <v>1238</v>
      </c>
      <c r="K124" t="s">
        <v>1239</v>
      </c>
      <c r="L124">
        <v>1368</v>
      </c>
      <c r="N124">
        <v>1011</v>
      </c>
      <c r="O124" t="s">
        <v>1229</v>
      </c>
      <c r="P124" t="s">
        <v>1229</v>
      </c>
      <c r="Q124">
        <v>1</v>
      </c>
      <c r="X124">
        <v>0.04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0.04</v>
      </c>
      <c r="AH124">
        <v>2</v>
      </c>
      <c r="AI124">
        <v>16612873</v>
      </c>
      <c r="AJ124">
        <v>114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ROW(Source!A59)</f>
        <v>59</v>
      </c>
      <c r="B125">
        <v>16612883</v>
      </c>
      <c r="C125">
        <v>16612869</v>
      </c>
      <c r="D125">
        <v>15171018</v>
      </c>
      <c r="E125">
        <v>1</v>
      </c>
      <c r="F125">
        <v>1</v>
      </c>
      <c r="G125">
        <v>1</v>
      </c>
      <c r="H125">
        <v>3</v>
      </c>
      <c r="I125" t="s">
        <v>1298</v>
      </c>
      <c r="J125" t="s">
        <v>1299</v>
      </c>
      <c r="K125" t="s">
        <v>1300</v>
      </c>
      <c r="L125">
        <v>1346</v>
      </c>
      <c r="N125">
        <v>1009</v>
      </c>
      <c r="O125" t="s">
        <v>162</v>
      </c>
      <c r="P125" t="s">
        <v>162</v>
      </c>
      <c r="Q125">
        <v>1</v>
      </c>
      <c r="X125">
        <v>0.01</v>
      </c>
      <c r="Y125">
        <v>1.82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0.01</v>
      </c>
      <c r="AH125">
        <v>2</v>
      </c>
      <c r="AI125">
        <v>16612874</v>
      </c>
      <c r="AJ125">
        <v>115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ROW(Source!A59)</f>
        <v>59</v>
      </c>
      <c r="B126">
        <v>16612884</v>
      </c>
      <c r="C126">
        <v>16612869</v>
      </c>
      <c r="D126">
        <v>15171150</v>
      </c>
      <c r="E126">
        <v>1</v>
      </c>
      <c r="F126">
        <v>1</v>
      </c>
      <c r="G126">
        <v>1</v>
      </c>
      <c r="H126">
        <v>3</v>
      </c>
      <c r="I126" t="s">
        <v>1304</v>
      </c>
      <c r="J126" t="s">
        <v>1305</v>
      </c>
      <c r="K126" t="s">
        <v>1306</v>
      </c>
      <c r="L126">
        <v>1348</v>
      </c>
      <c r="N126">
        <v>1009</v>
      </c>
      <c r="O126" t="s">
        <v>182</v>
      </c>
      <c r="P126" t="s">
        <v>182</v>
      </c>
      <c r="Q126">
        <v>1000</v>
      </c>
      <c r="X126">
        <v>1.4500000000000001E-2</v>
      </c>
      <c r="Y126">
        <v>2734.6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1.4500000000000001E-2</v>
      </c>
      <c r="AH126">
        <v>2</v>
      </c>
      <c r="AI126">
        <v>16612875</v>
      </c>
      <c r="AJ126">
        <v>116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ROW(Source!A59)</f>
        <v>59</v>
      </c>
      <c r="B127">
        <v>16612885</v>
      </c>
      <c r="C127">
        <v>16612869</v>
      </c>
      <c r="D127">
        <v>15171907</v>
      </c>
      <c r="E127">
        <v>1</v>
      </c>
      <c r="F127">
        <v>1</v>
      </c>
      <c r="G127">
        <v>1</v>
      </c>
      <c r="H127">
        <v>3</v>
      </c>
      <c r="I127" t="s">
        <v>1307</v>
      </c>
      <c r="J127" t="s">
        <v>1308</v>
      </c>
      <c r="K127" t="s">
        <v>1309</v>
      </c>
      <c r="L127">
        <v>1339</v>
      </c>
      <c r="N127">
        <v>1007</v>
      </c>
      <c r="O127" t="s">
        <v>282</v>
      </c>
      <c r="P127" t="s">
        <v>282</v>
      </c>
      <c r="Q127">
        <v>1</v>
      </c>
      <c r="X127">
        <v>3.0000000000000001E-3</v>
      </c>
      <c r="Y127">
        <v>74.58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6</v>
      </c>
      <c r="AG127">
        <v>3.0000000000000001E-3</v>
      </c>
      <c r="AH127">
        <v>2</v>
      </c>
      <c r="AI127">
        <v>16612876</v>
      </c>
      <c r="AJ127">
        <v>117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ROW(Source!A59)</f>
        <v>59</v>
      </c>
      <c r="B128">
        <v>16612886</v>
      </c>
      <c r="C128">
        <v>16612869</v>
      </c>
      <c r="D128">
        <v>15163051</v>
      </c>
      <c r="E128">
        <v>17</v>
      </c>
      <c r="F128">
        <v>1</v>
      </c>
      <c r="G128">
        <v>1</v>
      </c>
      <c r="H128">
        <v>3</v>
      </c>
      <c r="I128" t="s">
        <v>180</v>
      </c>
      <c r="J128" t="s">
        <v>6</v>
      </c>
      <c r="K128" t="s">
        <v>181</v>
      </c>
      <c r="L128">
        <v>1348</v>
      </c>
      <c r="N128">
        <v>1009</v>
      </c>
      <c r="O128" t="s">
        <v>182</v>
      </c>
      <c r="P128" t="s">
        <v>182</v>
      </c>
      <c r="Q128">
        <v>1000</v>
      </c>
      <c r="X128">
        <v>1.4E-2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6</v>
      </c>
      <c r="AG128">
        <v>1.4E-2</v>
      </c>
      <c r="AH128">
        <v>2</v>
      </c>
      <c r="AI128">
        <v>16612877</v>
      </c>
      <c r="AJ128">
        <v>118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ROW(Source!A62)</f>
        <v>62</v>
      </c>
      <c r="B129">
        <v>16612894</v>
      </c>
      <c r="C129">
        <v>16612889</v>
      </c>
      <c r="D129">
        <v>15435683</v>
      </c>
      <c r="E129">
        <v>1</v>
      </c>
      <c r="F129">
        <v>1</v>
      </c>
      <c r="G129">
        <v>1</v>
      </c>
      <c r="H129">
        <v>1</v>
      </c>
      <c r="I129" t="s">
        <v>1310</v>
      </c>
      <c r="J129" t="s">
        <v>6</v>
      </c>
      <c r="K129" t="s">
        <v>1311</v>
      </c>
      <c r="L129">
        <v>1191</v>
      </c>
      <c r="N129">
        <v>1013</v>
      </c>
      <c r="O129" t="s">
        <v>1223</v>
      </c>
      <c r="P129" t="s">
        <v>1223</v>
      </c>
      <c r="Q129">
        <v>1</v>
      </c>
      <c r="X129">
        <v>12.8</v>
      </c>
      <c r="Y129">
        <v>0</v>
      </c>
      <c r="Z129">
        <v>0</v>
      </c>
      <c r="AA129">
        <v>0</v>
      </c>
      <c r="AB129">
        <v>9.2899999999999991</v>
      </c>
      <c r="AC129">
        <v>0</v>
      </c>
      <c r="AD129">
        <v>1</v>
      </c>
      <c r="AE129">
        <v>1</v>
      </c>
      <c r="AF129" t="s">
        <v>92</v>
      </c>
      <c r="AG129">
        <v>14.719999999999999</v>
      </c>
      <c r="AH129">
        <v>2</v>
      </c>
      <c r="AI129">
        <v>16612890</v>
      </c>
      <c r="AJ129">
        <v>120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ROW(Source!A62)</f>
        <v>62</v>
      </c>
      <c r="B130">
        <v>16612895</v>
      </c>
      <c r="C130">
        <v>16612889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1224</v>
      </c>
      <c r="J130" t="s">
        <v>6</v>
      </c>
      <c r="K130" t="s">
        <v>1225</v>
      </c>
      <c r="L130">
        <v>1191</v>
      </c>
      <c r="N130">
        <v>1013</v>
      </c>
      <c r="O130" t="s">
        <v>1223</v>
      </c>
      <c r="P130" t="s">
        <v>1223</v>
      </c>
      <c r="Q130">
        <v>1</v>
      </c>
      <c r="X130">
        <v>0.05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91</v>
      </c>
      <c r="AG130">
        <v>6.25E-2</v>
      </c>
      <c r="AH130">
        <v>2</v>
      </c>
      <c r="AI130">
        <v>16612891</v>
      </c>
      <c r="AJ130">
        <v>121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ROW(Source!A62)</f>
        <v>62</v>
      </c>
      <c r="B131">
        <v>16612896</v>
      </c>
      <c r="C131">
        <v>16612889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1237</v>
      </c>
      <c r="J131" t="s">
        <v>1238</v>
      </c>
      <c r="K131" t="s">
        <v>1239</v>
      </c>
      <c r="L131">
        <v>1368</v>
      </c>
      <c r="N131">
        <v>1011</v>
      </c>
      <c r="O131" t="s">
        <v>1229</v>
      </c>
      <c r="P131" t="s">
        <v>1229</v>
      </c>
      <c r="Q131">
        <v>1</v>
      </c>
      <c r="X131">
        <v>0.05</v>
      </c>
      <c r="Y131">
        <v>0</v>
      </c>
      <c r="Z131">
        <v>65.709999999999994</v>
      </c>
      <c r="AA131">
        <v>11.6</v>
      </c>
      <c r="AB131">
        <v>0</v>
      </c>
      <c r="AC131">
        <v>0</v>
      </c>
      <c r="AD131">
        <v>1</v>
      </c>
      <c r="AE131">
        <v>0</v>
      </c>
      <c r="AF131" t="s">
        <v>91</v>
      </c>
      <c r="AG131">
        <v>6.25E-2</v>
      </c>
      <c r="AH131">
        <v>2</v>
      </c>
      <c r="AI131">
        <v>16612892</v>
      </c>
      <c r="AJ131">
        <v>122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ROW(Source!A62)</f>
        <v>62</v>
      </c>
      <c r="B132">
        <v>16612897</v>
      </c>
      <c r="C132">
        <v>16612889</v>
      </c>
      <c r="D132">
        <v>15162072</v>
      </c>
      <c r="E132">
        <v>17</v>
      </c>
      <c r="F132">
        <v>1</v>
      </c>
      <c r="G132">
        <v>1</v>
      </c>
      <c r="H132">
        <v>3</v>
      </c>
      <c r="I132" t="s">
        <v>1776</v>
      </c>
      <c r="J132" t="s">
        <v>6</v>
      </c>
      <c r="K132" t="s">
        <v>1777</v>
      </c>
      <c r="L132">
        <v>1348</v>
      </c>
      <c r="N132">
        <v>1009</v>
      </c>
      <c r="O132" t="s">
        <v>182</v>
      </c>
      <c r="P132" t="s">
        <v>182</v>
      </c>
      <c r="Q132">
        <v>1000</v>
      </c>
      <c r="X132">
        <v>7.5000000000000002E-4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7.5000000000000002E-4</v>
      </c>
      <c r="AH132">
        <v>3</v>
      </c>
      <c r="AI132">
        <v>-1</v>
      </c>
      <c r="AJ132" t="s">
        <v>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ROW(Source!A62)</f>
        <v>62</v>
      </c>
      <c r="B133">
        <v>16612898</v>
      </c>
      <c r="C133">
        <v>16612889</v>
      </c>
      <c r="D133">
        <v>15161825</v>
      </c>
      <c r="E133">
        <v>17</v>
      </c>
      <c r="F133">
        <v>1</v>
      </c>
      <c r="G133">
        <v>1</v>
      </c>
      <c r="H133">
        <v>3</v>
      </c>
      <c r="I133" t="s">
        <v>1778</v>
      </c>
      <c r="J133" t="s">
        <v>6</v>
      </c>
      <c r="K133" t="s">
        <v>1779</v>
      </c>
      <c r="L133">
        <v>1348</v>
      </c>
      <c r="N133">
        <v>1009</v>
      </c>
      <c r="O133" t="s">
        <v>182</v>
      </c>
      <c r="P133" t="s">
        <v>182</v>
      </c>
      <c r="Q133">
        <v>1000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1</v>
      </c>
      <c r="AD133">
        <v>0</v>
      </c>
      <c r="AE133">
        <v>0</v>
      </c>
      <c r="AF133" t="s">
        <v>6</v>
      </c>
      <c r="AG133">
        <v>0</v>
      </c>
      <c r="AH133">
        <v>3</v>
      </c>
      <c r="AI133">
        <v>-1</v>
      </c>
      <c r="AJ133" t="s">
        <v>6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ROW(Source!A62)</f>
        <v>62</v>
      </c>
      <c r="B134">
        <v>16612899</v>
      </c>
      <c r="C134">
        <v>16612889</v>
      </c>
      <c r="D134">
        <v>15161825</v>
      </c>
      <c r="E134">
        <v>17</v>
      </c>
      <c r="F134">
        <v>1</v>
      </c>
      <c r="G134">
        <v>1</v>
      </c>
      <c r="H134">
        <v>3</v>
      </c>
      <c r="I134" t="s">
        <v>1778</v>
      </c>
      <c r="J134" t="s">
        <v>6</v>
      </c>
      <c r="K134" t="s">
        <v>1780</v>
      </c>
      <c r="L134">
        <v>1348</v>
      </c>
      <c r="N134">
        <v>1009</v>
      </c>
      <c r="O134" t="s">
        <v>182</v>
      </c>
      <c r="P134" t="s">
        <v>182</v>
      </c>
      <c r="Q134">
        <v>1000</v>
      </c>
      <c r="X134">
        <v>4.0000000000000001E-3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6</v>
      </c>
      <c r="AG134">
        <v>4.0000000000000001E-3</v>
      </c>
      <c r="AH134">
        <v>3</v>
      </c>
      <c r="AI134">
        <v>-1</v>
      </c>
      <c r="AJ134" t="s">
        <v>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ROW(Source!A64)</f>
        <v>64</v>
      </c>
      <c r="B135">
        <v>16612910</v>
      </c>
      <c r="C135">
        <v>16612901</v>
      </c>
      <c r="D135">
        <v>15430497</v>
      </c>
      <c r="E135">
        <v>1</v>
      </c>
      <c r="F135">
        <v>1</v>
      </c>
      <c r="G135">
        <v>1</v>
      </c>
      <c r="H135">
        <v>1</v>
      </c>
      <c r="I135" t="s">
        <v>1312</v>
      </c>
      <c r="J135" t="s">
        <v>6</v>
      </c>
      <c r="K135" t="s">
        <v>1313</v>
      </c>
      <c r="L135">
        <v>1191</v>
      </c>
      <c r="N135">
        <v>1013</v>
      </c>
      <c r="O135" t="s">
        <v>1223</v>
      </c>
      <c r="P135" t="s">
        <v>1223</v>
      </c>
      <c r="Q135">
        <v>1</v>
      </c>
      <c r="X135">
        <v>71.06</v>
      </c>
      <c r="Y135">
        <v>0</v>
      </c>
      <c r="Z135">
        <v>0</v>
      </c>
      <c r="AA135">
        <v>0</v>
      </c>
      <c r="AB135">
        <v>8.86</v>
      </c>
      <c r="AC135">
        <v>0</v>
      </c>
      <c r="AD135">
        <v>1</v>
      </c>
      <c r="AE135">
        <v>1</v>
      </c>
      <c r="AF135" t="s">
        <v>92</v>
      </c>
      <c r="AG135">
        <v>81.718999999999994</v>
      </c>
      <c r="AH135">
        <v>2</v>
      </c>
      <c r="AI135">
        <v>16612902</v>
      </c>
      <c r="AJ135">
        <v>124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ROW(Source!A64)</f>
        <v>64</v>
      </c>
      <c r="B136">
        <v>16612911</v>
      </c>
      <c r="C136">
        <v>16612901</v>
      </c>
      <c r="D136">
        <v>15430395</v>
      </c>
      <c r="E136">
        <v>1</v>
      </c>
      <c r="F136">
        <v>1</v>
      </c>
      <c r="G136">
        <v>1</v>
      </c>
      <c r="H136">
        <v>1</v>
      </c>
      <c r="I136" t="s">
        <v>1224</v>
      </c>
      <c r="J136" t="s">
        <v>6</v>
      </c>
      <c r="K136" t="s">
        <v>1225</v>
      </c>
      <c r="L136">
        <v>1191</v>
      </c>
      <c r="N136">
        <v>1013</v>
      </c>
      <c r="O136" t="s">
        <v>1223</v>
      </c>
      <c r="P136" t="s">
        <v>1223</v>
      </c>
      <c r="Q136">
        <v>1</v>
      </c>
      <c r="X136">
        <v>0.04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91</v>
      </c>
      <c r="AG136">
        <v>0.05</v>
      </c>
      <c r="AH136">
        <v>2</v>
      </c>
      <c r="AI136">
        <v>16612903</v>
      </c>
      <c r="AJ136">
        <v>125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ROW(Source!A64)</f>
        <v>64</v>
      </c>
      <c r="B137">
        <v>16612912</v>
      </c>
      <c r="C137">
        <v>16612901</v>
      </c>
      <c r="D137">
        <v>15247974</v>
      </c>
      <c r="E137">
        <v>1</v>
      </c>
      <c r="F137">
        <v>1</v>
      </c>
      <c r="G137">
        <v>1</v>
      </c>
      <c r="H137">
        <v>2</v>
      </c>
      <c r="I137" t="s">
        <v>1226</v>
      </c>
      <c r="J137" t="s">
        <v>1227</v>
      </c>
      <c r="K137" t="s">
        <v>1228</v>
      </c>
      <c r="L137">
        <v>1368</v>
      </c>
      <c r="N137">
        <v>1011</v>
      </c>
      <c r="O137" t="s">
        <v>1229</v>
      </c>
      <c r="P137" t="s">
        <v>1229</v>
      </c>
      <c r="Q137">
        <v>1</v>
      </c>
      <c r="X137">
        <v>0.01</v>
      </c>
      <c r="Y137">
        <v>0</v>
      </c>
      <c r="Z137">
        <v>31.26</v>
      </c>
      <c r="AA137">
        <v>13.5</v>
      </c>
      <c r="AB137">
        <v>0</v>
      </c>
      <c r="AC137">
        <v>0</v>
      </c>
      <c r="AD137">
        <v>1</v>
      </c>
      <c r="AE137">
        <v>0</v>
      </c>
      <c r="AF137" t="s">
        <v>91</v>
      </c>
      <c r="AG137">
        <v>1.2500000000000001E-2</v>
      </c>
      <c r="AH137">
        <v>2</v>
      </c>
      <c r="AI137">
        <v>16612904</v>
      </c>
      <c r="AJ137">
        <v>126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ROW(Source!A64)</f>
        <v>64</v>
      </c>
      <c r="B138">
        <v>16612913</v>
      </c>
      <c r="C138">
        <v>16612901</v>
      </c>
      <c r="D138">
        <v>15249073</v>
      </c>
      <c r="E138">
        <v>1</v>
      </c>
      <c r="F138">
        <v>1</v>
      </c>
      <c r="G138">
        <v>1</v>
      </c>
      <c r="H138">
        <v>2</v>
      </c>
      <c r="I138" t="s">
        <v>1237</v>
      </c>
      <c r="J138" t="s">
        <v>1238</v>
      </c>
      <c r="K138" t="s">
        <v>1239</v>
      </c>
      <c r="L138">
        <v>1368</v>
      </c>
      <c r="N138">
        <v>1011</v>
      </c>
      <c r="O138" t="s">
        <v>1229</v>
      </c>
      <c r="P138" t="s">
        <v>1229</v>
      </c>
      <c r="Q138">
        <v>1</v>
      </c>
      <c r="X138">
        <v>0.03</v>
      </c>
      <c r="Y138">
        <v>0</v>
      </c>
      <c r="Z138">
        <v>65.709999999999994</v>
      </c>
      <c r="AA138">
        <v>11.6</v>
      </c>
      <c r="AB138">
        <v>0</v>
      </c>
      <c r="AC138">
        <v>0</v>
      </c>
      <c r="AD138">
        <v>1</v>
      </c>
      <c r="AE138">
        <v>0</v>
      </c>
      <c r="AF138" t="s">
        <v>91</v>
      </c>
      <c r="AG138">
        <v>3.7499999999999999E-2</v>
      </c>
      <c r="AH138">
        <v>2</v>
      </c>
      <c r="AI138">
        <v>16612905</v>
      </c>
      <c r="AJ138">
        <v>127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ROW(Source!A64)</f>
        <v>64</v>
      </c>
      <c r="B139">
        <v>16612914</v>
      </c>
      <c r="C139">
        <v>16612901</v>
      </c>
      <c r="D139">
        <v>15171018</v>
      </c>
      <c r="E139">
        <v>1</v>
      </c>
      <c r="F139">
        <v>1</v>
      </c>
      <c r="G139">
        <v>1</v>
      </c>
      <c r="H139">
        <v>3</v>
      </c>
      <c r="I139" t="s">
        <v>1298</v>
      </c>
      <c r="J139" t="s">
        <v>1299</v>
      </c>
      <c r="K139" t="s">
        <v>1300</v>
      </c>
      <c r="L139">
        <v>1346</v>
      </c>
      <c r="N139">
        <v>1009</v>
      </c>
      <c r="O139" t="s">
        <v>162</v>
      </c>
      <c r="P139" t="s">
        <v>162</v>
      </c>
      <c r="Q139">
        <v>1</v>
      </c>
      <c r="X139">
        <v>0.3</v>
      </c>
      <c r="Y139">
        <v>1.82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0.3</v>
      </c>
      <c r="AH139">
        <v>2</v>
      </c>
      <c r="AI139">
        <v>16612906</v>
      </c>
      <c r="AJ139">
        <v>128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ROW(Source!A64)</f>
        <v>64</v>
      </c>
      <c r="B140">
        <v>16612915</v>
      </c>
      <c r="C140">
        <v>16612901</v>
      </c>
      <c r="D140">
        <v>15163068</v>
      </c>
      <c r="E140">
        <v>17</v>
      </c>
      <c r="F140">
        <v>1</v>
      </c>
      <c r="G140">
        <v>1</v>
      </c>
      <c r="H140">
        <v>3</v>
      </c>
      <c r="I140" t="s">
        <v>1781</v>
      </c>
      <c r="J140" t="s">
        <v>6</v>
      </c>
      <c r="K140" t="s">
        <v>1782</v>
      </c>
      <c r="L140">
        <v>1348</v>
      </c>
      <c r="N140">
        <v>1009</v>
      </c>
      <c r="O140" t="s">
        <v>182</v>
      </c>
      <c r="P140" t="s">
        <v>182</v>
      </c>
      <c r="Q140">
        <v>1000</v>
      </c>
      <c r="X140">
        <v>2.46E-2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2.46E-2</v>
      </c>
      <c r="AH140">
        <v>3</v>
      </c>
      <c r="AI140">
        <v>-1</v>
      </c>
      <c r="AJ140" t="s">
        <v>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ROW(Source!A64)</f>
        <v>64</v>
      </c>
      <c r="B141">
        <v>16612916</v>
      </c>
      <c r="C141">
        <v>16612901</v>
      </c>
      <c r="D141">
        <v>15204471</v>
      </c>
      <c r="E141">
        <v>1</v>
      </c>
      <c r="F141">
        <v>1</v>
      </c>
      <c r="G141">
        <v>1</v>
      </c>
      <c r="H141">
        <v>3</v>
      </c>
      <c r="I141" t="s">
        <v>1314</v>
      </c>
      <c r="J141" t="s">
        <v>1315</v>
      </c>
      <c r="K141" t="s">
        <v>1316</v>
      </c>
      <c r="L141">
        <v>1346</v>
      </c>
      <c r="N141">
        <v>1009</v>
      </c>
      <c r="O141" t="s">
        <v>162</v>
      </c>
      <c r="P141" t="s">
        <v>162</v>
      </c>
      <c r="Q141">
        <v>1</v>
      </c>
      <c r="X141">
        <v>2.7</v>
      </c>
      <c r="Y141">
        <v>32.6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2.7</v>
      </c>
      <c r="AH141">
        <v>2</v>
      </c>
      <c r="AI141">
        <v>16612909</v>
      </c>
      <c r="AJ141">
        <v>130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ROW(Source!A66)</f>
        <v>66</v>
      </c>
      <c r="B142">
        <v>16612925</v>
      </c>
      <c r="C142">
        <v>16612919</v>
      </c>
      <c r="D142">
        <v>15446300</v>
      </c>
      <c r="E142">
        <v>1</v>
      </c>
      <c r="F142">
        <v>1</v>
      </c>
      <c r="G142">
        <v>1</v>
      </c>
      <c r="H142">
        <v>1</v>
      </c>
      <c r="I142" t="s">
        <v>1317</v>
      </c>
      <c r="J142" t="s">
        <v>6</v>
      </c>
      <c r="K142" t="s">
        <v>1318</v>
      </c>
      <c r="L142">
        <v>1191</v>
      </c>
      <c r="N142">
        <v>1013</v>
      </c>
      <c r="O142" t="s">
        <v>1223</v>
      </c>
      <c r="P142" t="s">
        <v>1223</v>
      </c>
      <c r="Q142">
        <v>1</v>
      </c>
      <c r="X142">
        <v>1.1100000000000001</v>
      </c>
      <c r="Y142">
        <v>0</v>
      </c>
      <c r="Z142">
        <v>0</v>
      </c>
      <c r="AA142">
        <v>0</v>
      </c>
      <c r="AB142">
        <v>9.92</v>
      </c>
      <c r="AC142">
        <v>0</v>
      </c>
      <c r="AD142">
        <v>1</v>
      </c>
      <c r="AE142">
        <v>1</v>
      </c>
      <c r="AF142" t="s">
        <v>92</v>
      </c>
      <c r="AG142">
        <v>1.2765</v>
      </c>
      <c r="AH142">
        <v>2</v>
      </c>
      <c r="AI142">
        <v>16612920</v>
      </c>
      <c r="AJ142">
        <v>131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ROW(Source!A66)</f>
        <v>66</v>
      </c>
      <c r="B143">
        <v>16612926</v>
      </c>
      <c r="C143">
        <v>16612919</v>
      </c>
      <c r="D143">
        <v>15249377</v>
      </c>
      <c r="E143">
        <v>1</v>
      </c>
      <c r="F143">
        <v>1</v>
      </c>
      <c r="G143">
        <v>1</v>
      </c>
      <c r="H143">
        <v>2</v>
      </c>
      <c r="I143" t="s">
        <v>1319</v>
      </c>
      <c r="J143" t="s">
        <v>1320</v>
      </c>
      <c r="K143" t="s">
        <v>1321</v>
      </c>
      <c r="L143">
        <v>1368</v>
      </c>
      <c r="N143">
        <v>1011</v>
      </c>
      <c r="O143" t="s">
        <v>1229</v>
      </c>
      <c r="P143" t="s">
        <v>1229</v>
      </c>
      <c r="Q143">
        <v>1</v>
      </c>
      <c r="X143">
        <v>0.26</v>
      </c>
      <c r="Y143">
        <v>0</v>
      </c>
      <c r="Z143">
        <v>8.1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91</v>
      </c>
      <c r="AG143">
        <v>0.32500000000000001</v>
      </c>
      <c r="AH143">
        <v>2</v>
      </c>
      <c r="AI143">
        <v>16612921</v>
      </c>
      <c r="AJ143">
        <v>132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ROW(Source!A66)</f>
        <v>66</v>
      </c>
      <c r="B144">
        <v>16612927</v>
      </c>
      <c r="C144">
        <v>16612919</v>
      </c>
      <c r="D144">
        <v>15162381</v>
      </c>
      <c r="E144">
        <v>17</v>
      </c>
      <c r="F144">
        <v>1</v>
      </c>
      <c r="G144">
        <v>1</v>
      </c>
      <c r="H144">
        <v>3</v>
      </c>
      <c r="I144" t="s">
        <v>1783</v>
      </c>
      <c r="J144" t="s">
        <v>6</v>
      </c>
      <c r="K144" t="s">
        <v>1784</v>
      </c>
      <c r="L144">
        <v>1035</v>
      </c>
      <c r="N144">
        <v>1013</v>
      </c>
      <c r="O144" t="s">
        <v>256</v>
      </c>
      <c r="P144" t="s">
        <v>256</v>
      </c>
      <c r="Q144">
        <v>1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1</v>
      </c>
      <c r="AD144">
        <v>0</v>
      </c>
      <c r="AE144">
        <v>0</v>
      </c>
      <c r="AF144" t="s">
        <v>6</v>
      </c>
      <c r="AG144">
        <v>0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ROW(Source!A66)</f>
        <v>66</v>
      </c>
      <c r="B145">
        <v>16612928</v>
      </c>
      <c r="C145">
        <v>16612919</v>
      </c>
      <c r="D145">
        <v>15168750</v>
      </c>
      <c r="E145">
        <v>1</v>
      </c>
      <c r="F145">
        <v>1</v>
      </c>
      <c r="G145">
        <v>1</v>
      </c>
      <c r="H145">
        <v>3</v>
      </c>
      <c r="I145" t="s">
        <v>1322</v>
      </c>
      <c r="J145" t="s">
        <v>1323</v>
      </c>
      <c r="K145" t="s">
        <v>1324</v>
      </c>
      <c r="L145">
        <v>1348</v>
      </c>
      <c r="N145">
        <v>1009</v>
      </c>
      <c r="O145" t="s">
        <v>182</v>
      </c>
      <c r="P145" t="s">
        <v>182</v>
      </c>
      <c r="Q145">
        <v>1000</v>
      </c>
      <c r="X145">
        <v>6.9999999999999994E-5</v>
      </c>
      <c r="Y145">
        <v>10315.01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6.9999999999999994E-5</v>
      </c>
      <c r="AH145">
        <v>2</v>
      </c>
      <c r="AI145">
        <v>16612923</v>
      </c>
      <c r="AJ145">
        <v>134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ROW(Source!A66)</f>
        <v>66</v>
      </c>
      <c r="B146">
        <v>16612929</v>
      </c>
      <c r="C146">
        <v>16612919</v>
      </c>
      <c r="D146">
        <v>15169980</v>
      </c>
      <c r="E146">
        <v>1</v>
      </c>
      <c r="F146">
        <v>1</v>
      </c>
      <c r="G146">
        <v>1</v>
      </c>
      <c r="H146">
        <v>3</v>
      </c>
      <c r="I146" t="s">
        <v>1325</v>
      </c>
      <c r="J146" t="s">
        <v>1326</v>
      </c>
      <c r="K146" t="s">
        <v>1327</v>
      </c>
      <c r="L146">
        <v>1355</v>
      </c>
      <c r="N146">
        <v>1010</v>
      </c>
      <c r="O146" t="s">
        <v>322</v>
      </c>
      <c r="P146" t="s">
        <v>322</v>
      </c>
      <c r="Q146">
        <v>100</v>
      </c>
      <c r="X146">
        <v>8.0000000000000007E-5</v>
      </c>
      <c r="Y146">
        <v>20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8.0000000000000007E-5</v>
      </c>
      <c r="AH146">
        <v>2</v>
      </c>
      <c r="AI146">
        <v>16612924</v>
      </c>
      <c r="AJ146">
        <v>135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ROW(Source!A68)</f>
        <v>68</v>
      </c>
      <c r="B147">
        <v>16612969</v>
      </c>
      <c r="C147">
        <v>16612960</v>
      </c>
      <c r="D147">
        <v>15435609</v>
      </c>
      <c r="E147">
        <v>1</v>
      </c>
      <c r="F147">
        <v>1</v>
      </c>
      <c r="G147">
        <v>1</v>
      </c>
      <c r="H147">
        <v>1</v>
      </c>
      <c r="I147" t="s">
        <v>1291</v>
      </c>
      <c r="J147" t="s">
        <v>6</v>
      </c>
      <c r="K147" t="s">
        <v>1292</v>
      </c>
      <c r="L147">
        <v>1191</v>
      </c>
      <c r="N147">
        <v>1013</v>
      </c>
      <c r="O147" t="s">
        <v>1223</v>
      </c>
      <c r="P147" t="s">
        <v>1223</v>
      </c>
      <c r="Q147">
        <v>1</v>
      </c>
      <c r="X147">
        <v>42.9</v>
      </c>
      <c r="Y147">
        <v>0</v>
      </c>
      <c r="Z147">
        <v>0</v>
      </c>
      <c r="AA147">
        <v>0</v>
      </c>
      <c r="AB147">
        <v>8.9700000000000006</v>
      </c>
      <c r="AC147">
        <v>0</v>
      </c>
      <c r="AD147">
        <v>1</v>
      </c>
      <c r="AE147">
        <v>1</v>
      </c>
      <c r="AF147" t="s">
        <v>92</v>
      </c>
      <c r="AG147">
        <v>49.334999999999994</v>
      </c>
      <c r="AH147">
        <v>2</v>
      </c>
      <c r="AI147">
        <v>16612961</v>
      </c>
      <c r="AJ147">
        <v>136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ROW(Source!A68)</f>
        <v>68</v>
      </c>
      <c r="B148">
        <v>16612970</v>
      </c>
      <c r="C148">
        <v>16612960</v>
      </c>
      <c r="D148">
        <v>15430395</v>
      </c>
      <c r="E148">
        <v>1</v>
      </c>
      <c r="F148">
        <v>1</v>
      </c>
      <c r="G148">
        <v>1</v>
      </c>
      <c r="H148">
        <v>1</v>
      </c>
      <c r="I148" t="s">
        <v>1224</v>
      </c>
      <c r="J148" t="s">
        <v>6</v>
      </c>
      <c r="K148" t="s">
        <v>1225</v>
      </c>
      <c r="L148">
        <v>1191</v>
      </c>
      <c r="N148">
        <v>1013</v>
      </c>
      <c r="O148" t="s">
        <v>1223</v>
      </c>
      <c r="P148" t="s">
        <v>1223</v>
      </c>
      <c r="Q148">
        <v>1</v>
      </c>
      <c r="X148">
        <v>0.17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91</v>
      </c>
      <c r="AG148">
        <v>0.21250000000000002</v>
      </c>
      <c r="AH148">
        <v>2</v>
      </c>
      <c r="AI148">
        <v>16612962</v>
      </c>
      <c r="AJ148">
        <v>137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ROW(Source!A68)</f>
        <v>68</v>
      </c>
      <c r="B149">
        <v>16612971</v>
      </c>
      <c r="C149">
        <v>16612960</v>
      </c>
      <c r="D149">
        <v>15247974</v>
      </c>
      <c r="E149">
        <v>1</v>
      </c>
      <c r="F149">
        <v>1</v>
      </c>
      <c r="G149">
        <v>1</v>
      </c>
      <c r="H149">
        <v>2</v>
      </c>
      <c r="I149" t="s">
        <v>1226</v>
      </c>
      <c r="J149" t="s">
        <v>1227</v>
      </c>
      <c r="K149" t="s">
        <v>1228</v>
      </c>
      <c r="L149">
        <v>1368</v>
      </c>
      <c r="N149">
        <v>1011</v>
      </c>
      <c r="O149" t="s">
        <v>1229</v>
      </c>
      <c r="P149" t="s">
        <v>1229</v>
      </c>
      <c r="Q149">
        <v>1</v>
      </c>
      <c r="X149">
        <v>0.02</v>
      </c>
      <c r="Y149">
        <v>0</v>
      </c>
      <c r="Z149">
        <v>31.26</v>
      </c>
      <c r="AA149">
        <v>13.5</v>
      </c>
      <c r="AB149">
        <v>0</v>
      </c>
      <c r="AC149">
        <v>0</v>
      </c>
      <c r="AD149">
        <v>1</v>
      </c>
      <c r="AE149">
        <v>0</v>
      </c>
      <c r="AF149" t="s">
        <v>91</v>
      </c>
      <c r="AG149">
        <v>2.5000000000000001E-2</v>
      </c>
      <c r="AH149">
        <v>2</v>
      </c>
      <c r="AI149">
        <v>16612963</v>
      </c>
      <c r="AJ149">
        <v>138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ROW(Source!A68)</f>
        <v>68</v>
      </c>
      <c r="B150">
        <v>16612972</v>
      </c>
      <c r="C150">
        <v>16612960</v>
      </c>
      <c r="D150">
        <v>15249073</v>
      </c>
      <c r="E150">
        <v>1</v>
      </c>
      <c r="F150">
        <v>1</v>
      </c>
      <c r="G150">
        <v>1</v>
      </c>
      <c r="H150">
        <v>2</v>
      </c>
      <c r="I150" t="s">
        <v>1237</v>
      </c>
      <c r="J150" t="s">
        <v>1238</v>
      </c>
      <c r="K150" t="s">
        <v>1239</v>
      </c>
      <c r="L150">
        <v>1368</v>
      </c>
      <c r="N150">
        <v>1011</v>
      </c>
      <c r="O150" t="s">
        <v>1229</v>
      </c>
      <c r="P150" t="s">
        <v>1229</v>
      </c>
      <c r="Q150">
        <v>1</v>
      </c>
      <c r="X150">
        <v>0.15</v>
      </c>
      <c r="Y150">
        <v>0</v>
      </c>
      <c r="Z150">
        <v>65.709999999999994</v>
      </c>
      <c r="AA150">
        <v>11.6</v>
      </c>
      <c r="AB150">
        <v>0</v>
      </c>
      <c r="AC150">
        <v>0</v>
      </c>
      <c r="AD150">
        <v>1</v>
      </c>
      <c r="AE150">
        <v>0</v>
      </c>
      <c r="AF150" t="s">
        <v>91</v>
      </c>
      <c r="AG150">
        <v>0.1875</v>
      </c>
      <c r="AH150">
        <v>2</v>
      </c>
      <c r="AI150">
        <v>16612964</v>
      </c>
      <c r="AJ150">
        <v>139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ROW(Source!A68)</f>
        <v>68</v>
      </c>
      <c r="B151">
        <v>16612973</v>
      </c>
      <c r="C151">
        <v>16612960</v>
      </c>
      <c r="D151">
        <v>15170682</v>
      </c>
      <c r="E151">
        <v>1</v>
      </c>
      <c r="F151">
        <v>1</v>
      </c>
      <c r="G151">
        <v>1</v>
      </c>
      <c r="H151">
        <v>3</v>
      </c>
      <c r="I151" t="s">
        <v>1328</v>
      </c>
      <c r="J151" t="s">
        <v>1329</v>
      </c>
      <c r="K151" t="s">
        <v>1330</v>
      </c>
      <c r="L151">
        <v>1327</v>
      </c>
      <c r="N151">
        <v>1005</v>
      </c>
      <c r="O151" t="s">
        <v>97</v>
      </c>
      <c r="P151" t="s">
        <v>97</v>
      </c>
      <c r="Q151">
        <v>1</v>
      </c>
      <c r="X151">
        <v>0.84</v>
      </c>
      <c r="Y151">
        <v>72.319999999999993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0.84</v>
      </c>
      <c r="AH151">
        <v>2</v>
      </c>
      <c r="AI151">
        <v>16612965</v>
      </c>
      <c r="AJ151">
        <v>140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ROW(Source!A68)</f>
        <v>68</v>
      </c>
      <c r="B152">
        <v>16612974</v>
      </c>
      <c r="C152">
        <v>16612960</v>
      </c>
      <c r="D152">
        <v>15171018</v>
      </c>
      <c r="E152">
        <v>1</v>
      </c>
      <c r="F152">
        <v>1</v>
      </c>
      <c r="G152">
        <v>1</v>
      </c>
      <c r="H152">
        <v>3</v>
      </c>
      <c r="I152" t="s">
        <v>1298</v>
      </c>
      <c r="J152" t="s">
        <v>1299</v>
      </c>
      <c r="K152" t="s">
        <v>1300</v>
      </c>
      <c r="L152">
        <v>1346</v>
      </c>
      <c r="N152">
        <v>1009</v>
      </c>
      <c r="O152" t="s">
        <v>162</v>
      </c>
      <c r="P152" t="s">
        <v>162</v>
      </c>
      <c r="Q152">
        <v>1</v>
      </c>
      <c r="X152">
        <v>0.31</v>
      </c>
      <c r="Y152">
        <v>1.82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0.31</v>
      </c>
      <c r="AH152">
        <v>2</v>
      </c>
      <c r="AI152">
        <v>16612966</v>
      </c>
      <c r="AJ152">
        <v>141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ROW(Source!A68)</f>
        <v>68</v>
      </c>
      <c r="B153">
        <v>16612975</v>
      </c>
      <c r="C153">
        <v>16612960</v>
      </c>
      <c r="D153">
        <v>15163054</v>
      </c>
      <c r="E153">
        <v>17</v>
      </c>
      <c r="F153">
        <v>1</v>
      </c>
      <c r="G153">
        <v>1</v>
      </c>
      <c r="H153">
        <v>3</v>
      </c>
      <c r="I153" t="s">
        <v>430</v>
      </c>
      <c r="J153" t="s">
        <v>6</v>
      </c>
      <c r="K153" t="s">
        <v>431</v>
      </c>
      <c r="L153">
        <v>1348</v>
      </c>
      <c r="N153">
        <v>1009</v>
      </c>
      <c r="O153" t="s">
        <v>182</v>
      </c>
      <c r="P153" t="s">
        <v>182</v>
      </c>
      <c r="Q153">
        <v>1000</v>
      </c>
      <c r="X153">
        <v>6.3E-2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6</v>
      </c>
      <c r="AG153">
        <v>6.3E-2</v>
      </c>
      <c r="AH153">
        <v>3</v>
      </c>
      <c r="AI153">
        <v>-1</v>
      </c>
      <c r="AJ153" t="s">
        <v>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ROW(Source!A68)</f>
        <v>68</v>
      </c>
      <c r="B154">
        <v>16612976</v>
      </c>
      <c r="C154">
        <v>16612960</v>
      </c>
      <c r="D154">
        <v>15204729</v>
      </c>
      <c r="E154">
        <v>1</v>
      </c>
      <c r="F154">
        <v>1</v>
      </c>
      <c r="G154">
        <v>1</v>
      </c>
      <c r="H154">
        <v>3</v>
      </c>
      <c r="I154" t="s">
        <v>1331</v>
      </c>
      <c r="J154" t="s">
        <v>1332</v>
      </c>
      <c r="K154" t="s">
        <v>1333</v>
      </c>
      <c r="L154">
        <v>1348</v>
      </c>
      <c r="N154">
        <v>1009</v>
      </c>
      <c r="O154" t="s">
        <v>182</v>
      </c>
      <c r="P154" t="s">
        <v>182</v>
      </c>
      <c r="Q154">
        <v>1000</v>
      </c>
      <c r="X154">
        <v>5.0999999999999997E-2</v>
      </c>
      <c r="Y154">
        <v>4294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5.0999999999999997E-2</v>
      </c>
      <c r="AH154">
        <v>2</v>
      </c>
      <c r="AI154">
        <v>16612968</v>
      </c>
      <c r="AJ154">
        <v>143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ROW(Source!A70)</f>
        <v>70</v>
      </c>
      <c r="B155">
        <v>16612983</v>
      </c>
      <c r="C155">
        <v>16612978</v>
      </c>
      <c r="D155">
        <v>15436014</v>
      </c>
      <c r="E155">
        <v>1</v>
      </c>
      <c r="F155">
        <v>1</v>
      </c>
      <c r="G155">
        <v>1</v>
      </c>
      <c r="H155">
        <v>1</v>
      </c>
      <c r="I155" t="s">
        <v>1259</v>
      </c>
      <c r="J155" t="s">
        <v>6</v>
      </c>
      <c r="K155" t="s">
        <v>1260</v>
      </c>
      <c r="L155">
        <v>1191</v>
      </c>
      <c r="N155">
        <v>1013</v>
      </c>
      <c r="O155" t="s">
        <v>1223</v>
      </c>
      <c r="P155" t="s">
        <v>1223</v>
      </c>
      <c r="Q155">
        <v>1</v>
      </c>
      <c r="X155">
        <v>16.64</v>
      </c>
      <c r="Y155">
        <v>0</v>
      </c>
      <c r="Z155">
        <v>0</v>
      </c>
      <c r="AA155">
        <v>0</v>
      </c>
      <c r="AB155">
        <v>8.74</v>
      </c>
      <c r="AC155">
        <v>0</v>
      </c>
      <c r="AD155">
        <v>1</v>
      </c>
      <c r="AE155">
        <v>1</v>
      </c>
      <c r="AF155" t="s">
        <v>92</v>
      </c>
      <c r="AG155">
        <v>19.135999999999999</v>
      </c>
      <c r="AH155">
        <v>2</v>
      </c>
      <c r="AI155">
        <v>16612979</v>
      </c>
      <c r="AJ155">
        <v>144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ROW(Source!A70)</f>
        <v>70</v>
      </c>
      <c r="B156">
        <v>16612984</v>
      </c>
      <c r="C156">
        <v>16612978</v>
      </c>
      <c r="D156">
        <v>15169972</v>
      </c>
      <c r="E156">
        <v>1</v>
      </c>
      <c r="F156">
        <v>1</v>
      </c>
      <c r="G156">
        <v>1</v>
      </c>
      <c r="H156">
        <v>3</v>
      </c>
      <c r="I156" t="s">
        <v>1334</v>
      </c>
      <c r="J156" t="s">
        <v>1335</v>
      </c>
      <c r="K156" t="s">
        <v>1336</v>
      </c>
      <c r="L156">
        <v>1355</v>
      </c>
      <c r="N156">
        <v>1010</v>
      </c>
      <c r="O156" t="s">
        <v>322</v>
      </c>
      <c r="P156" t="s">
        <v>322</v>
      </c>
      <c r="Q156">
        <v>100</v>
      </c>
      <c r="X156">
        <v>6.7</v>
      </c>
      <c r="Y156">
        <v>12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6.7</v>
      </c>
      <c r="AH156">
        <v>2</v>
      </c>
      <c r="AI156">
        <v>16612980</v>
      </c>
      <c r="AJ156">
        <v>145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ROW(Source!A70)</f>
        <v>70</v>
      </c>
      <c r="B157">
        <v>16612985</v>
      </c>
      <c r="C157">
        <v>16612978</v>
      </c>
      <c r="D157">
        <v>15162775</v>
      </c>
      <c r="E157">
        <v>17</v>
      </c>
      <c r="F157">
        <v>1</v>
      </c>
      <c r="G157">
        <v>1</v>
      </c>
      <c r="H157">
        <v>3</v>
      </c>
      <c r="I157" t="s">
        <v>228</v>
      </c>
      <c r="J157" t="s">
        <v>6</v>
      </c>
      <c r="K157" t="s">
        <v>229</v>
      </c>
      <c r="L157">
        <v>1301</v>
      </c>
      <c r="N157">
        <v>1003</v>
      </c>
      <c r="O157" t="s">
        <v>135</v>
      </c>
      <c r="P157" t="s">
        <v>135</v>
      </c>
      <c r="Q157">
        <v>1</v>
      </c>
      <c r="X157">
        <v>105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6</v>
      </c>
      <c r="AG157">
        <v>105</v>
      </c>
      <c r="AH157">
        <v>2</v>
      </c>
      <c r="AI157">
        <v>16612981</v>
      </c>
      <c r="AJ157">
        <v>146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ROW(Source!A73)</f>
        <v>73</v>
      </c>
      <c r="B158">
        <v>16612996</v>
      </c>
      <c r="C158">
        <v>16612988</v>
      </c>
      <c r="D158">
        <v>15432236</v>
      </c>
      <c r="E158">
        <v>1</v>
      </c>
      <c r="F158">
        <v>1</v>
      </c>
      <c r="G158">
        <v>1</v>
      </c>
      <c r="H158">
        <v>1</v>
      </c>
      <c r="I158" t="s">
        <v>1337</v>
      </c>
      <c r="J158" t="s">
        <v>6</v>
      </c>
      <c r="K158" t="s">
        <v>1338</v>
      </c>
      <c r="L158">
        <v>1191</v>
      </c>
      <c r="N158">
        <v>1013</v>
      </c>
      <c r="O158" t="s">
        <v>1223</v>
      </c>
      <c r="P158" t="s">
        <v>1223</v>
      </c>
      <c r="Q158">
        <v>1</v>
      </c>
      <c r="X158">
        <v>7.82</v>
      </c>
      <c r="Y158">
        <v>0</v>
      </c>
      <c r="Z158">
        <v>0</v>
      </c>
      <c r="AA158">
        <v>0</v>
      </c>
      <c r="AB158">
        <v>8.17</v>
      </c>
      <c r="AC158">
        <v>0</v>
      </c>
      <c r="AD158">
        <v>1</v>
      </c>
      <c r="AE158">
        <v>1</v>
      </c>
      <c r="AF158" t="s">
        <v>92</v>
      </c>
      <c r="AG158">
        <v>8.9930000000000003</v>
      </c>
      <c r="AH158">
        <v>2</v>
      </c>
      <c r="AI158">
        <v>16612989</v>
      </c>
      <c r="AJ158">
        <v>148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ROW(Source!A73)</f>
        <v>73</v>
      </c>
      <c r="B159">
        <v>16612997</v>
      </c>
      <c r="C159">
        <v>16612988</v>
      </c>
      <c r="D159">
        <v>15430395</v>
      </c>
      <c r="E159">
        <v>1</v>
      </c>
      <c r="F159">
        <v>1</v>
      </c>
      <c r="G159">
        <v>1</v>
      </c>
      <c r="H159">
        <v>1</v>
      </c>
      <c r="I159" t="s">
        <v>1224</v>
      </c>
      <c r="J159" t="s">
        <v>6</v>
      </c>
      <c r="K159" t="s">
        <v>1225</v>
      </c>
      <c r="L159">
        <v>1191</v>
      </c>
      <c r="N159">
        <v>1013</v>
      </c>
      <c r="O159" t="s">
        <v>1223</v>
      </c>
      <c r="P159" t="s">
        <v>1223</v>
      </c>
      <c r="Q159">
        <v>1</v>
      </c>
      <c r="X159">
        <v>0.04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91</v>
      </c>
      <c r="AG159">
        <v>0.05</v>
      </c>
      <c r="AH159">
        <v>2</v>
      </c>
      <c r="AI159">
        <v>16612990</v>
      </c>
      <c r="AJ159">
        <v>149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ROW(Source!A73)</f>
        <v>73</v>
      </c>
      <c r="B160">
        <v>16612998</v>
      </c>
      <c r="C160">
        <v>16612988</v>
      </c>
      <c r="D160">
        <v>15249073</v>
      </c>
      <c r="E160">
        <v>1</v>
      </c>
      <c r="F160">
        <v>1</v>
      </c>
      <c r="G160">
        <v>1</v>
      </c>
      <c r="H160">
        <v>2</v>
      </c>
      <c r="I160" t="s">
        <v>1237</v>
      </c>
      <c r="J160" t="s">
        <v>1238</v>
      </c>
      <c r="K160" t="s">
        <v>1239</v>
      </c>
      <c r="L160">
        <v>1368</v>
      </c>
      <c r="N160">
        <v>1011</v>
      </c>
      <c r="O160" t="s">
        <v>1229</v>
      </c>
      <c r="P160" t="s">
        <v>1229</v>
      </c>
      <c r="Q160">
        <v>1</v>
      </c>
      <c r="X160">
        <v>0.04</v>
      </c>
      <c r="Y160">
        <v>0</v>
      </c>
      <c r="Z160">
        <v>65.709999999999994</v>
      </c>
      <c r="AA160">
        <v>11.6</v>
      </c>
      <c r="AB160">
        <v>0</v>
      </c>
      <c r="AC160">
        <v>0</v>
      </c>
      <c r="AD160">
        <v>1</v>
      </c>
      <c r="AE160">
        <v>0</v>
      </c>
      <c r="AF160" t="s">
        <v>91</v>
      </c>
      <c r="AG160">
        <v>0.05</v>
      </c>
      <c r="AH160">
        <v>2</v>
      </c>
      <c r="AI160">
        <v>16612991</v>
      </c>
      <c r="AJ160">
        <v>150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ROW(Source!A73)</f>
        <v>73</v>
      </c>
      <c r="B161">
        <v>16612999</v>
      </c>
      <c r="C161">
        <v>16612988</v>
      </c>
      <c r="D161">
        <v>15170039</v>
      </c>
      <c r="E161">
        <v>1</v>
      </c>
      <c r="F161">
        <v>1</v>
      </c>
      <c r="G161">
        <v>1</v>
      </c>
      <c r="H161">
        <v>3</v>
      </c>
      <c r="I161" t="s">
        <v>1240</v>
      </c>
      <c r="J161" t="s">
        <v>1241</v>
      </c>
      <c r="K161" t="s">
        <v>1242</v>
      </c>
      <c r="L161">
        <v>1348</v>
      </c>
      <c r="N161">
        <v>1009</v>
      </c>
      <c r="O161" t="s">
        <v>182</v>
      </c>
      <c r="P161" t="s">
        <v>182</v>
      </c>
      <c r="Q161">
        <v>1000</v>
      </c>
      <c r="X161">
        <v>7.1000000000000002E-4</v>
      </c>
      <c r="Y161">
        <v>11978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7.1000000000000002E-4</v>
      </c>
      <c r="AH161">
        <v>2</v>
      </c>
      <c r="AI161">
        <v>16612992</v>
      </c>
      <c r="AJ161">
        <v>151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ROW(Source!A73)</f>
        <v>73</v>
      </c>
      <c r="B162">
        <v>16613000</v>
      </c>
      <c r="C162">
        <v>16612988</v>
      </c>
      <c r="D162">
        <v>15162185</v>
      </c>
      <c r="E162">
        <v>17</v>
      </c>
      <c r="F162">
        <v>1</v>
      </c>
      <c r="G162">
        <v>1</v>
      </c>
      <c r="H162">
        <v>3</v>
      </c>
      <c r="I162" t="s">
        <v>239</v>
      </c>
      <c r="J162" t="s">
        <v>6</v>
      </c>
      <c r="K162" t="s">
        <v>240</v>
      </c>
      <c r="L162">
        <v>1301</v>
      </c>
      <c r="N162">
        <v>1003</v>
      </c>
      <c r="O162" t="s">
        <v>135</v>
      </c>
      <c r="P162" t="s">
        <v>135</v>
      </c>
      <c r="Q162">
        <v>1</v>
      </c>
      <c r="X162">
        <v>112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6</v>
      </c>
      <c r="AG162">
        <v>112</v>
      </c>
      <c r="AH162">
        <v>2</v>
      </c>
      <c r="AI162">
        <v>16612993</v>
      </c>
      <c r="AJ162">
        <v>152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ROW(Source!A77)</f>
        <v>77</v>
      </c>
      <c r="B163">
        <v>16613016</v>
      </c>
      <c r="C163">
        <v>16613004</v>
      </c>
      <c r="D163">
        <v>15438286</v>
      </c>
      <c r="E163">
        <v>1</v>
      </c>
      <c r="F163">
        <v>1</v>
      </c>
      <c r="G163">
        <v>1</v>
      </c>
      <c r="H163">
        <v>1</v>
      </c>
      <c r="I163" t="s">
        <v>1296</v>
      </c>
      <c r="J163" t="s">
        <v>6</v>
      </c>
      <c r="K163" t="s">
        <v>1297</v>
      </c>
      <c r="L163">
        <v>1191</v>
      </c>
      <c r="N163">
        <v>1013</v>
      </c>
      <c r="O163" t="s">
        <v>1223</v>
      </c>
      <c r="P163" t="s">
        <v>1223</v>
      </c>
      <c r="Q163">
        <v>1</v>
      </c>
      <c r="X163">
        <v>89.53</v>
      </c>
      <c r="Y163">
        <v>0</v>
      </c>
      <c r="Z163">
        <v>0</v>
      </c>
      <c r="AA163">
        <v>0</v>
      </c>
      <c r="AB163">
        <v>9.18</v>
      </c>
      <c r="AC163">
        <v>0</v>
      </c>
      <c r="AD163">
        <v>1</v>
      </c>
      <c r="AE163">
        <v>1</v>
      </c>
      <c r="AF163" t="s">
        <v>92</v>
      </c>
      <c r="AG163">
        <v>102.95949999999999</v>
      </c>
      <c r="AH163">
        <v>2</v>
      </c>
      <c r="AI163">
        <v>16613005</v>
      </c>
      <c r="AJ163">
        <v>155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ROW(Source!A77)</f>
        <v>77</v>
      </c>
      <c r="B164">
        <v>16613017</v>
      </c>
      <c r="C164">
        <v>16613004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1224</v>
      </c>
      <c r="J164" t="s">
        <v>6</v>
      </c>
      <c r="K164" t="s">
        <v>1225</v>
      </c>
      <c r="L164">
        <v>1191</v>
      </c>
      <c r="N164">
        <v>1013</v>
      </c>
      <c r="O164" t="s">
        <v>1223</v>
      </c>
      <c r="P164" t="s">
        <v>1223</v>
      </c>
      <c r="Q164">
        <v>1</v>
      </c>
      <c r="X164">
        <v>11.68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91</v>
      </c>
      <c r="AG164">
        <v>14.6</v>
      </c>
      <c r="AH164">
        <v>2</v>
      </c>
      <c r="AI164">
        <v>16613006</v>
      </c>
      <c r="AJ164">
        <v>156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ROW(Source!A77)</f>
        <v>77</v>
      </c>
      <c r="B165">
        <v>16613018</v>
      </c>
      <c r="C165">
        <v>16613004</v>
      </c>
      <c r="D165">
        <v>15247578</v>
      </c>
      <c r="E165">
        <v>1</v>
      </c>
      <c r="F165">
        <v>1</v>
      </c>
      <c r="G165">
        <v>1</v>
      </c>
      <c r="H165">
        <v>2</v>
      </c>
      <c r="I165" t="s">
        <v>1279</v>
      </c>
      <c r="J165" t="s">
        <v>1280</v>
      </c>
      <c r="K165" t="s">
        <v>1281</v>
      </c>
      <c r="L165">
        <v>1368</v>
      </c>
      <c r="N165">
        <v>1011</v>
      </c>
      <c r="O165" t="s">
        <v>1229</v>
      </c>
      <c r="P165" t="s">
        <v>1229</v>
      </c>
      <c r="Q165">
        <v>1</v>
      </c>
      <c r="X165">
        <v>9.69</v>
      </c>
      <c r="Y165">
        <v>0</v>
      </c>
      <c r="Z165">
        <v>86.4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91</v>
      </c>
      <c r="AG165">
        <v>12.112499999999999</v>
      </c>
      <c r="AH165">
        <v>2</v>
      </c>
      <c r="AI165">
        <v>16613007</v>
      </c>
      <c r="AJ165">
        <v>157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ROW(Source!A77)</f>
        <v>77</v>
      </c>
      <c r="B166">
        <v>16613019</v>
      </c>
      <c r="C166">
        <v>16613004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1237</v>
      </c>
      <c r="J166" t="s">
        <v>1238</v>
      </c>
      <c r="K166" t="s">
        <v>1239</v>
      </c>
      <c r="L166">
        <v>1368</v>
      </c>
      <c r="N166">
        <v>1011</v>
      </c>
      <c r="O166" t="s">
        <v>1229</v>
      </c>
      <c r="P166" t="s">
        <v>1229</v>
      </c>
      <c r="Q166">
        <v>1</v>
      </c>
      <c r="X166">
        <v>1.99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91</v>
      </c>
      <c r="AG166">
        <v>2.4874999999999998</v>
      </c>
      <c r="AH166">
        <v>2</v>
      </c>
      <c r="AI166">
        <v>16613008</v>
      </c>
      <c r="AJ166">
        <v>158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ROW(Source!A77)</f>
        <v>77</v>
      </c>
      <c r="B167">
        <v>16613020</v>
      </c>
      <c r="C167">
        <v>16613004</v>
      </c>
      <c r="D167">
        <v>15162381</v>
      </c>
      <c r="E167">
        <v>17</v>
      </c>
      <c r="F167">
        <v>1</v>
      </c>
      <c r="G167">
        <v>1</v>
      </c>
      <c r="H167">
        <v>3</v>
      </c>
      <c r="I167" t="s">
        <v>1783</v>
      </c>
      <c r="J167" t="s">
        <v>6</v>
      </c>
      <c r="K167" t="s">
        <v>1784</v>
      </c>
      <c r="L167">
        <v>1035</v>
      </c>
      <c r="N167">
        <v>1013</v>
      </c>
      <c r="O167" t="s">
        <v>256</v>
      </c>
      <c r="P167" t="s">
        <v>256</v>
      </c>
      <c r="Q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1</v>
      </c>
      <c r="AD167">
        <v>0</v>
      </c>
      <c r="AE167">
        <v>0</v>
      </c>
      <c r="AF167" t="s">
        <v>6</v>
      </c>
      <c r="AG167">
        <v>0</v>
      </c>
      <c r="AH167">
        <v>3</v>
      </c>
      <c r="AI167">
        <v>-1</v>
      </c>
      <c r="AJ167" t="s">
        <v>6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ROW(Source!A77)</f>
        <v>77</v>
      </c>
      <c r="B168">
        <v>16613021</v>
      </c>
      <c r="C168">
        <v>16613004</v>
      </c>
      <c r="D168">
        <v>15170039</v>
      </c>
      <c r="E168">
        <v>1</v>
      </c>
      <c r="F168">
        <v>1</v>
      </c>
      <c r="G168">
        <v>1</v>
      </c>
      <c r="H168">
        <v>3</v>
      </c>
      <c r="I168" t="s">
        <v>1240</v>
      </c>
      <c r="J168" t="s">
        <v>1241</v>
      </c>
      <c r="K168" t="s">
        <v>1242</v>
      </c>
      <c r="L168">
        <v>1348</v>
      </c>
      <c r="N168">
        <v>1009</v>
      </c>
      <c r="O168" t="s">
        <v>182</v>
      </c>
      <c r="P168" t="s">
        <v>182</v>
      </c>
      <c r="Q168">
        <v>1000</v>
      </c>
      <c r="X168">
        <v>4.13E-3</v>
      </c>
      <c r="Y168">
        <v>11978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4.13E-3</v>
      </c>
      <c r="AH168">
        <v>2</v>
      </c>
      <c r="AI168">
        <v>16613010</v>
      </c>
      <c r="AJ168">
        <v>160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ROW(Source!A77)</f>
        <v>77</v>
      </c>
      <c r="B169">
        <v>16613022</v>
      </c>
      <c r="C169">
        <v>16613004</v>
      </c>
      <c r="D169">
        <v>15172818</v>
      </c>
      <c r="E169">
        <v>1</v>
      </c>
      <c r="F169">
        <v>1</v>
      </c>
      <c r="G169">
        <v>1</v>
      </c>
      <c r="H169">
        <v>3</v>
      </c>
      <c r="I169" t="s">
        <v>1339</v>
      </c>
      <c r="J169" t="s">
        <v>1340</v>
      </c>
      <c r="K169" t="s">
        <v>1341</v>
      </c>
      <c r="L169">
        <v>1339</v>
      </c>
      <c r="N169">
        <v>1007</v>
      </c>
      <c r="O169" t="s">
        <v>282</v>
      </c>
      <c r="P169" t="s">
        <v>282</v>
      </c>
      <c r="Q169">
        <v>1</v>
      </c>
      <c r="X169">
        <v>0.105</v>
      </c>
      <c r="Y169">
        <v>458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0.105</v>
      </c>
      <c r="AH169">
        <v>2</v>
      </c>
      <c r="AI169">
        <v>16613011</v>
      </c>
      <c r="AJ169">
        <v>161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ROW(Source!A77)</f>
        <v>77</v>
      </c>
      <c r="B170">
        <v>16613023</v>
      </c>
      <c r="C170">
        <v>16613004</v>
      </c>
      <c r="D170">
        <v>15161686</v>
      </c>
      <c r="E170">
        <v>17</v>
      </c>
      <c r="F170">
        <v>1</v>
      </c>
      <c r="G170">
        <v>1</v>
      </c>
      <c r="H170">
        <v>3</v>
      </c>
      <c r="I170" t="s">
        <v>1785</v>
      </c>
      <c r="J170" t="s">
        <v>6</v>
      </c>
      <c r="K170" t="s">
        <v>1786</v>
      </c>
      <c r="L170">
        <v>1346</v>
      </c>
      <c r="N170">
        <v>1009</v>
      </c>
      <c r="O170" t="s">
        <v>162</v>
      </c>
      <c r="P170" t="s">
        <v>162</v>
      </c>
      <c r="Q170">
        <v>1</v>
      </c>
      <c r="X170">
        <v>37.5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6</v>
      </c>
      <c r="AG170">
        <v>37.5</v>
      </c>
      <c r="AH170">
        <v>3</v>
      </c>
      <c r="AI170">
        <v>-1</v>
      </c>
      <c r="AJ170" t="s">
        <v>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ROW(Source!A77)</f>
        <v>77</v>
      </c>
      <c r="B171">
        <v>16613024</v>
      </c>
      <c r="C171">
        <v>16613004</v>
      </c>
      <c r="D171">
        <v>15196008</v>
      </c>
      <c r="E171">
        <v>1</v>
      </c>
      <c r="F171">
        <v>1</v>
      </c>
      <c r="G171">
        <v>1</v>
      </c>
      <c r="H171">
        <v>3</v>
      </c>
      <c r="I171" t="s">
        <v>1342</v>
      </c>
      <c r="J171" t="s">
        <v>1343</v>
      </c>
      <c r="K171" t="s">
        <v>1344</v>
      </c>
      <c r="L171">
        <v>1339</v>
      </c>
      <c r="N171">
        <v>1007</v>
      </c>
      <c r="O171" t="s">
        <v>282</v>
      </c>
      <c r="P171" t="s">
        <v>282</v>
      </c>
      <c r="Q171">
        <v>1</v>
      </c>
      <c r="X171">
        <v>0.08</v>
      </c>
      <c r="Y171">
        <v>1100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0.08</v>
      </c>
      <c r="AH171">
        <v>2</v>
      </c>
      <c r="AI171">
        <v>16613012</v>
      </c>
      <c r="AJ171">
        <v>162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ROW(Source!A77)</f>
        <v>77</v>
      </c>
      <c r="B172">
        <v>16613025</v>
      </c>
      <c r="C172">
        <v>16613004</v>
      </c>
      <c r="D172">
        <v>15162477</v>
      </c>
      <c r="E172">
        <v>17</v>
      </c>
      <c r="F172">
        <v>1</v>
      </c>
      <c r="G172">
        <v>1</v>
      </c>
      <c r="H172">
        <v>3</v>
      </c>
      <c r="I172" t="s">
        <v>1787</v>
      </c>
      <c r="J172" t="s">
        <v>6</v>
      </c>
      <c r="K172" t="s">
        <v>1788</v>
      </c>
      <c r="L172">
        <v>1327</v>
      </c>
      <c r="N172">
        <v>1005</v>
      </c>
      <c r="O172" t="s">
        <v>97</v>
      </c>
      <c r="P172" t="s">
        <v>97</v>
      </c>
      <c r="Q172">
        <v>1</v>
      </c>
      <c r="X172">
        <v>100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6</v>
      </c>
      <c r="AG172">
        <v>100</v>
      </c>
      <c r="AH172">
        <v>3</v>
      </c>
      <c r="AI172">
        <v>-1</v>
      </c>
      <c r="AJ172" t="s">
        <v>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ROW(Source!A77)</f>
        <v>77</v>
      </c>
      <c r="B173">
        <v>16613026</v>
      </c>
      <c r="C173">
        <v>16613004</v>
      </c>
      <c r="D173">
        <v>15204315</v>
      </c>
      <c r="E173">
        <v>1</v>
      </c>
      <c r="F173">
        <v>1</v>
      </c>
      <c r="G173">
        <v>1</v>
      </c>
      <c r="H173">
        <v>3</v>
      </c>
      <c r="I173" t="s">
        <v>1345</v>
      </c>
      <c r="J173" t="s">
        <v>1346</v>
      </c>
      <c r="K173" t="s">
        <v>1347</v>
      </c>
      <c r="L173">
        <v>1296</v>
      </c>
      <c r="N173">
        <v>1002</v>
      </c>
      <c r="O173" t="s">
        <v>1348</v>
      </c>
      <c r="P173" t="s">
        <v>1348</v>
      </c>
      <c r="Q173">
        <v>1</v>
      </c>
      <c r="X173">
        <v>32.4</v>
      </c>
      <c r="Y173">
        <v>46.86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32.4</v>
      </c>
      <c r="AH173">
        <v>2</v>
      </c>
      <c r="AI173">
        <v>16613015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ROW(Source!A81)</f>
        <v>81</v>
      </c>
      <c r="B174">
        <v>16613039</v>
      </c>
      <c r="C174">
        <v>16613030</v>
      </c>
      <c r="D174">
        <v>15446300</v>
      </c>
      <c r="E174">
        <v>1</v>
      </c>
      <c r="F174">
        <v>1</v>
      </c>
      <c r="G174">
        <v>1</v>
      </c>
      <c r="H174">
        <v>1</v>
      </c>
      <c r="I174" t="s">
        <v>1317</v>
      </c>
      <c r="J174" t="s">
        <v>6</v>
      </c>
      <c r="K174" t="s">
        <v>1318</v>
      </c>
      <c r="L174">
        <v>1191</v>
      </c>
      <c r="N174">
        <v>1013</v>
      </c>
      <c r="O174" t="s">
        <v>1223</v>
      </c>
      <c r="P174" t="s">
        <v>1223</v>
      </c>
      <c r="Q174">
        <v>1</v>
      </c>
      <c r="X174">
        <v>2.4</v>
      </c>
      <c r="Y174">
        <v>0</v>
      </c>
      <c r="Z174">
        <v>0</v>
      </c>
      <c r="AA174">
        <v>0</v>
      </c>
      <c r="AB174">
        <v>9.92</v>
      </c>
      <c r="AC174">
        <v>0</v>
      </c>
      <c r="AD174">
        <v>1</v>
      </c>
      <c r="AE174">
        <v>1</v>
      </c>
      <c r="AF174" t="s">
        <v>92</v>
      </c>
      <c r="AG174">
        <v>2.76</v>
      </c>
      <c r="AH174">
        <v>2</v>
      </c>
      <c r="AI174">
        <v>16613031</v>
      </c>
      <c r="AJ174">
        <v>166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ROW(Source!A81)</f>
        <v>81</v>
      </c>
      <c r="B175">
        <v>16613040</v>
      </c>
      <c r="C175">
        <v>16613030</v>
      </c>
      <c r="D175">
        <v>15430395</v>
      </c>
      <c r="E175">
        <v>1</v>
      </c>
      <c r="F175">
        <v>1</v>
      </c>
      <c r="G175">
        <v>1</v>
      </c>
      <c r="H175">
        <v>1</v>
      </c>
      <c r="I175" t="s">
        <v>1224</v>
      </c>
      <c r="J175" t="s">
        <v>6</v>
      </c>
      <c r="K175" t="s">
        <v>1225</v>
      </c>
      <c r="L175">
        <v>1191</v>
      </c>
      <c r="N175">
        <v>1013</v>
      </c>
      <c r="O175" t="s">
        <v>1223</v>
      </c>
      <c r="P175" t="s">
        <v>1223</v>
      </c>
      <c r="Q175">
        <v>1</v>
      </c>
      <c r="X175">
        <v>0.17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91</v>
      </c>
      <c r="AG175">
        <v>0.21250000000000002</v>
      </c>
      <c r="AH175">
        <v>2</v>
      </c>
      <c r="AI175">
        <v>16613032</v>
      </c>
      <c r="AJ175">
        <v>167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ROW(Source!A81)</f>
        <v>81</v>
      </c>
      <c r="B176">
        <v>16613041</v>
      </c>
      <c r="C176">
        <v>16613030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1237</v>
      </c>
      <c r="J176" t="s">
        <v>1238</v>
      </c>
      <c r="K176" t="s">
        <v>1239</v>
      </c>
      <c r="L176">
        <v>1368</v>
      </c>
      <c r="N176">
        <v>1011</v>
      </c>
      <c r="O176" t="s">
        <v>1229</v>
      </c>
      <c r="P176" t="s">
        <v>1229</v>
      </c>
      <c r="Q176">
        <v>1</v>
      </c>
      <c r="X176">
        <v>0.17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91</v>
      </c>
      <c r="AG176">
        <v>0.21250000000000002</v>
      </c>
      <c r="AH176">
        <v>2</v>
      </c>
      <c r="AI176">
        <v>16613033</v>
      </c>
      <c r="AJ176">
        <v>168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ROW(Source!A81)</f>
        <v>81</v>
      </c>
      <c r="B177">
        <v>16613042</v>
      </c>
      <c r="C177">
        <v>16613030</v>
      </c>
      <c r="D177">
        <v>15249377</v>
      </c>
      <c r="E177">
        <v>1</v>
      </c>
      <c r="F177">
        <v>1</v>
      </c>
      <c r="G177">
        <v>1</v>
      </c>
      <c r="H177">
        <v>2</v>
      </c>
      <c r="I177" t="s">
        <v>1319</v>
      </c>
      <c r="J177" t="s">
        <v>1320</v>
      </c>
      <c r="K177" t="s">
        <v>1321</v>
      </c>
      <c r="L177">
        <v>1368</v>
      </c>
      <c r="N177">
        <v>1011</v>
      </c>
      <c r="O177" t="s">
        <v>1229</v>
      </c>
      <c r="P177" t="s">
        <v>1229</v>
      </c>
      <c r="Q177">
        <v>1</v>
      </c>
      <c r="X177">
        <v>0.4</v>
      </c>
      <c r="Y177">
        <v>0</v>
      </c>
      <c r="Z177">
        <v>8.1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91</v>
      </c>
      <c r="AG177">
        <v>0.5</v>
      </c>
      <c r="AH177">
        <v>2</v>
      </c>
      <c r="AI177">
        <v>16613034</v>
      </c>
      <c r="AJ177">
        <v>169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ROW(Source!A81)</f>
        <v>81</v>
      </c>
      <c r="B178">
        <v>16613043</v>
      </c>
      <c r="C178">
        <v>16613030</v>
      </c>
      <c r="D178">
        <v>15162381</v>
      </c>
      <c r="E178">
        <v>17</v>
      </c>
      <c r="F178">
        <v>1</v>
      </c>
      <c r="G178">
        <v>1</v>
      </c>
      <c r="H178">
        <v>3</v>
      </c>
      <c r="I178" t="s">
        <v>1783</v>
      </c>
      <c r="J178" t="s">
        <v>6</v>
      </c>
      <c r="K178" t="s">
        <v>1784</v>
      </c>
      <c r="L178">
        <v>1035</v>
      </c>
      <c r="N178">
        <v>1013</v>
      </c>
      <c r="O178" t="s">
        <v>256</v>
      </c>
      <c r="P178" t="s">
        <v>256</v>
      </c>
      <c r="Q178">
        <v>1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1</v>
      </c>
      <c r="AD178">
        <v>0</v>
      </c>
      <c r="AE178">
        <v>0</v>
      </c>
      <c r="AF178" t="s">
        <v>6</v>
      </c>
      <c r="AG178">
        <v>0</v>
      </c>
      <c r="AH178">
        <v>3</v>
      </c>
      <c r="AI178">
        <v>-1</v>
      </c>
      <c r="AJ178" t="s">
        <v>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ROW(Source!A81)</f>
        <v>81</v>
      </c>
      <c r="B179">
        <v>16613044</v>
      </c>
      <c r="C179">
        <v>16613030</v>
      </c>
      <c r="D179">
        <v>15168750</v>
      </c>
      <c r="E179">
        <v>1</v>
      </c>
      <c r="F179">
        <v>1</v>
      </c>
      <c r="G179">
        <v>1</v>
      </c>
      <c r="H179">
        <v>3</v>
      </c>
      <c r="I179" t="s">
        <v>1322</v>
      </c>
      <c r="J179" t="s">
        <v>1323</v>
      </c>
      <c r="K179" t="s">
        <v>1324</v>
      </c>
      <c r="L179">
        <v>1348</v>
      </c>
      <c r="N179">
        <v>1009</v>
      </c>
      <c r="O179" t="s">
        <v>182</v>
      </c>
      <c r="P179" t="s">
        <v>182</v>
      </c>
      <c r="Q179">
        <v>1000</v>
      </c>
      <c r="X179">
        <v>1E-4</v>
      </c>
      <c r="Y179">
        <v>10315.01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1E-4</v>
      </c>
      <c r="AH179">
        <v>2</v>
      </c>
      <c r="AI179">
        <v>16613035</v>
      </c>
      <c r="AJ179">
        <v>170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ROW(Source!A81)</f>
        <v>81</v>
      </c>
      <c r="B180">
        <v>16613045</v>
      </c>
      <c r="C180">
        <v>16613030</v>
      </c>
      <c r="D180">
        <v>15162386</v>
      </c>
      <c r="E180">
        <v>17</v>
      </c>
      <c r="F180">
        <v>1</v>
      </c>
      <c r="G180">
        <v>1</v>
      </c>
      <c r="H180">
        <v>3</v>
      </c>
      <c r="I180" t="s">
        <v>1789</v>
      </c>
      <c r="J180" t="s">
        <v>6</v>
      </c>
      <c r="K180" t="s">
        <v>1790</v>
      </c>
      <c r="L180">
        <v>1327</v>
      </c>
      <c r="N180">
        <v>1005</v>
      </c>
      <c r="O180" t="s">
        <v>97</v>
      </c>
      <c r="P180" t="s">
        <v>97</v>
      </c>
      <c r="Q180">
        <v>1</v>
      </c>
      <c r="X180">
        <v>1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6</v>
      </c>
      <c r="AG180">
        <v>1</v>
      </c>
      <c r="AH180">
        <v>3</v>
      </c>
      <c r="AI180">
        <v>-1</v>
      </c>
      <c r="AJ180" t="s">
        <v>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ROW(Source!A81)</f>
        <v>81</v>
      </c>
      <c r="B181">
        <v>16613046</v>
      </c>
      <c r="C181">
        <v>16613030</v>
      </c>
      <c r="D181">
        <v>15192019</v>
      </c>
      <c r="E181">
        <v>1</v>
      </c>
      <c r="F181">
        <v>1</v>
      </c>
      <c r="G181">
        <v>1</v>
      </c>
      <c r="H181">
        <v>3</v>
      </c>
      <c r="I181" t="s">
        <v>1349</v>
      </c>
      <c r="J181" t="s">
        <v>1350</v>
      </c>
      <c r="K181" t="s">
        <v>1351</v>
      </c>
      <c r="L181">
        <v>1348</v>
      </c>
      <c r="N181">
        <v>1009</v>
      </c>
      <c r="O181" t="s">
        <v>182</v>
      </c>
      <c r="P181" t="s">
        <v>182</v>
      </c>
      <c r="Q181">
        <v>1000</v>
      </c>
      <c r="X181">
        <v>3.0000000000000001E-3</v>
      </c>
      <c r="Y181">
        <v>5804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3.0000000000000001E-3</v>
      </c>
      <c r="AH181">
        <v>2</v>
      </c>
      <c r="AI181">
        <v>16613037</v>
      </c>
      <c r="AJ181">
        <v>172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ROW(Source!A81)</f>
        <v>81</v>
      </c>
      <c r="B182">
        <v>16613047</v>
      </c>
      <c r="C182">
        <v>16613030</v>
      </c>
      <c r="D182">
        <v>15204330</v>
      </c>
      <c r="E182">
        <v>1</v>
      </c>
      <c r="F182">
        <v>1</v>
      </c>
      <c r="G182">
        <v>1</v>
      </c>
      <c r="H182">
        <v>3</v>
      </c>
      <c r="I182" t="s">
        <v>1352</v>
      </c>
      <c r="J182" t="s">
        <v>1353</v>
      </c>
      <c r="K182" t="s">
        <v>1354</v>
      </c>
      <c r="L182">
        <v>1354</v>
      </c>
      <c r="N182">
        <v>1010</v>
      </c>
      <c r="O182" t="s">
        <v>110</v>
      </c>
      <c r="P182" t="s">
        <v>110</v>
      </c>
      <c r="Q182">
        <v>1</v>
      </c>
      <c r="X182">
        <v>0.1</v>
      </c>
      <c r="Y182">
        <v>72.8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0.1</v>
      </c>
      <c r="AH182">
        <v>2</v>
      </c>
      <c r="AI182">
        <v>16613038</v>
      </c>
      <c r="AJ182">
        <v>173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ROW(Source!A83)</f>
        <v>83</v>
      </c>
      <c r="B183">
        <v>16613055</v>
      </c>
      <c r="C183">
        <v>16613049</v>
      </c>
      <c r="D183">
        <v>15430767</v>
      </c>
      <c r="E183">
        <v>1</v>
      </c>
      <c r="F183">
        <v>1</v>
      </c>
      <c r="G183">
        <v>1</v>
      </c>
      <c r="H183">
        <v>1</v>
      </c>
      <c r="I183" t="s">
        <v>1249</v>
      </c>
      <c r="J183" t="s">
        <v>6</v>
      </c>
      <c r="K183" t="s">
        <v>1250</v>
      </c>
      <c r="L183">
        <v>1191</v>
      </c>
      <c r="N183">
        <v>1013</v>
      </c>
      <c r="O183" t="s">
        <v>1223</v>
      </c>
      <c r="P183" t="s">
        <v>1223</v>
      </c>
      <c r="Q183">
        <v>1</v>
      </c>
      <c r="X183">
        <v>124.23</v>
      </c>
      <c r="Y183">
        <v>0</v>
      </c>
      <c r="Z183">
        <v>0</v>
      </c>
      <c r="AA183">
        <v>0</v>
      </c>
      <c r="AB183">
        <v>8.5299999999999994</v>
      </c>
      <c r="AC183">
        <v>0</v>
      </c>
      <c r="AD183">
        <v>1</v>
      </c>
      <c r="AE183">
        <v>1</v>
      </c>
      <c r="AF183" t="s">
        <v>6</v>
      </c>
      <c r="AG183">
        <v>124.23</v>
      </c>
      <c r="AH183">
        <v>2</v>
      </c>
      <c r="AI183">
        <v>16613050</v>
      </c>
      <c r="AJ183">
        <v>174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ROW(Source!A83)</f>
        <v>83</v>
      </c>
      <c r="B184">
        <v>16613056</v>
      </c>
      <c r="C184">
        <v>16613049</v>
      </c>
      <c r="D184">
        <v>15249402</v>
      </c>
      <c r="E184">
        <v>1</v>
      </c>
      <c r="F184">
        <v>1</v>
      </c>
      <c r="G184">
        <v>1</v>
      </c>
      <c r="H184">
        <v>2</v>
      </c>
      <c r="I184" t="s">
        <v>1251</v>
      </c>
      <c r="J184" t="s">
        <v>1252</v>
      </c>
      <c r="K184" t="s">
        <v>1253</v>
      </c>
      <c r="L184">
        <v>1368</v>
      </c>
      <c r="N184">
        <v>1011</v>
      </c>
      <c r="O184" t="s">
        <v>1229</v>
      </c>
      <c r="P184" t="s">
        <v>1229</v>
      </c>
      <c r="Q184">
        <v>1</v>
      </c>
      <c r="X184">
        <v>1.38</v>
      </c>
      <c r="Y184">
        <v>0</v>
      </c>
      <c r="Z184">
        <v>32.5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1.38</v>
      </c>
      <c r="AH184">
        <v>2</v>
      </c>
      <c r="AI184">
        <v>16613051</v>
      </c>
      <c r="AJ184">
        <v>175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ROW(Source!A83)</f>
        <v>83</v>
      </c>
      <c r="B185">
        <v>16613057</v>
      </c>
      <c r="C185">
        <v>16613049</v>
      </c>
      <c r="D185">
        <v>15249998</v>
      </c>
      <c r="E185">
        <v>1</v>
      </c>
      <c r="F185">
        <v>1</v>
      </c>
      <c r="G185">
        <v>1</v>
      </c>
      <c r="H185">
        <v>2</v>
      </c>
      <c r="I185" t="s">
        <v>1254</v>
      </c>
      <c r="J185" t="s">
        <v>1255</v>
      </c>
      <c r="K185" t="s">
        <v>1256</v>
      </c>
      <c r="L185">
        <v>1368</v>
      </c>
      <c r="N185">
        <v>1011</v>
      </c>
      <c r="O185" t="s">
        <v>1229</v>
      </c>
      <c r="P185" t="s">
        <v>1229</v>
      </c>
      <c r="Q185">
        <v>1</v>
      </c>
      <c r="X185">
        <v>1.38</v>
      </c>
      <c r="Y185">
        <v>0</v>
      </c>
      <c r="Z185">
        <v>1.53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1.38</v>
      </c>
      <c r="AH185">
        <v>2</v>
      </c>
      <c r="AI185">
        <v>16613052</v>
      </c>
      <c r="AJ185">
        <v>176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ROW(Source!A83)</f>
        <v>83</v>
      </c>
      <c r="B186">
        <v>16613058</v>
      </c>
      <c r="C186">
        <v>16613049</v>
      </c>
      <c r="D186">
        <v>15167286</v>
      </c>
      <c r="E186">
        <v>1</v>
      </c>
      <c r="F186">
        <v>1</v>
      </c>
      <c r="G186">
        <v>1</v>
      </c>
      <c r="H186">
        <v>3</v>
      </c>
      <c r="I186" t="s">
        <v>1293</v>
      </c>
      <c r="J186" t="s">
        <v>1294</v>
      </c>
      <c r="K186" t="s">
        <v>1295</v>
      </c>
      <c r="L186">
        <v>1339</v>
      </c>
      <c r="N186">
        <v>1007</v>
      </c>
      <c r="O186" t="s">
        <v>282</v>
      </c>
      <c r="P186" t="s">
        <v>282</v>
      </c>
      <c r="Q186">
        <v>1</v>
      </c>
      <c r="X186">
        <v>0.1</v>
      </c>
      <c r="Y186">
        <v>2.44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0.1</v>
      </c>
      <c r="AH186">
        <v>2</v>
      </c>
      <c r="AI186">
        <v>16613053</v>
      </c>
      <c r="AJ186">
        <v>177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ROW(Source!A83)</f>
        <v>83</v>
      </c>
      <c r="B187">
        <v>16613059</v>
      </c>
      <c r="C187">
        <v>16613049</v>
      </c>
      <c r="D187">
        <v>15164566</v>
      </c>
      <c r="E187">
        <v>17</v>
      </c>
      <c r="F187">
        <v>1</v>
      </c>
      <c r="G187">
        <v>1</v>
      </c>
      <c r="H187">
        <v>3</v>
      </c>
      <c r="I187" t="s">
        <v>1758</v>
      </c>
      <c r="J187" t="s">
        <v>6</v>
      </c>
      <c r="K187" t="s">
        <v>1759</v>
      </c>
      <c r="L187">
        <v>1348</v>
      </c>
      <c r="N187">
        <v>1009</v>
      </c>
      <c r="O187" t="s">
        <v>182</v>
      </c>
      <c r="P187" t="s">
        <v>182</v>
      </c>
      <c r="Q187">
        <v>1000</v>
      </c>
      <c r="X187">
        <v>1.48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6</v>
      </c>
      <c r="AG187">
        <v>1.48</v>
      </c>
      <c r="AH187">
        <v>3</v>
      </c>
      <c r="AI187">
        <v>-1</v>
      </c>
      <c r="AJ187" t="s">
        <v>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ROW(Source!A83)</f>
        <v>83</v>
      </c>
      <c r="B188">
        <v>16613060</v>
      </c>
      <c r="C188">
        <v>16613049</v>
      </c>
      <c r="D188">
        <v>15161975</v>
      </c>
      <c r="E188">
        <v>17</v>
      </c>
      <c r="F188">
        <v>1</v>
      </c>
      <c r="G188">
        <v>1</v>
      </c>
      <c r="H188">
        <v>3</v>
      </c>
      <c r="I188" t="s">
        <v>1791</v>
      </c>
      <c r="J188" t="s">
        <v>6</v>
      </c>
      <c r="K188" t="s">
        <v>1792</v>
      </c>
      <c r="L188">
        <v>1348</v>
      </c>
      <c r="N188">
        <v>1009</v>
      </c>
      <c r="O188" t="s">
        <v>182</v>
      </c>
      <c r="P188" t="s">
        <v>182</v>
      </c>
      <c r="Q188">
        <v>1000</v>
      </c>
      <c r="X188">
        <v>4.4999999999999998E-2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 t="s">
        <v>6</v>
      </c>
      <c r="AG188">
        <v>4.4999999999999998E-2</v>
      </c>
      <c r="AH188">
        <v>3</v>
      </c>
      <c r="AI188">
        <v>-1</v>
      </c>
      <c r="AJ188" t="s">
        <v>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ROW(Source!A83)</f>
        <v>83</v>
      </c>
      <c r="B189">
        <v>16613061</v>
      </c>
      <c r="C189">
        <v>16613049</v>
      </c>
      <c r="D189">
        <v>15161703</v>
      </c>
      <c r="E189">
        <v>17</v>
      </c>
      <c r="F189">
        <v>1</v>
      </c>
      <c r="G189">
        <v>1</v>
      </c>
      <c r="H189">
        <v>3</v>
      </c>
      <c r="I189" t="s">
        <v>478</v>
      </c>
      <c r="J189" t="s">
        <v>6</v>
      </c>
      <c r="K189" t="s">
        <v>281</v>
      </c>
      <c r="L189">
        <v>1339</v>
      </c>
      <c r="N189">
        <v>1007</v>
      </c>
      <c r="O189" t="s">
        <v>282</v>
      </c>
      <c r="P189" t="s">
        <v>282</v>
      </c>
      <c r="Q189">
        <v>1</v>
      </c>
      <c r="X189">
        <v>2.14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6</v>
      </c>
      <c r="AG189">
        <v>2.14</v>
      </c>
      <c r="AH189">
        <v>3</v>
      </c>
      <c r="AI189">
        <v>-1</v>
      </c>
      <c r="AJ189" t="s">
        <v>6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ROW(Source!A85)</f>
        <v>85</v>
      </c>
      <c r="B190">
        <v>16613072</v>
      </c>
      <c r="C190">
        <v>16613063</v>
      </c>
      <c r="D190">
        <v>15438286</v>
      </c>
      <c r="E190">
        <v>1</v>
      </c>
      <c r="F190">
        <v>1</v>
      </c>
      <c r="G190">
        <v>1</v>
      </c>
      <c r="H190">
        <v>1</v>
      </c>
      <c r="I190" t="s">
        <v>1296</v>
      </c>
      <c r="J190" t="s">
        <v>6</v>
      </c>
      <c r="K190" t="s">
        <v>1297</v>
      </c>
      <c r="L190">
        <v>1191</v>
      </c>
      <c r="N190">
        <v>1013</v>
      </c>
      <c r="O190" t="s">
        <v>1223</v>
      </c>
      <c r="P190" t="s">
        <v>1223</v>
      </c>
      <c r="Q190">
        <v>1</v>
      </c>
      <c r="X190">
        <v>3.69</v>
      </c>
      <c r="Y190">
        <v>0</v>
      </c>
      <c r="Z190">
        <v>0</v>
      </c>
      <c r="AA190">
        <v>0</v>
      </c>
      <c r="AB190">
        <v>9.18</v>
      </c>
      <c r="AC190">
        <v>0</v>
      </c>
      <c r="AD190">
        <v>1</v>
      </c>
      <c r="AE190">
        <v>1</v>
      </c>
      <c r="AF190" t="s">
        <v>92</v>
      </c>
      <c r="AG190">
        <v>4.2435</v>
      </c>
      <c r="AH190">
        <v>2</v>
      </c>
      <c r="AI190">
        <v>16613064</v>
      </c>
      <c r="AJ190">
        <v>179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ROW(Source!A85)</f>
        <v>85</v>
      </c>
      <c r="B191">
        <v>16613073</v>
      </c>
      <c r="C191">
        <v>16613063</v>
      </c>
      <c r="D191">
        <v>15430395</v>
      </c>
      <c r="E191">
        <v>1</v>
      </c>
      <c r="F191">
        <v>1</v>
      </c>
      <c r="G191">
        <v>1</v>
      </c>
      <c r="H191">
        <v>1</v>
      </c>
      <c r="I191" t="s">
        <v>1224</v>
      </c>
      <c r="J191" t="s">
        <v>6</v>
      </c>
      <c r="K191" t="s">
        <v>1225</v>
      </c>
      <c r="L191">
        <v>1191</v>
      </c>
      <c r="N191">
        <v>1013</v>
      </c>
      <c r="O191" t="s">
        <v>1223</v>
      </c>
      <c r="P191" t="s">
        <v>1223</v>
      </c>
      <c r="Q191">
        <v>1</v>
      </c>
      <c r="X191">
        <v>0.05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2</v>
      </c>
      <c r="AF191" t="s">
        <v>91</v>
      </c>
      <c r="AG191">
        <v>6.25E-2</v>
      </c>
      <c r="AH191">
        <v>2</v>
      </c>
      <c r="AI191">
        <v>16613065</v>
      </c>
      <c r="AJ191">
        <v>180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ROW(Source!A85)</f>
        <v>85</v>
      </c>
      <c r="B192">
        <v>16613074</v>
      </c>
      <c r="C192">
        <v>16613063</v>
      </c>
      <c r="D192">
        <v>15247970</v>
      </c>
      <c r="E192">
        <v>1</v>
      </c>
      <c r="F192">
        <v>1</v>
      </c>
      <c r="G192">
        <v>1</v>
      </c>
      <c r="H192">
        <v>2</v>
      </c>
      <c r="I192" t="s">
        <v>1355</v>
      </c>
      <c r="J192" t="s">
        <v>1356</v>
      </c>
      <c r="K192" t="s">
        <v>1357</v>
      </c>
      <c r="L192">
        <v>1368</v>
      </c>
      <c r="N192">
        <v>1011</v>
      </c>
      <c r="O192" t="s">
        <v>1229</v>
      </c>
      <c r="P192" t="s">
        <v>1229</v>
      </c>
      <c r="Q192">
        <v>1</v>
      </c>
      <c r="X192">
        <v>0.01</v>
      </c>
      <c r="Y192">
        <v>0</v>
      </c>
      <c r="Z192">
        <v>27.66</v>
      </c>
      <c r="AA192">
        <v>11.6</v>
      </c>
      <c r="AB192">
        <v>0</v>
      </c>
      <c r="AC192">
        <v>0</v>
      </c>
      <c r="AD192">
        <v>1</v>
      </c>
      <c r="AE192">
        <v>0</v>
      </c>
      <c r="AF192" t="s">
        <v>91</v>
      </c>
      <c r="AG192">
        <v>1.2500000000000001E-2</v>
      </c>
      <c r="AH192">
        <v>2</v>
      </c>
      <c r="AI192">
        <v>16613066</v>
      </c>
      <c r="AJ192">
        <v>181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ROW(Source!A85)</f>
        <v>85</v>
      </c>
      <c r="B193">
        <v>16613075</v>
      </c>
      <c r="C193">
        <v>16613063</v>
      </c>
      <c r="D193">
        <v>15249073</v>
      </c>
      <c r="E193">
        <v>1</v>
      </c>
      <c r="F193">
        <v>1</v>
      </c>
      <c r="G193">
        <v>1</v>
      </c>
      <c r="H193">
        <v>2</v>
      </c>
      <c r="I193" t="s">
        <v>1237</v>
      </c>
      <c r="J193" t="s">
        <v>1238</v>
      </c>
      <c r="K193" t="s">
        <v>1239</v>
      </c>
      <c r="L193">
        <v>1368</v>
      </c>
      <c r="N193">
        <v>1011</v>
      </c>
      <c r="O193" t="s">
        <v>1229</v>
      </c>
      <c r="P193" t="s">
        <v>1229</v>
      </c>
      <c r="Q193">
        <v>1</v>
      </c>
      <c r="X193">
        <v>0.04</v>
      </c>
      <c r="Y193">
        <v>0</v>
      </c>
      <c r="Z193">
        <v>65.709999999999994</v>
      </c>
      <c r="AA193">
        <v>11.6</v>
      </c>
      <c r="AB193">
        <v>0</v>
      </c>
      <c r="AC193">
        <v>0</v>
      </c>
      <c r="AD193">
        <v>1</v>
      </c>
      <c r="AE193">
        <v>0</v>
      </c>
      <c r="AF193" t="s">
        <v>91</v>
      </c>
      <c r="AG193">
        <v>0.05</v>
      </c>
      <c r="AH193">
        <v>2</v>
      </c>
      <c r="AI193">
        <v>16613067</v>
      </c>
      <c r="AJ193">
        <v>182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ROW(Source!A85)</f>
        <v>85</v>
      </c>
      <c r="B194">
        <v>16613076</v>
      </c>
      <c r="C194">
        <v>16613063</v>
      </c>
      <c r="D194">
        <v>15249933</v>
      </c>
      <c r="E194">
        <v>1</v>
      </c>
      <c r="F194">
        <v>1</v>
      </c>
      <c r="G194">
        <v>1</v>
      </c>
      <c r="H194">
        <v>2</v>
      </c>
      <c r="I194" t="s">
        <v>1358</v>
      </c>
      <c r="J194" t="s">
        <v>1359</v>
      </c>
      <c r="K194" t="s">
        <v>1360</v>
      </c>
      <c r="L194">
        <v>1368</v>
      </c>
      <c r="N194">
        <v>1011</v>
      </c>
      <c r="O194" t="s">
        <v>1229</v>
      </c>
      <c r="P194" t="s">
        <v>1229</v>
      </c>
      <c r="Q194">
        <v>1</v>
      </c>
      <c r="X194">
        <v>2.82</v>
      </c>
      <c r="Y194">
        <v>0</v>
      </c>
      <c r="Z194">
        <v>6.82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91</v>
      </c>
      <c r="AG194">
        <v>3.5249999999999999</v>
      </c>
      <c r="AH194">
        <v>2</v>
      </c>
      <c r="AI194">
        <v>16613068</v>
      </c>
      <c r="AJ194">
        <v>183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ROW(Source!A85)</f>
        <v>85</v>
      </c>
      <c r="B195">
        <v>16613077</v>
      </c>
      <c r="C195">
        <v>16613063</v>
      </c>
      <c r="D195">
        <v>15167286</v>
      </c>
      <c r="E195">
        <v>1</v>
      </c>
      <c r="F195">
        <v>1</v>
      </c>
      <c r="G195">
        <v>1</v>
      </c>
      <c r="H195">
        <v>3</v>
      </c>
      <c r="I195" t="s">
        <v>1293</v>
      </c>
      <c r="J195" t="s">
        <v>1294</v>
      </c>
      <c r="K195" t="s">
        <v>1295</v>
      </c>
      <c r="L195">
        <v>1339</v>
      </c>
      <c r="N195">
        <v>1007</v>
      </c>
      <c r="O195" t="s">
        <v>282</v>
      </c>
      <c r="P195" t="s">
        <v>282</v>
      </c>
      <c r="Q195">
        <v>1</v>
      </c>
      <c r="X195">
        <v>0.01</v>
      </c>
      <c r="Y195">
        <v>2.44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0.01</v>
      </c>
      <c r="AH195">
        <v>2</v>
      </c>
      <c r="AI195">
        <v>16613069</v>
      </c>
      <c r="AJ195">
        <v>184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ROW(Source!A85)</f>
        <v>85</v>
      </c>
      <c r="B196">
        <v>16613078</v>
      </c>
      <c r="C196">
        <v>16613063</v>
      </c>
      <c r="D196">
        <v>15171018</v>
      </c>
      <c r="E196">
        <v>1</v>
      </c>
      <c r="F196">
        <v>1</v>
      </c>
      <c r="G196">
        <v>1</v>
      </c>
      <c r="H196">
        <v>3</v>
      </c>
      <c r="I196" t="s">
        <v>1298</v>
      </c>
      <c r="J196" t="s">
        <v>1299</v>
      </c>
      <c r="K196" t="s">
        <v>1300</v>
      </c>
      <c r="L196">
        <v>1346</v>
      </c>
      <c r="N196">
        <v>1009</v>
      </c>
      <c r="O196" t="s">
        <v>162</v>
      </c>
      <c r="P196" t="s">
        <v>162</v>
      </c>
      <c r="Q196">
        <v>1</v>
      </c>
      <c r="X196">
        <v>1</v>
      </c>
      <c r="Y196">
        <v>1.82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1</v>
      </c>
      <c r="AH196">
        <v>2</v>
      </c>
      <c r="AI196">
        <v>16613070</v>
      </c>
      <c r="AJ196">
        <v>185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ROW(Source!A85)</f>
        <v>85</v>
      </c>
      <c r="B197">
        <v>16613079</v>
      </c>
      <c r="C197">
        <v>16613063</v>
      </c>
      <c r="D197">
        <v>15203485</v>
      </c>
      <c r="E197">
        <v>1</v>
      </c>
      <c r="F197">
        <v>1</v>
      </c>
      <c r="G197">
        <v>1</v>
      </c>
      <c r="H197">
        <v>3</v>
      </c>
      <c r="I197" t="s">
        <v>1361</v>
      </c>
      <c r="J197" t="s">
        <v>1362</v>
      </c>
      <c r="K197" t="s">
        <v>1363</v>
      </c>
      <c r="L197">
        <v>1346</v>
      </c>
      <c r="N197">
        <v>1009</v>
      </c>
      <c r="O197" t="s">
        <v>162</v>
      </c>
      <c r="P197" t="s">
        <v>162</v>
      </c>
      <c r="Q197">
        <v>1</v>
      </c>
      <c r="X197">
        <v>13.8</v>
      </c>
      <c r="Y197">
        <v>15.25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13.8</v>
      </c>
      <c r="AH197">
        <v>2</v>
      </c>
      <c r="AI197">
        <v>16613071</v>
      </c>
      <c r="AJ197">
        <v>186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ROW(Source!A86)</f>
        <v>86</v>
      </c>
      <c r="B198">
        <v>16613087</v>
      </c>
      <c r="C198">
        <v>16613080</v>
      </c>
      <c r="D198">
        <v>15433640</v>
      </c>
      <c r="E198">
        <v>1</v>
      </c>
      <c r="F198">
        <v>1</v>
      </c>
      <c r="G198">
        <v>1</v>
      </c>
      <c r="H198">
        <v>1</v>
      </c>
      <c r="I198" t="s">
        <v>1364</v>
      </c>
      <c r="J198" t="s">
        <v>6</v>
      </c>
      <c r="K198" t="s">
        <v>1365</v>
      </c>
      <c r="L198">
        <v>1191</v>
      </c>
      <c r="N198">
        <v>1013</v>
      </c>
      <c r="O198" t="s">
        <v>1223</v>
      </c>
      <c r="P198" t="s">
        <v>1223</v>
      </c>
      <c r="Q198">
        <v>1</v>
      </c>
      <c r="X198">
        <v>39.51</v>
      </c>
      <c r="Y198">
        <v>0</v>
      </c>
      <c r="Z198">
        <v>0</v>
      </c>
      <c r="AA198">
        <v>0</v>
      </c>
      <c r="AB198">
        <v>7.94</v>
      </c>
      <c r="AC198">
        <v>0</v>
      </c>
      <c r="AD198">
        <v>1</v>
      </c>
      <c r="AE198">
        <v>1</v>
      </c>
      <c r="AF198" t="s">
        <v>92</v>
      </c>
      <c r="AG198">
        <v>45.436499999999995</v>
      </c>
      <c r="AH198">
        <v>2</v>
      </c>
      <c r="AI198">
        <v>16613081</v>
      </c>
      <c r="AJ198">
        <v>187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ROW(Source!A86)</f>
        <v>86</v>
      </c>
      <c r="B199">
        <v>16613088</v>
      </c>
      <c r="C199">
        <v>16613080</v>
      </c>
      <c r="D199">
        <v>15430395</v>
      </c>
      <c r="E199">
        <v>1</v>
      </c>
      <c r="F199">
        <v>1</v>
      </c>
      <c r="G199">
        <v>1</v>
      </c>
      <c r="H199">
        <v>1</v>
      </c>
      <c r="I199" t="s">
        <v>1224</v>
      </c>
      <c r="J199" t="s">
        <v>6</v>
      </c>
      <c r="K199" t="s">
        <v>1225</v>
      </c>
      <c r="L199">
        <v>1191</v>
      </c>
      <c r="N199">
        <v>1013</v>
      </c>
      <c r="O199" t="s">
        <v>1223</v>
      </c>
      <c r="P199" t="s">
        <v>1223</v>
      </c>
      <c r="Q199">
        <v>1</v>
      </c>
      <c r="X199">
        <v>1.27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2</v>
      </c>
      <c r="AF199" t="s">
        <v>91</v>
      </c>
      <c r="AG199">
        <v>1.5874999999999999</v>
      </c>
      <c r="AH199">
        <v>2</v>
      </c>
      <c r="AI199">
        <v>16613082</v>
      </c>
      <c r="AJ199">
        <v>188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ROW(Source!A86)</f>
        <v>86</v>
      </c>
      <c r="B200">
        <v>16613089</v>
      </c>
      <c r="C200">
        <v>16613080</v>
      </c>
      <c r="D200">
        <v>15247974</v>
      </c>
      <c r="E200">
        <v>1</v>
      </c>
      <c r="F200">
        <v>1</v>
      </c>
      <c r="G200">
        <v>1</v>
      </c>
      <c r="H200">
        <v>2</v>
      </c>
      <c r="I200" t="s">
        <v>1226</v>
      </c>
      <c r="J200" t="s">
        <v>1227</v>
      </c>
      <c r="K200" t="s">
        <v>1228</v>
      </c>
      <c r="L200">
        <v>1368</v>
      </c>
      <c r="N200">
        <v>1011</v>
      </c>
      <c r="O200" t="s">
        <v>1229</v>
      </c>
      <c r="P200" t="s">
        <v>1229</v>
      </c>
      <c r="Q200">
        <v>1</v>
      </c>
      <c r="X200">
        <v>1.27</v>
      </c>
      <c r="Y200">
        <v>0</v>
      </c>
      <c r="Z200">
        <v>31.26</v>
      </c>
      <c r="AA200">
        <v>13.5</v>
      </c>
      <c r="AB200">
        <v>0</v>
      </c>
      <c r="AC200">
        <v>0</v>
      </c>
      <c r="AD200">
        <v>1</v>
      </c>
      <c r="AE200">
        <v>0</v>
      </c>
      <c r="AF200" t="s">
        <v>91</v>
      </c>
      <c r="AG200">
        <v>1.5874999999999999</v>
      </c>
      <c r="AH200">
        <v>2</v>
      </c>
      <c r="AI200">
        <v>16613083</v>
      </c>
      <c r="AJ200">
        <v>189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ROW(Source!A86)</f>
        <v>86</v>
      </c>
      <c r="B201">
        <v>16613090</v>
      </c>
      <c r="C201">
        <v>16613080</v>
      </c>
      <c r="D201">
        <v>15248091</v>
      </c>
      <c r="E201">
        <v>1</v>
      </c>
      <c r="F201">
        <v>1</v>
      </c>
      <c r="G201">
        <v>1</v>
      </c>
      <c r="H201">
        <v>2</v>
      </c>
      <c r="I201" t="s">
        <v>1366</v>
      </c>
      <c r="J201" t="s">
        <v>1367</v>
      </c>
      <c r="K201" t="s">
        <v>1368</v>
      </c>
      <c r="L201">
        <v>1368</v>
      </c>
      <c r="N201">
        <v>1011</v>
      </c>
      <c r="O201" t="s">
        <v>1229</v>
      </c>
      <c r="P201" t="s">
        <v>1229</v>
      </c>
      <c r="Q201">
        <v>1</v>
      </c>
      <c r="X201">
        <v>9.07</v>
      </c>
      <c r="Y201">
        <v>0</v>
      </c>
      <c r="Z201">
        <v>0.5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91</v>
      </c>
      <c r="AG201">
        <v>11.3375</v>
      </c>
      <c r="AH201">
        <v>2</v>
      </c>
      <c r="AI201">
        <v>16613084</v>
      </c>
      <c r="AJ201">
        <v>190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ROW(Source!A86)</f>
        <v>86</v>
      </c>
      <c r="B202">
        <v>16613091</v>
      </c>
      <c r="C202">
        <v>16613080</v>
      </c>
      <c r="D202">
        <v>15167286</v>
      </c>
      <c r="E202">
        <v>1</v>
      </c>
      <c r="F202">
        <v>1</v>
      </c>
      <c r="G202">
        <v>1</v>
      </c>
      <c r="H202">
        <v>3</v>
      </c>
      <c r="I202" t="s">
        <v>1293</v>
      </c>
      <c r="J202" t="s">
        <v>1294</v>
      </c>
      <c r="K202" t="s">
        <v>1295</v>
      </c>
      <c r="L202">
        <v>1339</v>
      </c>
      <c r="N202">
        <v>1007</v>
      </c>
      <c r="O202" t="s">
        <v>282</v>
      </c>
      <c r="P202" t="s">
        <v>282</v>
      </c>
      <c r="Q202">
        <v>1</v>
      </c>
      <c r="X202">
        <v>3.5</v>
      </c>
      <c r="Y202">
        <v>2.44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3.5</v>
      </c>
      <c r="AH202">
        <v>2</v>
      </c>
      <c r="AI202">
        <v>16613085</v>
      </c>
      <c r="AJ202">
        <v>191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ROW(Source!A86)</f>
        <v>86</v>
      </c>
      <c r="B203">
        <v>16613092</v>
      </c>
      <c r="C203">
        <v>16613080</v>
      </c>
      <c r="D203">
        <v>15161703</v>
      </c>
      <c r="E203">
        <v>17</v>
      </c>
      <c r="F203">
        <v>1</v>
      </c>
      <c r="G203">
        <v>1</v>
      </c>
      <c r="H203">
        <v>3</v>
      </c>
      <c r="I203" t="s">
        <v>478</v>
      </c>
      <c r="J203" t="s">
        <v>6</v>
      </c>
      <c r="K203" t="s">
        <v>281</v>
      </c>
      <c r="L203">
        <v>1339</v>
      </c>
      <c r="N203">
        <v>1007</v>
      </c>
      <c r="O203" t="s">
        <v>282</v>
      </c>
      <c r="P203" t="s">
        <v>282</v>
      </c>
      <c r="Q203">
        <v>1</v>
      </c>
      <c r="X203">
        <v>2.04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6</v>
      </c>
      <c r="AG203">
        <v>2.04</v>
      </c>
      <c r="AH203">
        <v>3</v>
      </c>
      <c r="AI203">
        <v>-1</v>
      </c>
      <c r="AJ203" t="s">
        <v>6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ROW(Source!A88)</f>
        <v>88</v>
      </c>
      <c r="B204">
        <v>16613100</v>
      </c>
      <c r="C204">
        <v>16613094</v>
      </c>
      <c r="D204">
        <v>15433640</v>
      </c>
      <c r="E204">
        <v>1</v>
      </c>
      <c r="F204">
        <v>1</v>
      </c>
      <c r="G204">
        <v>1</v>
      </c>
      <c r="H204">
        <v>1</v>
      </c>
      <c r="I204" t="s">
        <v>1364</v>
      </c>
      <c r="J204" t="s">
        <v>6</v>
      </c>
      <c r="K204" t="s">
        <v>1365</v>
      </c>
      <c r="L204">
        <v>1191</v>
      </c>
      <c r="N204">
        <v>1013</v>
      </c>
      <c r="O204" t="s">
        <v>1223</v>
      </c>
      <c r="P204" t="s">
        <v>1223</v>
      </c>
      <c r="Q204">
        <v>1</v>
      </c>
      <c r="X204">
        <v>0.5</v>
      </c>
      <c r="Y204">
        <v>0</v>
      </c>
      <c r="Z204">
        <v>0</v>
      </c>
      <c r="AA204">
        <v>0</v>
      </c>
      <c r="AB204">
        <v>7.94</v>
      </c>
      <c r="AC204">
        <v>0</v>
      </c>
      <c r="AD204">
        <v>1</v>
      </c>
      <c r="AE204">
        <v>1</v>
      </c>
      <c r="AF204" t="s">
        <v>302</v>
      </c>
      <c r="AG204">
        <v>1.7249999999999999</v>
      </c>
      <c r="AH204">
        <v>2</v>
      </c>
      <c r="AI204">
        <v>16613095</v>
      </c>
      <c r="AJ204">
        <v>193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ROW(Source!A88)</f>
        <v>88</v>
      </c>
      <c r="B205">
        <v>16613101</v>
      </c>
      <c r="C205">
        <v>16613094</v>
      </c>
      <c r="D205">
        <v>15430395</v>
      </c>
      <c r="E205">
        <v>1</v>
      </c>
      <c r="F205">
        <v>1</v>
      </c>
      <c r="G205">
        <v>1</v>
      </c>
      <c r="H205">
        <v>1</v>
      </c>
      <c r="I205" t="s">
        <v>1224</v>
      </c>
      <c r="J205" t="s">
        <v>6</v>
      </c>
      <c r="K205" t="s">
        <v>1225</v>
      </c>
      <c r="L205">
        <v>1191</v>
      </c>
      <c r="N205">
        <v>1013</v>
      </c>
      <c r="O205" t="s">
        <v>1223</v>
      </c>
      <c r="P205" t="s">
        <v>1223</v>
      </c>
      <c r="Q205">
        <v>1</v>
      </c>
      <c r="X205">
        <v>0.21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2</v>
      </c>
      <c r="AF205" t="s">
        <v>301</v>
      </c>
      <c r="AG205">
        <v>0.78749999999999998</v>
      </c>
      <c r="AH205">
        <v>2</v>
      </c>
      <c r="AI205">
        <v>16613096</v>
      </c>
      <c r="AJ205">
        <v>194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ROW(Source!A88)</f>
        <v>88</v>
      </c>
      <c r="B206">
        <v>16613102</v>
      </c>
      <c r="C206">
        <v>16613094</v>
      </c>
      <c r="D206">
        <v>15247974</v>
      </c>
      <c r="E206">
        <v>1</v>
      </c>
      <c r="F206">
        <v>1</v>
      </c>
      <c r="G206">
        <v>1</v>
      </c>
      <c r="H206">
        <v>2</v>
      </c>
      <c r="I206" t="s">
        <v>1226</v>
      </c>
      <c r="J206" t="s">
        <v>1227</v>
      </c>
      <c r="K206" t="s">
        <v>1228</v>
      </c>
      <c r="L206">
        <v>1368</v>
      </c>
      <c r="N206">
        <v>1011</v>
      </c>
      <c r="O206" t="s">
        <v>1229</v>
      </c>
      <c r="P206" t="s">
        <v>1229</v>
      </c>
      <c r="Q206">
        <v>1</v>
      </c>
      <c r="X206">
        <v>0.21</v>
      </c>
      <c r="Y206">
        <v>0</v>
      </c>
      <c r="Z206">
        <v>31.26</v>
      </c>
      <c r="AA206">
        <v>13.5</v>
      </c>
      <c r="AB206">
        <v>0</v>
      </c>
      <c r="AC206">
        <v>0</v>
      </c>
      <c r="AD206">
        <v>1</v>
      </c>
      <c r="AE206">
        <v>0</v>
      </c>
      <c r="AF206" t="s">
        <v>301</v>
      </c>
      <c r="AG206">
        <v>0.78749999999999998</v>
      </c>
      <c r="AH206">
        <v>2</v>
      </c>
      <c r="AI206">
        <v>16613097</v>
      </c>
      <c r="AJ206">
        <v>195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ROW(Source!A88)</f>
        <v>88</v>
      </c>
      <c r="B207">
        <v>16613103</v>
      </c>
      <c r="C207">
        <v>16613094</v>
      </c>
      <c r="D207">
        <v>15248091</v>
      </c>
      <c r="E207">
        <v>1</v>
      </c>
      <c r="F207">
        <v>1</v>
      </c>
      <c r="G207">
        <v>1</v>
      </c>
      <c r="H207">
        <v>2</v>
      </c>
      <c r="I207" t="s">
        <v>1366</v>
      </c>
      <c r="J207" t="s">
        <v>1367</v>
      </c>
      <c r="K207" t="s">
        <v>1368</v>
      </c>
      <c r="L207">
        <v>1368</v>
      </c>
      <c r="N207">
        <v>1011</v>
      </c>
      <c r="O207" t="s">
        <v>1229</v>
      </c>
      <c r="P207" t="s">
        <v>1229</v>
      </c>
      <c r="Q207">
        <v>1</v>
      </c>
      <c r="X207">
        <v>2.3199999999999998</v>
      </c>
      <c r="Y207">
        <v>0</v>
      </c>
      <c r="Z207">
        <v>0.5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301</v>
      </c>
      <c r="AG207">
        <v>8.6999999999999993</v>
      </c>
      <c r="AH207">
        <v>2</v>
      </c>
      <c r="AI207">
        <v>16613098</v>
      </c>
      <c r="AJ207">
        <v>196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ROW(Source!A88)</f>
        <v>88</v>
      </c>
      <c r="B208">
        <v>16613104</v>
      </c>
      <c r="C208">
        <v>16613094</v>
      </c>
      <c r="D208">
        <v>15161703</v>
      </c>
      <c r="E208">
        <v>17</v>
      </c>
      <c r="F208">
        <v>1</v>
      </c>
      <c r="G208">
        <v>1</v>
      </c>
      <c r="H208">
        <v>3</v>
      </c>
      <c r="I208" t="s">
        <v>478</v>
      </c>
      <c r="J208" t="s">
        <v>6</v>
      </c>
      <c r="K208" t="s">
        <v>281</v>
      </c>
      <c r="L208">
        <v>1339</v>
      </c>
      <c r="N208">
        <v>1007</v>
      </c>
      <c r="O208" t="s">
        <v>282</v>
      </c>
      <c r="P208" t="s">
        <v>282</v>
      </c>
      <c r="Q208">
        <v>1</v>
      </c>
      <c r="X208">
        <v>0.51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 t="s">
        <v>300</v>
      </c>
      <c r="AG208">
        <v>1.53</v>
      </c>
      <c r="AH208">
        <v>3</v>
      </c>
      <c r="AI208">
        <v>-1</v>
      </c>
      <c r="AJ208" t="s">
        <v>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ROW(Source!A90)</f>
        <v>90</v>
      </c>
      <c r="B209">
        <v>16613114</v>
      </c>
      <c r="C209">
        <v>16613106</v>
      </c>
      <c r="D209">
        <v>15430767</v>
      </c>
      <c r="E209">
        <v>1</v>
      </c>
      <c r="F209">
        <v>1</v>
      </c>
      <c r="G209">
        <v>1</v>
      </c>
      <c r="H209">
        <v>1</v>
      </c>
      <c r="I209" t="s">
        <v>1249</v>
      </c>
      <c r="J209" t="s">
        <v>6</v>
      </c>
      <c r="K209" t="s">
        <v>1250</v>
      </c>
      <c r="L209">
        <v>1191</v>
      </c>
      <c r="N209">
        <v>1013</v>
      </c>
      <c r="O209" t="s">
        <v>1223</v>
      </c>
      <c r="P209" t="s">
        <v>1223</v>
      </c>
      <c r="Q209">
        <v>1</v>
      </c>
      <c r="X209">
        <v>37.67</v>
      </c>
      <c r="Y209">
        <v>0</v>
      </c>
      <c r="Z209">
        <v>0</v>
      </c>
      <c r="AA209">
        <v>0</v>
      </c>
      <c r="AB209">
        <v>8.5299999999999994</v>
      </c>
      <c r="AC209">
        <v>0</v>
      </c>
      <c r="AD209">
        <v>1</v>
      </c>
      <c r="AE209">
        <v>1</v>
      </c>
      <c r="AF209" t="s">
        <v>92</v>
      </c>
      <c r="AG209">
        <v>43.320499999999996</v>
      </c>
      <c r="AH209">
        <v>2</v>
      </c>
      <c r="AI209">
        <v>16613107</v>
      </c>
      <c r="AJ209">
        <v>198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ROW(Source!A90)</f>
        <v>90</v>
      </c>
      <c r="B210">
        <v>16613115</v>
      </c>
      <c r="C210">
        <v>16613106</v>
      </c>
      <c r="D210">
        <v>15430395</v>
      </c>
      <c r="E210">
        <v>1</v>
      </c>
      <c r="F210">
        <v>1</v>
      </c>
      <c r="G210">
        <v>1</v>
      </c>
      <c r="H210">
        <v>1</v>
      </c>
      <c r="I210" t="s">
        <v>1224</v>
      </c>
      <c r="J210" t="s">
        <v>6</v>
      </c>
      <c r="K210" t="s">
        <v>1225</v>
      </c>
      <c r="L210">
        <v>1191</v>
      </c>
      <c r="N210">
        <v>1013</v>
      </c>
      <c r="O210" t="s">
        <v>1223</v>
      </c>
      <c r="P210" t="s">
        <v>1223</v>
      </c>
      <c r="Q210">
        <v>1</v>
      </c>
      <c r="X210">
        <v>0.17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2</v>
      </c>
      <c r="AF210" t="s">
        <v>91</v>
      </c>
      <c r="AG210">
        <v>0.21250000000000002</v>
      </c>
      <c r="AH210">
        <v>2</v>
      </c>
      <c r="AI210">
        <v>16613108</v>
      </c>
      <c r="AJ210">
        <v>199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ROW(Source!A90)</f>
        <v>90</v>
      </c>
      <c r="B211">
        <v>16613116</v>
      </c>
      <c r="C211">
        <v>16613106</v>
      </c>
      <c r="D211">
        <v>15247970</v>
      </c>
      <c r="E211">
        <v>1</v>
      </c>
      <c r="F211">
        <v>1</v>
      </c>
      <c r="G211">
        <v>1</v>
      </c>
      <c r="H211">
        <v>2</v>
      </c>
      <c r="I211" t="s">
        <v>1355</v>
      </c>
      <c r="J211" t="s">
        <v>1356</v>
      </c>
      <c r="K211" t="s">
        <v>1357</v>
      </c>
      <c r="L211">
        <v>1368</v>
      </c>
      <c r="N211">
        <v>1011</v>
      </c>
      <c r="O211" t="s">
        <v>1229</v>
      </c>
      <c r="P211" t="s">
        <v>1229</v>
      </c>
      <c r="Q211">
        <v>1</v>
      </c>
      <c r="X211">
        <v>0.13</v>
      </c>
      <c r="Y211">
        <v>0</v>
      </c>
      <c r="Z211">
        <v>27.66</v>
      </c>
      <c r="AA211">
        <v>11.6</v>
      </c>
      <c r="AB211">
        <v>0</v>
      </c>
      <c r="AC211">
        <v>0</v>
      </c>
      <c r="AD211">
        <v>1</v>
      </c>
      <c r="AE211">
        <v>0</v>
      </c>
      <c r="AF211" t="s">
        <v>91</v>
      </c>
      <c r="AG211">
        <v>0.16250000000000001</v>
      </c>
      <c r="AH211">
        <v>2</v>
      </c>
      <c r="AI211">
        <v>16613109</v>
      </c>
      <c r="AJ211">
        <v>200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ROW(Source!A90)</f>
        <v>90</v>
      </c>
      <c r="B212">
        <v>16613117</v>
      </c>
      <c r="C212">
        <v>16613106</v>
      </c>
      <c r="D212">
        <v>15249073</v>
      </c>
      <c r="E212">
        <v>1</v>
      </c>
      <c r="F212">
        <v>1</v>
      </c>
      <c r="G212">
        <v>1</v>
      </c>
      <c r="H212">
        <v>2</v>
      </c>
      <c r="I212" t="s">
        <v>1237</v>
      </c>
      <c r="J212" t="s">
        <v>1238</v>
      </c>
      <c r="K212" t="s">
        <v>1239</v>
      </c>
      <c r="L212">
        <v>1368</v>
      </c>
      <c r="N212">
        <v>1011</v>
      </c>
      <c r="O212" t="s">
        <v>1229</v>
      </c>
      <c r="P212" t="s">
        <v>1229</v>
      </c>
      <c r="Q212">
        <v>1</v>
      </c>
      <c r="X212">
        <v>0.04</v>
      </c>
      <c r="Y212">
        <v>0</v>
      </c>
      <c r="Z212">
        <v>65.709999999999994</v>
      </c>
      <c r="AA212">
        <v>11.6</v>
      </c>
      <c r="AB212">
        <v>0</v>
      </c>
      <c r="AC212">
        <v>0</v>
      </c>
      <c r="AD212">
        <v>1</v>
      </c>
      <c r="AE212">
        <v>0</v>
      </c>
      <c r="AF212" t="s">
        <v>91</v>
      </c>
      <c r="AG212">
        <v>0.05</v>
      </c>
      <c r="AH212">
        <v>2</v>
      </c>
      <c r="AI212">
        <v>16613110</v>
      </c>
      <c r="AJ212">
        <v>201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ROW(Source!A90)</f>
        <v>90</v>
      </c>
      <c r="B213">
        <v>16613118</v>
      </c>
      <c r="C213">
        <v>16613106</v>
      </c>
      <c r="D213">
        <v>15167286</v>
      </c>
      <c r="E213">
        <v>1</v>
      </c>
      <c r="F213">
        <v>1</v>
      </c>
      <c r="G213">
        <v>1</v>
      </c>
      <c r="H213">
        <v>3</v>
      </c>
      <c r="I213" t="s">
        <v>1293</v>
      </c>
      <c r="J213" t="s">
        <v>1294</v>
      </c>
      <c r="K213" t="s">
        <v>1295</v>
      </c>
      <c r="L213">
        <v>1339</v>
      </c>
      <c r="N213">
        <v>1007</v>
      </c>
      <c r="O213" t="s">
        <v>282</v>
      </c>
      <c r="P213" t="s">
        <v>282</v>
      </c>
      <c r="Q213">
        <v>1</v>
      </c>
      <c r="X213">
        <v>0.17399999999999999</v>
      </c>
      <c r="Y213">
        <v>2.44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0.17399999999999999</v>
      </c>
      <c r="AH213">
        <v>2</v>
      </c>
      <c r="AI213">
        <v>16613111</v>
      </c>
      <c r="AJ213">
        <v>202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ROW(Source!A90)</f>
        <v>90</v>
      </c>
      <c r="B214">
        <v>16613119</v>
      </c>
      <c r="C214">
        <v>16613106</v>
      </c>
      <c r="D214">
        <v>15172906</v>
      </c>
      <c r="E214">
        <v>1</v>
      </c>
      <c r="F214">
        <v>1</v>
      </c>
      <c r="G214">
        <v>1</v>
      </c>
      <c r="H214">
        <v>3</v>
      </c>
      <c r="I214" t="s">
        <v>1369</v>
      </c>
      <c r="J214" t="s">
        <v>1370</v>
      </c>
      <c r="K214" t="s">
        <v>1371</v>
      </c>
      <c r="L214">
        <v>1348</v>
      </c>
      <c r="N214">
        <v>1009</v>
      </c>
      <c r="O214" t="s">
        <v>182</v>
      </c>
      <c r="P214" t="s">
        <v>182</v>
      </c>
      <c r="Q214">
        <v>1000</v>
      </c>
      <c r="X214">
        <v>0.9</v>
      </c>
      <c r="Y214">
        <v>11381.57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0.9</v>
      </c>
      <c r="AH214">
        <v>2</v>
      </c>
      <c r="AI214">
        <v>16613112</v>
      </c>
      <c r="AJ214">
        <v>203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ROW(Source!A90)</f>
        <v>90</v>
      </c>
      <c r="B215">
        <v>16613120</v>
      </c>
      <c r="C215">
        <v>16613106</v>
      </c>
      <c r="D215">
        <v>15203485</v>
      </c>
      <c r="E215">
        <v>1</v>
      </c>
      <c r="F215">
        <v>1</v>
      </c>
      <c r="G215">
        <v>1</v>
      </c>
      <c r="H215">
        <v>3</v>
      </c>
      <c r="I215" t="s">
        <v>1361</v>
      </c>
      <c r="J215" t="s">
        <v>1362</v>
      </c>
      <c r="K215" t="s">
        <v>1363</v>
      </c>
      <c r="L215">
        <v>1346</v>
      </c>
      <c r="N215">
        <v>1009</v>
      </c>
      <c r="O215" t="s">
        <v>162</v>
      </c>
      <c r="P215" t="s">
        <v>162</v>
      </c>
      <c r="Q215">
        <v>1</v>
      </c>
      <c r="X215">
        <v>30</v>
      </c>
      <c r="Y215">
        <v>15.25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30</v>
      </c>
      <c r="AH215">
        <v>2</v>
      </c>
      <c r="AI215">
        <v>16613113</v>
      </c>
      <c r="AJ215">
        <v>204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ROW(Source!A91)</f>
        <v>91</v>
      </c>
      <c r="B216">
        <v>16613135</v>
      </c>
      <c r="C216">
        <v>16613121</v>
      </c>
      <c r="D216">
        <v>15438286</v>
      </c>
      <c r="E216">
        <v>1</v>
      </c>
      <c r="F216">
        <v>1</v>
      </c>
      <c r="G216">
        <v>1</v>
      </c>
      <c r="H216">
        <v>1</v>
      </c>
      <c r="I216" t="s">
        <v>1296</v>
      </c>
      <c r="J216" t="s">
        <v>6</v>
      </c>
      <c r="K216" t="s">
        <v>1297</v>
      </c>
      <c r="L216">
        <v>1191</v>
      </c>
      <c r="N216">
        <v>1013</v>
      </c>
      <c r="O216" t="s">
        <v>1223</v>
      </c>
      <c r="P216" t="s">
        <v>1223</v>
      </c>
      <c r="Q216">
        <v>1</v>
      </c>
      <c r="X216">
        <v>6.68</v>
      </c>
      <c r="Y216">
        <v>0</v>
      </c>
      <c r="Z216">
        <v>0</v>
      </c>
      <c r="AA216">
        <v>0</v>
      </c>
      <c r="AB216">
        <v>9.18</v>
      </c>
      <c r="AC216">
        <v>0</v>
      </c>
      <c r="AD216">
        <v>1</v>
      </c>
      <c r="AE216">
        <v>1</v>
      </c>
      <c r="AF216" t="s">
        <v>92</v>
      </c>
      <c r="AG216">
        <v>7.6819999999999995</v>
      </c>
      <c r="AH216">
        <v>2</v>
      </c>
      <c r="AI216">
        <v>16613122</v>
      </c>
      <c r="AJ216">
        <v>205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ROW(Source!A91)</f>
        <v>91</v>
      </c>
      <c r="B217">
        <v>16613136</v>
      </c>
      <c r="C217">
        <v>16613121</v>
      </c>
      <c r="D217">
        <v>15430395</v>
      </c>
      <c r="E217">
        <v>1</v>
      </c>
      <c r="F217">
        <v>1</v>
      </c>
      <c r="G217">
        <v>1</v>
      </c>
      <c r="H217">
        <v>1</v>
      </c>
      <c r="I217" t="s">
        <v>1224</v>
      </c>
      <c r="J217" t="s">
        <v>6</v>
      </c>
      <c r="K217" t="s">
        <v>1225</v>
      </c>
      <c r="L217">
        <v>1191</v>
      </c>
      <c r="N217">
        <v>1013</v>
      </c>
      <c r="O217" t="s">
        <v>1223</v>
      </c>
      <c r="P217" t="s">
        <v>1223</v>
      </c>
      <c r="Q217">
        <v>1</v>
      </c>
      <c r="X217">
        <v>0.04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2</v>
      </c>
      <c r="AF217" t="s">
        <v>91</v>
      </c>
      <c r="AG217">
        <v>0.05</v>
      </c>
      <c r="AH217">
        <v>2</v>
      </c>
      <c r="AI217">
        <v>16613123</v>
      </c>
      <c r="AJ217">
        <v>206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ROW(Source!A91)</f>
        <v>91</v>
      </c>
      <c r="B218">
        <v>16613137</v>
      </c>
      <c r="C218">
        <v>16613121</v>
      </c>
      <c r="D218">
        <v>15247974</v>
      </c>
      <c r="E218">
        <v>1</v>
      </c>
      <c r="F218">
        <v>1</v>
      </c>
      <c r="G218">
        <v>1</v>
      </c>
      <c r="H218">
        <v>2</v>
      </c>
      <c r="I218" t="s">
        <v>1226</v>
      </c>
      <c r="J218" t="s">
        <v>1227</v>
      </c>
      <c r="K218" t="s">
        <v>1228</v>
      </c>
      <c r="L218">
        <v>1368</v>
      </c>
      <c r="N218">
        <v>1011</v>
      </c>
      <c r="O218" t="s">
        <v>1229</v>
      </c>
      <c r="P218" t="s">
        <v>1229</v>
      </c>
      <c r="Q218">
        <v>1</v>
      </c>
      <c r="X218">
        <v>5.0000000000000001E-3</v>
      </c>
      <c r="Y218">
        <v>0</v>
      </c>
      <c r="Z218">
        <v>31.26</v>
      </c>
      <c r="AA218">
        <v>13.5</v>
      </c>
      <c r="AB218">
        <v>0</v>
      </c>
      <c r="AC218">
        <v>0</v>
      </c>
      <c r="AD218">
        <v>1</v>
      </c>
      <c r="AE218">
        <v>0</v>
      </c>
      <c r="AF218" t="s">
        <v>91</v>
      </c>
      <c r="AG218">
        <v>6.2500000000000003E-3</v>
      </c>
      <c r="AH218">
        <v>2</v>
      </c>
      <c r="AI218">
        <v>16613124</v>
      </c>
      <c r="AJ218">
        <v>207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ROW(Source!A91)</f>
        <v>91</v>
      </c>
      <c r="B219">
        <v>16613138</v>
      </c>
      <c r="C219">
        <v>16613121</v>
      </c>
      <c r="D219">
        <v>15249073</v>
      </c>
      <c r="E219">
        <v>1</v>
      </c>
      <c r="F219">
        <v>1</v>
      </c>
      <c r="G219">
        <v>1</v>
      </c>
      <c r="H219">
        <v>2</v>
      </c>
      <c r="I219" t="s">
        <v>1237</v>
      </c>
      <c r="J219" t="s">
        <v>1238</v>
      </c>
      <c r="K219" t="s">
        <v>1239</v>
      </c>
      <c r="L219">
        <v>1368</v>
      </c>
      <c r="N219">
        <v>1011</v>
      </c>
      <c r="O219" t="s">
        <v>1229</v>
      </c>
      <c r="P219" t="s">
        <v>1229</v>
      </c>
      <c r="Q219">
        <v>1</v>
      </c>
      <c r="X219">
        <v>0.03</v>
      </c>
      <c r="Y219">
        <v>0</v>
      </c>
      <c r="Z219">
        <v>65.709999999999994</v>
      </c>
      <c r="AA219">
        <v>11.6</v>
      </c>
      <c r="AB219">
        <v>0</v>
      </c>
      <c r="AC219">
        <v>0</v>
      </c>
      <c r="AD219">
        <v>1</v>
      </c>
      <c r="AE219">
        <v>0</v>
      </c>
      <c r="AF219" t="s">
        <v>91</v>
      </c>
      <c r="AG219">
        <v>3.7499999999999999E-2</v>
      </c>
      <c r="AH219">
        <v>2</v>
      </c>
      <c r="AI219">
        <v>16613125</v>
      </c>
      <c r="AJ219">
        <v>208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ROW(Source!A91)</f>
        <v>91</v>
      </c>
      <c r="B220">
        <v>16613139</v>
      </c>
      <c r="C220">
        <v>16613121</v>
      </c>
      <c r="D220">
        <v>15169972</v>
      </c>
      <c r="E220">
        <v>1</v>
      </c>
      <c r="F220">
        <v>1</v>
      </c>
      <c r="G220">
        <v>1</v>
      </c>
      <c r="H220">
        <v>3</v>
      </c>
      <c r="I220" t="s">
        <v>1334</v>
      </c>
      <c r="J220" t="s">
        <v>1335</v>
      </c>
      <c r="K220" t="s">
        <v>1336</v>
      </c>
      <c r="L220">
        <v>1355</v>
      </c>
      <c r="N220">
        <v>1010</v>
      </c>
      <c r="O220" t="s">
        <v>322</v>
      </c>
      <c r="P220" t="s">
        <v>322</v>
      </c>
      <c r="Q220">
        <v>100</v>
      </c>
      <c r="X220">
        <v>2.63</v>
      </c>
      <c r="Y220">
        <v>12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2.63</v>
      </c>
      <c r="AH220">
        <v>2</v>
      </c>
      <c r="AI220">
        <v>16613126</v>
      </c>
      <c r="AJ220">
        <v>209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ROW(Source!A91)</f>
        <v>91</v>
      </c>
      <c r="B221">
        <v>16613140</v>
      </c>
      <c r="C221">
        <v>16613121</v>
      </c>
      <c r="D221">
        <v>15170075</v>
      </c>
      <c r="E221">
        <v>1</v>
      </c>
      <c r="F221">
        <v>1</v>
      </c>
      <c r="G221">
        <v>1</v>
      </c>
      <c r="H221">
        <v>3</v>
      </c>
      <c r="I221" t="s">
        <v>1372</v>
      </c>
      <c r="J221" t="s">
        <v>1373</v>
      </c>
      <c r="K221" t="s">
        <v>1374</v>
      </c>
      <c r="L221">
        <v>1356</v>
      </c>
      <c r="N221">
        <v>1010</v>
      </c>
      <c r="O221" t="s">
        <v>355</v>
      </c>
      <c r="P221" t="s">
        <v>355</v>
      </c>
      <c r="Q221">
        <v>1000</v>
      </c>
      <c r="X221">
        <v>0.26300000000000001</v>
      </c>
      <c r="Y221">
        <v>160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0.26300000000000001</v>
      </c>
      <c r="AH221">
        <v>2</v>
      </c>
      <c r="AI221">
        <v>16613127</v>
      </c>
      <c r="AJ221">
        <v>210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ROW(Source!A91)</f>
        <v>91</v>
      </c>
      <c r="B222">
        <v>16613141</v>
      </c>
      <c r="C222">
        <v>16613121</v>
      </c>
      <c r="D222">
        <v>15162756</v>
      </c>
      <c r="E222">
        <v>17</v>
      </c>
      <c r="F222">
        <v>1</v>
      </c>
      <c r="G222">
        <v>1</v>
      </c>
      <c r="H222">
        <v>3</v>
      </c>
      <c r="I222" t="s">
        <v>313</v>
      </c>
      <c r="J222" t="s">
        <v>6</v>
      </c>
      <c r="K222" t="s">
        <v>314</v>
      </c>
      <c r="L222">
        <v>1301</v>
      </c>
      <c r="N222">
        <v>1003</v>
      </c>
      <c r="O222" t="s">
        <v>135</v>
      </c>
      <c r="P222" t="s">
        <v>135</v>
      </c>
      <c r="Q222">
        <v>1</v>
      </c>
      <c r="X222">
        <v>101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6</v>
      </c>
      <c r="AG222">
        <v>101</v>
      </c>
      <c r="AH222">
        <v>2</v>
      </c>
      <c r="AI222">
        <v>16613128</v>
      </c>
      <c r="AJ222">
        <v>211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ROW(Source!A91)</f>
        <v>91</v>
      </c>
      <c r="B223">
        <v>16613142</v>
      </c>
      <c r="C223">
        <v>16613121</v>
      </c>
      <c r="D223">
        <v>15162759</v>
      </c>
      <c r="E223">
        <v>17</v>
      </c>
      <c r="F223">
        <v>1</v>
      </c>
      <c r="G223">
        <v>1</v>
      </c>
      <c r="H223">
        <v>3</v>
      </c>
      <c r="I223" t="s">
        <v>1793</v>
      </c>
      <c r="J223" t="s">
        <v>6</v>
      </c>
      <c r="K223" t="s">
        <v>1794</v>
      </c>
      <c r="L223">
        <v>1354</v>
      </c>
      <c r="N223">
        <v>1010</v>
      </c>
      <c r="O223" t="s">
        <v>110</v>
      </c>
      <c r="P223" t="s">
        <v>110</v>
      </c>
      <c r="Q223">
        <v>1</v>
      </c>
      <c r="X223">
        <v>7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 t="s">
        <v>6</v>
      </c>
      <c r="AG223">
        <v>7</v>
      </c>
      <c r="AH223">
        <v>3</v>
      </c>
      <c r="AI223">
        <v>-1</v>
      </c>
      <c r="AJ223" t="s">
        <v>6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ROW(Source!A91)</f>
        <v>91</v>
      </c>
      <c r="B224">
        <v>16613143</v>
      </c>
      <c r="C224">
        <v>16613121</v>
      </c>
      <c r="D224">
        <v>15162759</v>
      </c>
      <c r="E224">
        <v>17</v>
      </c>
      <c r="F224">
        <v>1</v>
      </c>
      <c r="G224">
        <v>1</v>
      </c>
      <c r="H224">
        <v>3</v>
      </c>
      <c r="I224" t="s">
        <v>1793</v>
      </c>
      <c r="J224" t="s">
        <v>6</v>
      </c>
      <c r="K224" t="s">
        <v>1795</v>
      </c>
      <c r="L224">
        <v>1354</v>
      </c>
      <c r="N224">
        <v>1010</v>
      </c>
      <c r="O224" t="s">
        <v>110</v>
      </c>
      <c r="P224" t="s">
        <v>110</v>
      </c>
      <c r="Q224">
        <v>1</v>
      </c>
      <c r="X224">
        <v>7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 t="s">
        <v>6</v>
      </c>
      <c r="AG224">
        <v>7</v>
      </c>
      <c r="AH224">
        <v>3</v>
      </c>
      <c r="AI224">
        <v>-1</v>
      </c>
      <c r="AJ224" t="s">
        <v>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ROW(Source!A91)</f>
        <v>91</v>
      </c>
      <c r="B225">
        <v>16613144</v>
      </c>
      <c r="C225">
        <v>16613121</v>
      </c>
      <c r="D225">
        <v>15162759</v>
      </c>
      <c r="E225">
        <v>17</v>
      </c>
      <c r="F225">
        <v>1</v>
      </c>
      <c r="G225">
        <v>1</v>
      </c>
      <c r="H225">
        <v>3</v>
      </c>
      <c r="I225" t="s">
        <v>1793</v>
      </c>
      <c r="J225" t="s">
        <v>6</v>
      </c>
      <c r="K225" t="s">
        <v>1796</v>
      </c>
      <c r="L225">
        <v>1354</v>
      </c>
      <c r="N225">
        <v>1010</v>
      </c>
      <c r="O225" t="s">
        <v>110</v>
      </c>
      <c r="P225" t="s">
        <v>110</v>
      </c>
      <c r="Q225">
        <v>1</v>
      </c>
      <c r="X225">
        <v>40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6</v>
      </c>
      <c r="AG225">
        <v>40</v>
      </c>
      <c r="AH225">
        <v>3</v>
      </c>
      <c r="AI225">
        <v>-1</v>
      </c>
      <c r="AJ225" t="s">
        <v>6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ROW(Source!A91)</f>
        <v>91</v>
      </c>
      <c r="B226">
        <v>16613145</v>
      </c>
      <c r="C226">
        <v>16613121</v>
      </c>
      <c r="D226">
        <v>15162759</v>
      </c>
      <c r="E226">
        <v>17</v>
      </c>
      <c r="F226">
        <v>1</v>
      </c>
      <c r="G226">
        <v>1</v>
      </c>
      <c r="H226">
        <v>3</v>
      </c>
      <c r="I226" t="s">
        <v>1793</v>
      </c>
      <c r="J226" t="s">
        <v>6</v>
      </c>
      <c r="K226" t="s">
        <v>1797</v>
      </c>
      <c r="L226">
        <v>1354</v>
      </c>
      <c r="N226">
        <v>1010</v>
      </c>
      <c r="O226" t="s">
        <v>110</v>
      </c>
      <c r="P226" t="s">
        <v>110</v>
      </c>
      <c r="Q226">
        <v>1</v>
      </c>
      <c r="X226">
        <v>8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6</v>
      </c>
      <c r="AG226">
        <v>8</v>
      </c>
      <c r="AH226">
        <v>3</v>
      </c>
      <c r="AI226">
        <v>-1</v>
      </c>
      <c r="AJ226" t="s">
        <v>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ROW(Source!A91)</f>
        <v>91</v>
      </c>
      <c r="B227">
        <v>16613146</v>
      </c>
      <c r="C227">
        <v>16613121</v>
      </c>
      <c r="D227">
        <v>15162759</v>
      </c>
      <c r="E227">
        <v>17</v>
      </c>
      <c r="F227">
        <v>1</v>
      </c>
      <c r="G227">
        <v>1</v>
      </c>
      <c r="H227">
        <v>3</v>
      </c>
      <c r="I227" t="s">
        <v>1793</v>
      </c>
      <c r="J227" t="s">
        <v>6</v>
      </c>
      <c r="K227" t="s">
        <v>1798</v>
      </c>
      <c r="L227">
        <v>1354</v>
      </c>
      <c r="N227">
        <v>1010</v>
      </c>
      <c r="O227" t="s">
        <v>110</v>
      </c>
      <c r="P227" t="s">
        <v>110</v>
      </c>
      <c r="Q227">
        <v>1</v>
      </c>
      <c r="X227">
        <v>8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 t="s">
        <v>6</v>
      </c>
      <c r="AG227">
        <v>8</v>
      </c>
      <c r="AH227">
        <v>3</v>
      </c>
      <c r="AI227">
        <v>-1</v>
      </c>
      <c r="AJ227" t="s">
        <v>6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ROW(Source!A99)</f>
        <v>99</v>
      </c>
      <c r="B228">
        <v>16613167</v>
      </c>
      <c r="C228">
        <v>16613154</v>
      </c>
      <c r="D228">
        <v>15435695</v>
      </c>
      <c r="E228">
        <v>1</v>
      </c>
      <c r="F228">
        <v>1</v>
      </c>
      <c r="G228">
        <v>1</v>
      </c>
      <c r="H228">
        <v>1</v>
      </c>
      <c r="I228" t="s">
        <v>1375</v>
      </c>
      <c r="J228" t="s">
        <v>6</v>
      </c>
      <c r="K228" t="s">
        <v>1376</v>
      </c>
      <c r="L228">
        <v>1191</v>
      </c>
      <c r="N228">
        <v>1013</v>
      </c>
      <c r="O228" t="s">
        <v>1223</v>
      </c>
      <c r="P228" t="s">
        <v>1223</v>
      </c>
      <c r="Q228">
        <v>1</v>
      </c>
      <c r="X228">
        <v>26.97</v>
      </c>
      <c r="Y228">
        <v>0</v>
      </c>
      <c r="Z228">
        <v>0</v>
      </c>
      <c r="AA228">
        <v>0</v>
      </c>
      <c r="AB228">
        <v>10.94</v>
      </c>
      <c r="AC228">
        <v>0</v>
      </c>
      <c r="AD228">
        <v>1</v>
      </c>
      <c r="AE228">
        <v>1</v>
      </c>
      <c r="AF228" t="s">
        <v>92</v>
      </c>
      <c r="AG228">
        <v>31.015499999999996</v>
      </c>
      <c r="AH228">
        <v>2</v>
      </c>
      <c r="AI228">
        <v>16613155</v>
      </c>
      <c r="AJ228">
        <v>218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ROW(Source!A99)</f>
        <v>99</v>
      </c>
      <c r="B229">
        <v>16613168</v>
      </c>
      <c r="C229">
        <v>16613154</v>
      </c>
      <c r="D229">
        <v>15430395</v>
      </c>
      <c r="E229">
        <v>1</v>
      </c>
      <c r="F229">
        <v>1</v>
      </c>
      <c r="G229">
        <v>1</v>
      </c>
      <c r="H229">
        <v>1</v>
      </c>
      <c r="I229" t="s">
        <v>1224</v>
      </c>
      <c r="J229" t="s">
        <v>6</v>
      </c>
      <c r="K229" t="s">
        <v>1225</v>
      </c>
      <c r="L229">
        <v>1191</v>
      </c>
      <c r="N229">
        <v>1013</v>
      </c>
      <c r="O229" t="s">
        <v>1223</v>
      </c>
      <c r="P229" t="s">
        <v>1223</v>
      </c>
      <c r="Q229">
        <v>1</v>
      </c>
      <c r="X229">
        <v>0.43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91</v>
      </c>
      <c r="AG229">
        <v>0.53749999999999998</v>
      </c>
      <c r="AH229">
        <v>2</v>
      </c>
      <c r="AI229">
        <v>16613156</v>
      </c>
      <c r="AJ229">
        <v>219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ROW(Source!A99)</f>
        <v>99</v>
      </c>
      <c r="B230">
        <v>16613169</v>
      </c>
      <c r="C230">
        <v>16613154</v>
      </c>
      <c r="D230">
        <v>15247974</v>
      </c>
      <c r="E230">
        <v>1</v>
      </c>
      <c r="F230">
        <v>1</v>
      </c>
      <c r="G230">
        <v>1</v>
      </c>
      <c r="H230">
        <v>2</v>
      </c>
      <c r="I230" t="s">
        <v>1226</v>
      </c>
      <c r="J230" t="s">
        <v>1227</v>
      </c>
      <c r="K230" t="s">
        <v>1228</v>
      </c>
      <c r="L230">
        <v>1368</v>
      </c>
      <c r="N230">
        <v>1011</v>
      </c>
      <c r="O230" t="s">
        <v>1229</v>
      </c>
      <c r="P230" t="s">
        <v>1229</v>
      </c>
      <c r="Q230">
        <v>1</v>
      </c>
      <c r="X230">
        <v>0.18</v>
      </c>
      <c r="Y230">
        <v>0</v>
      </c>
      <c r="Z230">
        <v>31.26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91</v>
      </c>
      <c r="AG230">
        <v>0.22499999999999998</v>
      </c>
      <c r="AH230">
        <v>2</v>
      </c>
      <c r="AI230">
        <v>16613157</v>
      </c>
      <c r="AJ230">
        <v>220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ROW(Source!A99)</f>
        <v>99</v>
      </c>
      <c r="B231">
        <v>16613170</v>
      </c>
      <c r="C231">
        <v>16613154</v>
      </c>
      <c r="D231">
        <v>15248306</v>
      </c>
      <c r="E231">
        <v>1</v>
      </c>
      <c r="F231">
        <v>1</v>
      </c>
      <c r="G231">
        <v>1</v>
      </c>
      <c r="H231">
        <v>2</v>
      </c>
      <c r="I231" t="s">
        <v>1377</v>
      </c>
      <c r="J231" t="s">
        <v>1378</v>
      </c>
      <c r="K231" t="s">
        <v>1379</v>
      </c>
      <c r="L231">
        <v>1368</v>
      </c>
      <c r="N231">
        <v>1011</v>
      </c>
      <c r="O231" t="s">
        <v>1229</v>
      </c>
      <c r="P231" t="s">
        <v>1229</v>
      </c>
      <c r="Q231">
        <v>1</v>
      </c>
      <c r="X231">
        <v>4.37</v>
      </c>
      <c r="Y231">
        <v>0</v>
      </c>
      <c r="Z231">
        <v>30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91</v>
      </c>
      <c r="AG231">
        <v>5.4625000000000004</v>
      </c>
      <c r="AH231">
        <v>2</v>
      </c>
      <c r="AI231">
        <v>16613158</v>
      </c>
      <c r="AJ231">
        <v>221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ROW(Source!A99)</f>
        <v>99</v>
      </c>
      <c r="B232">
        <v>16613171</v>
      </c>
      <c r="C232">
        <v>16613154</v>
      </c>
      <c r="D232">
        <v>15249073</v>
      </c>
      <c r="E232">
        <v>1</v>
      </c>
      <c r="F232">
        <v>1</v>
      </c>
      <c r="G232">
        <v>1</v>
      </c>
      <c r="H232">
        <v>2</v>
      </c>
      <c r="I232" t="s">
        <v>1237</v>
      </c>
      <c r="J232" t="s">
        <v>1238</v>
      </c>
      <c r="K232" t="s">
        <v>1239</v>
      </c>
      <c r="L232">
        <v>1368</v>
      </c>
      <c r="N232">
        <v>1011</v>
      </c>
      <c r="O232" t="s">
        <v>1229</v>
      </c>
      <c r="P232" t="s">
        <v>1229</v>
      </c>
      <c r="Q232">
        <v>1</v>
      </c>
      <c r="X232">
        <v>0.25</v>
      </c>
      <c r="Y232">
        <v>0</v>
      </c>
      <c r="Z232">
        <v>65.709999999999994</v>
      </c>
      <c r="AA232">
        <v>11.6</v>
      </c>
      <c r="AB232">
        <v>0</v>
      </c>
      <c r="AC232">
        <v>0</v>
      </c>
      <c r="AD232">
        <v>1</v>
      </c>
      <c r="AE232">
        <v>0</v>
      </c>
      <c r="AF232" t="s">
        <v>91</v>
      </c>
      <c r="AG232">
        <v>0.3125</v>
      </c>
      <c r="AH232">
        <v>2</v>
      </c>
      <c r="AI232">
        <v>16613159</v>
      </c>
      <c r="AJ232">
        <v>222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ROW(Source!A99)</f>
        <v>99</v>
      </c>
      <c r="B233">
        <v>16613172</v>
      </c>
      <c r="C233">
        <v>16613154</v>
      </c>
      <c r="D233">
        <v>15250226</v>
      </c>
      <c r="E233">
        <v>1</v>
      </c>
      <c r="F233">
        <v>1</v>
      </c>
      <c r="G233">
        <v>1</v>
      </c>
      <c r="H233">
        <v>2</v>
      </c>
      <c r="I233" t="s">
        <v>1380</v>
      </c>
      <c r="J233" t="s">
        <v>1381</v>
      </c>
      <c r="K233" t="s">
        <v>1382</v>
      </c>
      <c r="L233">
        <v>1368</v>
      </c>
      <c r="N233">
        <v>1011</v>
      </c>
      <c r="O233" t="s">
        <v>1229</v>
      </c>
      <c r="P233" t="s">
        <v>1229</v>
      </c>
      <c r="Q233">
        <v>1</v>
      </c>
      <c r="X233">
        <v>1.5</v>
      </c>
      <c r="Y233">
        <v>0</v>
      </c>
      <c r="Z233">
        <v>2.7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91</v>
      </c>
      <c r="AG233">
        <v>1.875</v>
      </c>
      <c r="AH233">
        <v>2</v>
      </c>
      <c r="AI233">
        <v>16613160</v>
      </c>
      <c r="AJ233">
        <v>223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ROW(Source!A99)</f>
        <v>99</v>
      </c>
      <c r="B234">
        <v>16613173</v>
      </c>
      <c r="C234">
        <v>16613154</v>
      </c>
      <c r="D234">
        <v>15165310</v>
      </c>
      <c r="E234">
        <v>1</v>
      </c>
      <c r="F234">
        <v>1</v>
      </c>
      <c r="G234">
        <v>1</v>
      </c>
      <c r="H234">
        <v>3</v>
      </c>
      <c r="I234" t="s">
        <v>1383</v>
      </c>
      <c r="J234" t="s">
        <v>1384</v>
      </c>
      <c r="K234" t="s">
        <v>1385</v>
      </c>
      <c r="L234">
        <v>1348</v>
      </c>
      <c r="N234">
        <v>1009</v>
      </c>
      <c r="O234" t="s">
        <v>182</v>
      </c>
      <c r="P234" t="s">
        <v>182</v>
      </c>
      <c r="Q234">
        <v>1000</v>
      </c>
      <c r="X234">
        <v>8.0000000000000002E-3</v>
      </c>
      <c r="Y234">
        <v>1160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8.0000000000000002E-3</v>
      </c>
      <c r="AH234">
        <v>2</v>
      </c>
      <c r="AI234">
        <v>16613161</v>
      </c>
      <c r="AJ234">
        <v>224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ROW(Source!A99)</f>
        <v>99</v>
      </c>
      <c r="B235">
        <v>16613174</v>
      </c>
      <c r="C235">
        <v>16613154</v>
      </c>
      <c r="D235">
        <v>15165346</v>
      </c>
      <c r="E235">
        <v>1</v>
      </c>
      <c r="F235">
        <v>1</v>
      </c>
      <c r="G235">
        <v>1</v>
      </c>
      <c r="H235">
        <v>3</v>
      </c>
      <c r="I235" t="s">
        <v>1386</v>
      </c>
      <c r="J235" t="s">
        <v>1387</v>
      </c>
      <c r="K235" t="s">
        <v>1388</v>
      </c>
      <c r="L235">
        <v>1348</v>
      </c>
      <c r="N235">
        <v>1009</v>
      </c>
      <c r="O235" t="s">
        <v>182</v>
      </c>
      <c r="P235" t="s">
        <v>182</v>
      </c>
      <c r="Q235">
        <v>1000</v>
      </c>
      <c r="X235">
        <v>1.9E-2</v>
      </c>
      <c r="Y235">
        <v>1525.5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1.9E-2</v>
      </c>
      <c r="AH235">
        <v>2</v>
      </c>
      <c r="AI235">
        <v>16613162</v>
      </c>
      <c r="AJ235">
        <v>225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ROW(Source!A99)</f>
        <v>99</v>
      </c>
      <c r="B236">
        <v>16613175</v>
      </c>
      <c r="C236">
        <v>16613154</v>
      </c>
      <c r="D236">
        <v>15165348</v>
      </c>
      <c r="E236">
        <v>1</v>
      </c>
      <c r="F236">
        <v>1</v>
      </c>
      <c r="G236">
        <v>1</v>
      </c>
      <c r="H236">
        <v>3</v>
      </c>
      <c r="I236" t="s">
        <v>1389</v>
      </c>
      <c r="J236" t="s">
        <v>1390</v>
      </c>
      <c r="K236" t="s">
        <v>1391</v>
      </c>
      <c r="L236">
        <v>1348</v>
      </c>
      <c r="N236">
        <v>1009</v>
      </c>
      <c r="O236" t="s">
        <v>182</v>
      </c>
      <c r="P236" t="s">
        <v>182</v>
      </c>
      <c r="Q236">
        <v>1000</v>
      </c>
      <c r="X236">
        <v>0.157</v>
      </c>
      <c r="Y236">
        <v>1383.1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0.157</v>
      </c>
      <c r="AH236">
        <v>2</v>
      </c>
      <c r="AI236">
        <v>16613163</v>
      </c>
      <c r="AJ236">
        <v>226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ROW(Source!A99)</f>
        <v>99</v>
      </c>
      <c r="B237">
        <v>16613176</v>
      </c>
      <c r="C237">
        <v>16613154</v>
      </c>
      <c r="D237">
        <v>15165532</v>
      </c>
      <c r="E237">
        <v>1</v>
      </c>
      <c r="F237">
        <v>1</v>
      </c>
      <c r="G237">
        <v>1</v>
      </c>
      <c r="H237">
        <v>3</v>
      </c>
      <c r="I237" t="s">
        <v>1392</v>
      </c>
      <c r="J237" t="s">
        <v>1393</v>
      </c>
      <c r="K237" t="s">
        <v>1394</v>
      </c>
      <c r="L237">
        <v>1348</v>
      </c>
      <c r="N237">
        <v>1009</v>
      </c>
      <c r="O237" t="s">
        <v>182</v>
      </c>
      <c r="P237" t="s">
        <v>182</v>
      </c>
      <c r="Q237">
        <v>1000</v>
      </c>
      <c r="X237">
        <v>5.7000000000000002E-2</v>
      </c>
      <c r="Y237">
        <v>6143.8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5.7000000000000002E-2</v>
      </c>
      <c r="AH237">
        <v>2</v>
      </c>
      <c r="AI237">
        <v>16613164</v>
      </c>
      <c r="AJ237">
        <v>227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ROW(Source!A99)</f>
        <v>99</v>
      </c>
      <c r="B238">
        <v>16613177</v>
      </c>
      <c r="C238">
        <v>16613154</v>
      </c>
      <c r="D238">
        <v>15167803</v>
      </c>
      <c r="E238">
        <v>1</v>
      </c>
      <c r="F238">
        <v>1</v>
      </c>
      <c r="G238">
        <v>1</v>
      </c>
      <c r="H238">
        <v>3</v>
      </c>
      <c r="I238" t="s">
        <v>1395</v>
      </c>
      <c r="J238" t="s">
        <v>1396</v>
      </c>
      <c r="K238" t="s">
        <v>1397</v>
      </c>
      <c r="L238">
        <v>1348</v>
      </c>
      <c r="N238">
        <v>1009</v>
      </c>
      <c r="O238" t="s">
        <v>182</v>
      </c>
      <c r="P238" t="s">
        <v>182</v>
      </c>
      <c r="Q238">
        <v>1000</v>
      </c>
      <c r="X238">
        <v>0.125</v>
      </c>
      <c r="Y238">
        <v>688.8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0.125</v>
      </c>
      <c r="AH238">
        <v>2</v>
      </c>
      <c r="AI238">
        <v>16613165</v>
      </c>
      <c r="AJ238">
        <v>228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ROW(Source!A99)</f>
        <v>99</v>
      </c>
      <c r="B239">
        <v>16613178</v>
      </c>
      <c r="C239">
        <v>16613154</v>
      </c>
      <c r="D239">
        <v>15171018</v>
      </c>
      <c r="E239">
        <v>1</v>
      </c>
      <c r="F239">
        <v>1</v>
      </c>
      <c r="G239">
        <v>1</v>
      </c>
      <c r="H239">
        <v>3</v>
      </c>
      <c r="I239" t="s">
        <v>1298</v>
      </c>
      <c r="J239" t="s">
        <v>1299</v>
      </c>
      <c r="K239" t="s">
        <v>1300</v>
      </c>
      <c r="L239">
        <v>1346</v>
      </c>
      <c r="N239">
        <v>1009</v>
      </c>
      <c r="O239" t="s">
        <v>162</v>
      </c>
      <c r="P239" t="s">
        <v>162</v>
      </c>
      <c r="Q239">
        <v>1</v>
      </c>
      <c r="X239">
        <v>0.5</v>
      </c>
      <c r="Y239">
        <v>1.82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0.5</v>
      </c>
      <c r="AH239">
        <v>2</v>
      </c>
      <c r="AI239">
        <v>16613166</v>
      </c>
      <c r="AJ239">
        <v>229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ROW(Source!A100)</f>
        <v>100</v>
      </c>
      <c r="B240">
        <v>16613188</v>
      </c>
      <c r="C240">
        <v>16613179</v>
      </c>
      <c r="D240">
        <v>15435721</v>
      </c>
      <c r="E240">
        <v>1</v>
      </c>
      <c r="F240">
        <v>1</v>
      </c>
      <c r="G240">
        <v>1</v>
      </c>
      <c r="H240">
        <v>1</v>
      </c>
      <c r="I240" t="s">
        <v>1398</v>
      </c>
      <c r="J240" t="s">
        <v>6</v>
      </c>
      <c r="K240" t="s">
        <v>1399</v>
      </c>
      <c r="L240">
        <v>1191</v>
      </c>
      <c r="N240">
        <v>1013</v>
      </c>
      <c r="O240" t="s">
        <v>1223</v>
      </c>
      <c r="P240" t="s">
        <v>1223</v>
      </c>
      <c r="Q240">
        <v>1</v>
      </c>
      <c r="X240">
        <v>21.2</v>
      </c>
      <c r="Y240">
        <v>0</v>
      </c>
      <c r="Z240">
        <v>0</v>
      </c>
      <c r="AA240">
        <v>0</v>
      </c>
      <c r="AB240">
        <v>9.51</v>
      </c>
      <c r="AC240">
        <v>0</v>
      </c>
      <c r="AD240">
        <v>1</v>
      </c>
      <c r="AE240">
        <v>1</v>
      </c>
      <c r="AF240" t="s">
        <v>92</v>
      </c>
      <c r="AG240">
        <v>24.38</v>
      </c>
      <c r="AH240">
        <v>2</v>
      </c>
      <c r="AI240">
        <v>16613180</v>
      </c>
      <c r="AJ240">
        <v>230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ROW(Source!A100)</f>
        <v>100</v>
      </c>
      <c r="B241">
        <v>16613189</v>
      </c>
      <c r="C241">
        <v>16613179</v>
      </c>
      <c r="D241">
        <v>15430395</v>
      </c>
      <c r="E241">
        <v>1</v>
      </c>
      <c r="F241">
        <v>1</v>
      </c>
      <c r="G241">
        <v>1</v>
      </c>
      <c r="H241">
        <v>1</v>
      </c>
      <c r="I241" t="s">
        <v>1224</v>
      </c>
      <c r="J241" t="s">
        <v>6</v>
      </c>
      <c r="K241" t="s">
        <v>1225</v>
      </c>
      <c r="L241">
        <v>1191</v>
      </c>
      <c r="N241">
        <v>1013</v>
      </c>
      <c r="O241" t="s">
        <v>1223</v>
      </c>
      <c r="P241" t="s">
        <v>1223</v>
      </c>
      <c r="Q241">
        <v>1</v>
      </c>
      <c r="X241">
        <v>0.2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2</v>
      </c>
      <c r="AF241" t="s">
        <v>91</v>
      </c>
      <c r="AG241">
        <v>0.25</v>
      </c>
      <c r="AH241">
        <v>2</v>
      </c>
      <c r="AI241">
        <v>16613181</v>
      </c>
      <c r="AJ241">
        <v>231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ROW(Source!A100)</f>
        <v>100</v>
      </c>
      <c r="B242">
        <v>16613190</v>
      </c>
      <c r="C242">
        <v>16613179</v>
      </c>
      <c r="D242">
        <v>15248306</v>
      </c>
      <c r="E242">
        <v>1</v>
      </c>
      <c r="F242">
        <v>1</v>
      </c>
      <c r="G242">
        <v>1</v>
      </c>
      <c r="H242">
        <v>2</v>
      </c>
      <c r="I242" t="s">
        <v>1377</v>
      </c>
      <c r="J242" t="s">
        <v>1378</v>
      </c>
      <c r="K242" t="s">
        <v>1379</v>
      </c>
      <c r="L242">
        <v>1368</v>
      </c>
      <c r="N242">
        <v>1011</v>
      </c>
      <c r="O242" t="s">
        <v>1229</v>
      </c>
      <c r="P242" t="s">
        <v>1229</v>
      </c>
      <c r="Q242">
        <v>1</v>
      </c>
      <c r="X242">
        <v>1.95</v>
      </c>
      <c r="Y242">
        <v>0</v>
      </c>
      <c r="Z242">
        <v>30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91</v>
      </c>
      <c r="AG242">
        <v>2.4375</v>
      </c>
      <c r="AH242">
        <v>2</v>
      </c>
      <c r="AI242">
        <v>16613182</v>
      </c>
      <c r="AJ242">
        <v>232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ROW(Source!A100)</f>
        <v>100</v>
      </c>
      <c r="B243">
        <v>16613191</v>
      </c>
      <c r="C243">
        <v>16613179</v>
      </c>
      <c r="D243">
        <v>15249073</v>
      </c>
      <c r="E243">
        <v>1</v>
      </c>
      <c r="F243">
        <v>1</v>
      </c>
      <c r="G243">
        <v>1</v>
      </c>
      <c r="H243">
        <v>2</v>
      </c>
      <c r="I243" t="s">
        <v>1237</v>
      </c>
      <c r="J243" t="s">
        <v>1238</v>
      </c>
      <c r="K243" t="s">
        <v>1239</v>
      </c>
      <c r="L243">
        <v>1368</v>
      </c>
      <c r="N243">
        <v>1011</v>
      </c>
      <c r="O243" t="s">
        <v>1229</v>
      </c>
      <c r="P243" t="s">
        <v>1229</v>
      </c>
      <c r="Q243">
        <v>1</v>
      </c>
      <c r="X243">
        <v>0.2</v>
      </c>
      <c r="Y243">
        <v>0</v>
      </c>
      <c r="Z243">
        <v>65.709999999999994</v>
      </c>
      <c r="AA243">
        <v>11.6</v>
      </c>
      <c r="AB243">
        <v>0</v>
      </c>
      <c r="AC243">
        <v>0</v>
      </c>
      <c r="AD243">
        <v>1</v>
      </c>
      <c r="AE243">
        <v>0</v>
      </c>
      <c r="AF243" t="s">
        <v>91</v>
      </c>
      <c r="AG243">
        <v>0.25</v>
      </c>
      <c r="AH243">
        <v>2</v>
      </c>
      <c r="AI243">
        <v>16613183</v>
      </c>
      <c r="AJ243">
        <v>233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ROW(Source!A100)</f>
        <v>100</v>
      </c>
      <c r="B244">
        <v>16613192</v>
      </c>
      <c r="C244">
        <v>16613179</v>
      </c>
      <c r="D244">
        <v>15165348</v>
      </c>
      <c r="E244">
        <v>1</v>
      </c>
      <c r="F244">
        <v>1</v>
      </c>
      <c r="G244">
        <v>1</v>
      </c>
      <c r="H244">
        <v>3</v>
      </c>
      <c r="I244" t="s">
        <v>1389</v>
      </c>
      <c r="J244" t="s">
        <v>1390</v>
      </c>
      <c r="K244" t="s">
        <v>1391</v>
      </c>
      <c r="L244">
        <v>1348</v>
      </c>
      <c r="N244">
        <v>1009</v>
      </c>
      <c r="O244" t="s">
        <v>182</v>
      </c>
      <c r="P244" t="s">
        <v>182</v>
      </c>
      <c r="Q244">
        <v>1000</v>
      </c>
      <c r="X244">
        <v>1.6E-2</v>
      </c>
      <c r="Y244">
        <v>1383.1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1.6E-2</v>
      </c>
      <c r="AH244">
        <v>2</v>
      </c>
      <c r="AI244">
        <v>16613184</v>
      </c>
      <c r="AJ244">
        <v>234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ROW(Source!A100)</f>
        <v>100</v>
      </c>
      <c r="B245">
        <v>16613193</v>
      </c>
      <c r="C245">
        <v>16613179</v>
      </c>
      <c r="D245">
        <v>15165390</v>
      </c>
      <c r="E245">
        <v>1</v>
      </c>
      <c r="F245">
        <v>1</v>
      </c>
      <c r="G245">
        <v>1</v>
      </c>
      <c r="H245">
        <v>3</v>
      </c>
      <c r="I245" t="s">
        <v>1400</v>
      </c>
      <c r="J245" t="s">
        <v>1401</v>
      </c>
      <c r="K245" t="s">
        <v>1402</v>
      </c>
      <c r="L245">
        <v>1348</v>
      </c>
      <c r="N245">
        <v>1009</v>
      </c>
      <c r="O245" t="s">
        <v>182</v>
      </c>
      <c r="P245" t="s">
        <v>182</v>
      </c>
      <c r="Q245">
        <v>1000</v>
      </c>
      <c r="X245">
        <v>0.24</v>
      </c>
      <c r="Y245">
        <v>3390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0.24</v>
      </c>
      <c r="AH245">
        <v>2</v>
      </c>
      <c r="AI245">
        <v>16613185</v>
      </c>
      <c r="AJ245">
        <v>235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ROW(Source!A100)</f>
        <v>100</v>
      </c>
      <c r="B246">
        <v>16613194</v>
      </c>
      <c r="C246">
        <v>16613179</v>
      </c>
      <c r="D246">
        <v>15165541</v>
      </c>
      <c r="E246">
        <v>1</v>
      </c>
      <c r="F246">
        <v>1</v>
      </c>
      <c r="G246">
        <v>1</v>
      </c>
      <c r="H246">
        <v>3</v>
      </c>
      <c r="I246" t="s">
        <v>1403</v>
      </c>
      <c r="J246" t="s">
        <v>1404</v>
      </c>
      <c r="K246" t="s">
        <v>1405</v>
      </c>
      <c r="L246">
        <v>1348</v>
      </c>
      <c r="N246">
        <v>1009</v>
      </c>
      <c r="O246" t="s">
        <v>182</v>
      </c>
      <c r="P246" t="s">
        <v>182</v>
      </c>
      <c r="Q246">
        <v>1000</v>
      </c>
      <c r="X246">
        <v>2.4E-2</v>
      </c>
      <c r="Y246">
        <v>2606.9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2.4E-2</v>
      </c>
      <c r="AH246">
        <v>2</v>
      </c>
      <c r="AI246">
        <v>16613186</v>
      </c>
      <c r="AJ246">
        <v>236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ROW(Source!A100)</f>
        <v>100</v>
      </c>
      <c r="B247">
        <v>16613195</v>
      </c>
      <c r="C247">
        <v>16613179</v>
      </c>
      <c r="D247">
        <v>15171018</v>
      </c>
      <c r="E247">
        <v>1</v>
      </c>
      <c r="F247">
        <v>1</v>
      </c>
      <c r="G247">
        <v>1</v>
      </c>
      <c r="H247">
        <v>3</v>
      </c>
      <c r="I247" t="s">
        <v>1298</v>
      </c>
      <c r="J247" t="s">
        <v>1299</v>
      </c>
      <c r="K247" t="s">
        <v>1300</v>
      </c>
      <c r="L247">
        <v>1346</v>
      </c>
      <c r="N247">
        <v>1009</v>
      </c>
      <c r="O247" t="s">
        <v>162</v>
      </c>
      <c r="P247" t="s">
        <v>162</v>
      </c>
      <c r="Q247">
        <v>1</v>
      </c>
      <c r="X247">
        <v>0.1</v>
      </c>
      <c r="Y247">
        <v>1.82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0.1</v>
      </c>
      <c r="AH247">
        <v>2</v>
      </c>
      <c r="AI247">
        <v>16613187</v>
      </c>
      <c r="AJ247">
        <v>237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ROW(Source!A101)</f>
        <v>101</v>
      </c>
      <c r="B248">
        <v>16613204</v>
      </c>
      <c r="C248">
        <v>16613196</v>
      </c>
      <c r="D248">
        <v>15432356</v>
      </c>
      <c r="E248">
        <v>1</v>
      </c>
      <c r="F248">
        <v>1</v>
      </c>
      <c r="G248">
        <v>1</v>
      </c>
      <c r="H248">
        <v>1</v>
      </c>
      <c r="I248" t="s">
        <v>1406</v>
      </c>
      <c r="J248" t="s">
        <v>6</v>
      </c>
      <c r="K248" t="s">
        <v>1407</v>
      </c>
      <c r="L248">
        <v>1191</v>
      </c>
      <c r="N248">
        <v>1013</v>
      </c>
      <c r="O248" t="s">
        <v>1223</v>
      </c>
      <c r="P248" t="s">
        <v>1223</v>
      </c>
      <c r="Q248">
        <v>1</v>
      </c>
      <c r="X248">
        <v>5.05</v>
      </c>
      <c r="Y248">
        <v>0</v>
      </c>
      <c r="Z248">
        <v>0</v>
      </c>
      <c r="AA248">
        <v>0</v>
      </c>
      <c r="AB248">
        <v>8.31</v>
      </c>
      <c r="AC248">
        <v>0</v>
      </c>
      <c r="AD248">
        <v>1</v>
      </c>
      <c r="AE248">
        <v>1</v>
      </c>
      <c r="AF248" t="s">
        <v>92</v>
      </c>
      <c r="AG248">
        <v>5.8074999999999992</v>
      </c>
      <c r="AH248">
        <v>2</v>
      </c>
      <c r="AI248">
        <v>16613197</v>
      </c>
      <c r="AJ248">
        <v>238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ROW(Source!A101)</f>
        <v>101</v>
      </c>
      <c r="B249">
        <v>16613205</v>
      </c>
      <c r="C249">
        <v>16613196</v>
      </c>
      <c r="D249">
        <v>15430395</v>
      </c>
      <c r="E249">
        <v>1</v>
      </c>
      <c r="F249">
        <v>1</v>
      </c>
      <c r="G249">
        <v>1</v>
      </c>
      <c r="H249">
        <v>1</v>
      </c>
      <c r="I249" t="s">
        <v>1224</v>
      </c>
      <c r="J249" t="s">
        <v>6</v>
      </c>
      <c r="K249" t="s">
        <v>1225</v>
      </c>
      <c r="L249">
        <v>1191</v>
      </c>
      <c r="N249">
        <v>1013</v>
      </c>
      <c r="O249" t="s">
        <v>1223</v>
      </c>
      <c r="P249" t="s">
        <v>1223</v>
      </c>
      <c r="Q249">
        <v>1</v>
      </c>
      <c r="X249">
        <v>0.35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2</v>
      </c>
      <c r="AF249" t="s">
        <v>91</v>
      </c>
      <c r="AG249">
        <v>0.4375</v>
      </c>
      <c r="AH249">
        <v>2</v>
      </c>
      <c r="AI249">
        <v>16613198</v>
      </c>
      <c r="AJ249">
        <v>239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ROW(Source!A101)</f>
        <v>101</v>
      </c>
      <c r="B250">
        <v>16613206</v>
      </c>
      <c r="C250">
        <v>16613196</v>
      </c>
      <c r="D250">
        <v>15247578</v>
      </c>
      <c r="E250">
        <v>1</v>
      </c>
      <c r="F250">
        <v>1</v>
      </c>
      <c r="G250">
        <v>1</v>
      </c>
      <c r="H250">
        <v>2</v>
      </c>
      <c r="I250" t="s">
        <v>1279</v>
      </c>
      <c r="J250" t="s">
        <v>1280</v>
      </c>
      <c r="K250" t="s">
        <v>1281</v>
      </c>
      <c r="L250">
        <v>1368</v>
      </c>
      <c r="N250">
        <v>1011</v>
      </c>
      <c r="O250" t="s">
        <v>1229</v>
      </c>
      <c r="P250" t="s">
        <v>1229</v>
      </c>
      <c r="Q250">
        <v>1</v>
      </c>
      <c r="X250">
        <v>0.35</v>
      </c>
      <c r="Y250">
        <v>0</v>
      </c>
      <c r="Z250">
        <v>86.4</v>
      </c>
      <c r="AA250">
        <v>13.5</v>
      </c>
      <c r="AB250">
        <v>0</v>
      </c>
      <c r="AC250">
        <v>0</v>
      </c>
      <c r="AD250">
        <v>1</v>
      </c>
      <c r="AE250">
        <v>0</v>
      </c>
      <c r="AF250" t="s">
        <v>91</v>
      </c>
      <c r="AG250">
        <v>0.4375</v>
      </c>
      <c r="AH250">
        <v>2</v>
      </c>
      <c r="AI250">
        <v>16613199</v>
      </c>
      <c r="AJ250">
        <v>240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ROW(Source!A101)</f>
        <v>101</v>
      </c>
      <c r="B251">
        <v>16613207</v>
      </c>
      <c r="C251">
        <v>16613196</v>
      </c>
      <c r="D251">
        <v>15167286</v>
      </c>
      <c r="E251">
        <v>1</v>
      </c>
      <c r="F251">
        <v>1</v>
      </c>
      <c r="G251">
        <v>1</v>
      </c>
      <c r="H251">
        <v>3</v>
      </c>
      <c r="I251" t="s">
        <v>1293</v>
      </c>
      <c r="J251" t="s">
        <v>1294</v>
      </c>
      <c r="K251" t="s">
        <v>1295</v>
      </c>
      <c r="L251">
        <v>1339</v>
      </c>
      <c r="N251">
        <v>1007</v>
      </c>
      <c r="O251" t="s">
        <v>282</v>
      </c>
      <c r="P251" t="s">
        <v>282</v>
      </c>
      <c r="Q251">
        <v>1</v>
      </c>
      <c r="X251">
        <v>0.44</v>
      </c>
      <c r="Y251">
        <v>2.44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6</v>
      </c>
      <c r="AG251">
        <v>0.44</v>
      </c>
      <c r="AH251">
        <v>2</v>
      </c>
      <c r="AI251">
        <v>16613200</v>
      </c>
      <c r="AJ251">
        <v>241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ROW(Source!A101)</f>
        <v>101</v>
      </c>
      <c r="B252">
        <v>16613208</v>
      </c>
      <c r="C252">
        <v>16613196</v>
      </c>
      <c r="D252">
        <v>15172868</v>
      </c>
      <c r="E252">
        <v>1</v>
      </c>
      <c r="F252">
        <v>1</v>
      </c>
      <c r="G252">
        <v>1</v>
      </c>
      <c r="H252">
        <v>3</v>
      </c>
      <c r="I252" t="s">
        <v>1408</v>
      </c>
      <c r="J252" t="s">
        <v>1409</v>
      </c>
      <c r="K252" t="s">
        <v>1410</v>
      </c>
      <c r="L252">
        <v>1339</v>
      </c>
      <c r="N252">
        <v>1007</v>
      </c>
      <c r="O252" t="s">
        <v>282</v>
      </c>
      <c r="P252" t="s">
        <v>282</v>
      </c>
      <c r="Q252">
        <v>1</v>
      </c>
      <c r="X252">
        <v>0.23400000000000001</v>
      </c>
      <c r="Y252">
        <v>519.79999999999995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0.23400000000000001</v>
      </c>
      <c r="AH252">
        <v>2</v>
      </c>
      <c r="AI252">
        <v>16613201</v>
      </c>
      <c r="AJ252">
        <v>242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ROW(Source!A101)</f>
        <v>101</v>
      </c>
      <c r="B253">
        <v>16613209</v>
      </c>
      <c r="C253">
        <v>16613196</v>
      </c>
      <c r="D253">
        <v>15162112</v>
      </c>
      <c r="E253">
        <v>17</v>
      </c>
      <c r="F253">
        <v>1</v>
      </c>
      <c r="G253">
        <v>1</v>
      </c>
      <c r="H253">
        <v>3</v>
      </c>
      <c r="I253" t="s">
        <v>1799</v>
      </c>
      <c r="J253" t="s">
        <v>6</v>
      </c>
      <c r="K253" t="s">
        <v>1800</v>
      </c>
      <c r="L253">
        <v>1356</v>
      </c>
      <c r="N253">
        <v>1010</v>
      </c>
      <c r="O253" t="s">
        <v>355</v>
      </c>
      <c r="P253" t="s">
        <v>355</v>
      </c>
      <c r="Q253">
        <v>1000</v>
      </c>
      <c r="X253">
        <v>0.39500000000000002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 t="s">
        <v>6</v>
      </c>
      <c r="AG253">
        <v>0.39500000000000002</v>
      </c>
      <c r="AH253">
        <v>3</v>
      </c>
      <c r="AI253">
        <v>-1</v>
      </c>
      <c r="AJ253" t="s">
        <v>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ROW(Source!A101)</f>
        <v>101</v>
      </c>
      <c r="B254">
        <v>16613210</v>
      </c>
      <c r="C254">
        <v>16613196</v>
      </c>
      <c r="D254">
        <v>15195823</v>
      </c>
      <c r="E254">
        <v>1</v>
      </c>
      <c r="F254">
        <v>1</v>
      </c>
      <c r="G254">
        <v>1</v>
      </c>
      <c r="H254">
        <v>3</v>
      </c>
      <c r="I254" t="s">
        <v>1411</v>
      </c>
      <c r="J254" t="s">
        <v>1412</v>
      </c>
      <c r="K254" t="s">
        <v>1413</v>
      </c>
      <c r="L254">
        <v>1339</v>
      </c>
      <c r="N254">
        <v>1007</v>
      </c>
      <c r="O254" t="s">
        <v>282</v>
      </c>
      <c r="P254" t="s">
        <v>282</v>
      </c>
      <c r="Q254">
        <v>1</v>
      </c>
      <c r="X254">
        <v>5.0000000000000001E-4</v>
      </c>
      <c r="Y254">
        <v>1056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5.0000000000000001E-4</v>
      </c>
      <c r="AH254">
        <v>2</v>
      </c>
      <c r="AI254">
        <v>16613203</v>
      </c>
      <c r="AJ254">
        <v>244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ROW(Source!A103)</f>
        <v>103</v>
      </c>
      <c r="B255">
        <v>16613220</v>
      </c>
      <c r="C255">
        <v>16613212</v>
      </c>
      <c r="D255">
        <v>15432356</v>
      </c>
      <c r="E255">
        <v>1</v>
      </c>
      <c r="F255">
        <v>1</v>
      </c>
      <c r="G255">
        <v>1</v>
      </c>
      <c r="H255">
        <v>1</v>
      </c>
      <c r="I255" t="s">
        <v>1406</v>
      </c>
      <c r="J255" t="s">
        <v>6</v>
      </c>
      <c r="K255" t="s">
        <v>1407</v>
      </c>
      <c r="L255">
        <v>1191</v>
      </c>
      <c r="N255">
        <v>1013</v>
      </c>
      <c r="O255" t="s">
        <v>1223</v>
      </c>
      <c r="P255" t="s">
        <v>1223</v>
      </c>
      <c r="Q255">
        <v>1</v>
      </c>
      <c r="X255">
        <v>31.41</v>
      </c>
      <c r="Y255">
        <v>0</v>
      </c>
      <c r="Z255">
        <v>0</v>
      </c>
      <c r="AA255">
        <v>0</v>
      </c>
      <c r="AB255">
        <v>8.31</v>
      </c>
      <c r="AC255">
        <v>0</v>
      </c>
      <c r="AD255">
        <v>1</v>
      </c>
      <c r="AE255">
        <v>1</v>
      </c>
      <c r="AF255" t="s">
        <v>92</v>
      </c>
      <c r="AG255">
        <v>36.121499999999997</v>
      </c>
      <c r="AH255">
        <v>2</v>
      </c>
      <c r="AI255">
        <v>16613213</v>
      </c>
      <c r="AJ255">
        <v>245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ROW(Source!A103)</f>
        <v>103</v>
      </c>
      <c r="B256">
        <v>16613221</v>
      </c>
      <c r="C256">
        <v>16613212</v>
      </c>
      <c r="D256">
        <v>15430395</v>
      </c>
      <c r="E256">
        <v>1</v>
      </c>
      <c r="F256">
        <v>1</v>
      </c>
      <c r="G256">
        <v>1</v>
      </c>
      <c r="H256">
        <v>1</v>
      </c>
      <c r="I256" t="s">
        <v>1224</v>
      </c>
      <c r="J256" t="s">
        <v>6</v>
      </c>
      <c r="K256" t="s">
        <v>1225</v>
      </c>
      <c r="L256">
        <v>1191</v>
      </c>
      <c r="N256">
        <v>1013</v>
      </c>
      <c r="O256" t="s">
        <v>1223</v>
      </c>
      <c r="P256" t="s">
        <v>1223</v>
      </c>
      <c r="Q256">
        <v>1</v>
      </c>
      <c r="X256">
        <v>0.82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91</v>
      </c>
      <c r="AG256">
        <v>1.0249999999999999</v>
      </c>
      <c r="AH256">
        <v>2</v>
      </c>
      <c r="AI256">
        <v>16613214</v>
      </c>
      <c r="AJ256">
        <v>246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ROW(Source!A103)</f>
        <v>103</v>
      </c>
      <c r="B257">
        <v>16613222</v>
      </c>
      <c r="C257">
        <v>16613212</v>
      </c>
      <c r="D257">
        <v>15247974</v>
      </c>
      <c r="E257">
        <v>1</v>
      </c>
      <c r="F257">
        <v>1</v>
      </c>
      <c r="G257">
        <v>1</v>
      </c>
      <c r="H257">
        <v>2</v>
      </c>
      <c r="I257" t="s">
        <v>1226</v>
      </c>
      <c r="J257" t="s">
        <v>1227</v>
      </c>
      <c r="K257" t="s">
        <v>1228</v>
      </c>
      <c r="L257">
        <v>1368</v>
      </c>
      <c r="N257">
        <v>1011</v>
      </c>
      <c r="O257" t="s">
        <v>1229</v>
      </c>
      <c r="P257" t="s">
        <v>1229</v>
      </c>
      <c r="Q257">
        <v>1</v>
      </c>
      <c r="X257">
        <v>0.34</v>
      </c>
      <c r="Y257">
        <v>0</v>
      </c>
      <c r="Z257">
        <v>31.26</v>
      </c>
      <c r="AA257">
        <v>13.5</v>
      </c>
      <c r="AB257">
        <v>0</v>
      </c>
      <c r="AC257">
        <v>0</v>
      </c>
      <c r="AD257">
        <v>1</v>
      </c>
      <c r="AE257">
        <v>0</v>
      </c>
      <c r="AF257" t="s">
        <v>91</v>
      </c>
      <c r="AG257">
        <v>0.42500000000000004</v>
      </c>
      <c r="AH257">
        <v>2</v>
      </c>
      <c r="AI257">
        <v>16613215</v>
      </c>
      <c r="AJ257">
        <v>247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ROW(Source!A103)</f>
        <v>103</v>
      </c>
      <c r="B258">
        <v>16613223</v>
      </c>
      <c r="C258">
        <v>16613212</v>
      </c>
      <c r="D258">
        <v>15249073</v>
      </c>
      <c r="E258">
        <v>1</v>
      </c>
      <c r="F258">
        <v>1</v>
      </c>
      <c r="G258">
        <v>1</v>
      </c>
      <c r="H258">
        <v>2</v>
      </c>
      <c r="I258" t="s">
        <v>1237</v>
      </c>
      <c r="J258" t="s">
        <v>1238</v>
      </c>
      <c r="K258" t="s">
        <v>1239</v>
      </c>
      <c r="L258">
        <v>1368</v>
      </c>
      <c r="N258">
        <v>1011</v>
      </c>
      <c r="O258" t="s">
        <v>1229</v>
      </c>
      <c r="P258" t="s">
        <v>1229</v>
      </c>
      <c r="Q258">
        <v>1</v>
      </c>
      <c r="X258">
        <v>0.48</v>
      </c>
      <c r="Y258">
        <v>0</v>
      </c>
      <c r="Z258">
        <v>65.709999999999994</v>
      </c>
      <c r="AA258">
        <v>11.6</v>
      </c>
      <c r="AB258">
        <v>0</v>
      </c>
      <c r="AC258">
        <v>0</v>
      </c>
      <c r="AD258">
        <v>1</v>
      </c>
      <c r="AE258">
        <v>0</v>
      </c>
      <c r="AF258" t="s">
        <v>91</v>
      </c>
      <c r="AG258">
        <v>0.6</v>
      </c>
      <c r="AH258">
        <v>2</v>
      </c>
      <c r="AI258">
        <v>16613216</v>
      </c>
      <c r="AJ258">
        <v>248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ROW(Source!A103)</f>
        <v>103</v>
      </c>
      <c r="B259">
        <v>16613224</v>
      </c>
      <c r="C259">
        <v>16613212</v>
      </c>
      <c r="D259">
        <v>15250178</v>
      </c>
      <c r="E259">
        <v>1</v>
      </c>
      <c r="F259">
        <v>1</v>
      </c>
      <c r="G259">
        <v>1</v>
      </c>
      <c r="H259">
        <v>2</v>
      </c>
      <c r="I259" t="s">
        <v>1414</v>
      </c>
      <c r="J259" t="s">
        <v>1415</v>
      </c>
      <c r="K259" t="s">
        <v>1416</v>
      </c>
      <c r="L259">
        <v>1368</v>
      </c>
      <c r="N259">
        <v>1011</v>
      </c>
      <c r="O259" t="s">
        <v>1229</v>
      </c>
      <c r="P259" t="s">
        <v>1229</v>
      </c>
      <c r="Q259">
        <v>1</v>
      </c>
      <c r="X259">
        <v>5.3</v>
      </c>
      <c r="Y259">
        <v>0</v>
      </c>
      <c r="Z259">
        <v>3.4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91</v>
      </c>
      <c r="AG259">
        <v>6.625</v>
      </c>
      <c r="AH259">
        <v>2</v>
      </c>
      <c r="AI259">
        <v>16613217</v>
      </c>
      <c r="AJ259">
        <v>249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ROW(Source!A103)</f>
        <v>103</v>
      </c>
      <c r="B260">
        <v>16613225</v>
      </c>
      <c r="C260">
        <v>16613212</v>
      </c>
      <c r="D260">
        <v>15162736</v>
      </c>
      <c r="E260">
        <v>17</v>
      </c>
      <c r="F260">
        <v>1</v>
      </c>
      <c r="G260">
        <v>1</v>
      </c>
      <c r="H260">
        <v>3</v>
      </c>
      <c r="I260" t="s">
        <v>1801</v>
      </c>
      <c r="J260" t="s">
        <v>6</v>
      </c>
      <c r="K260" t="s">
        <v>1802</v>
      </c>
      <c r="L260">
        <v>1327</v>
      </c>
      <c r="N260">
        <v>1005</v>
      </c>
      <c r="O260" t="s">
        <v>97</v>
      </c>
      <c r="P260" t="s">
        <v>97</v>
      </c>
      <c r="Q260">
        <v>1</v>
      </c>
      <c r="X260">
        <v>102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6</v>
      </c>
      <c r="AG260">
        <v>102</v>
      </c>
      <c r="AH260">
        <v>3</v>
      </c>
      <c r="AI260">
        <v>-1</v>
      </c>
      <c r="AJ260" t="s">
        <v>6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ROW(Source!A103)</f>
        <v>103</v>
      </c>
      <c r="B261">
        <v>16613226</v>
      </c>
      <c r="C261">
        <v>16613212</v>
      </c>
      <c r="D261">
        <v>15162739</v>
      </c>
      <c r="E261">
        <v>17</v>
      </c>
      <c r="F261">
        <v>1</v>
      </c>
      <c r="G261">
        <v>1</v>
      </c>
      <c r="H261">
        <v>3</v>
      </c>
      <c r="I261" t="s">
        <v>1803</v>
      </c>
      <c r="J261" t="s">
        <v>6</v>
      </c>
      <c r="K261" t="s">
        <v>1804</v>
      </c>
      <c r="L261">
        <v>1308</v>
      </c>
      <c r="N261">
        <v>1003</v>
      </c>
      <c r="O261" t="s">
        <v>27</v>
      </c>
      <c r="P261" t="s">
        <v>27</v>
      </c>
      <c r="Q261">
        <v>100</v>
      </c>
      <c r="X261">
        <v>0.68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 t="s">
        <v>6</v>
      </c>
      <c r="AG261">
        <v>0.68</v>
      </c>
      <c r="AH261">
        <v>3</v>
      </c>
      <c r="AI261">
        <v>-1</v>
      </c>
      <c r="AJ261" t="s">
        <v>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ROW(Source!A106)</f>
        <v>106</v>
      </c>
      <c r="B262">
        <v>16613239</v>
      </c>
      <c r="C262">
        <v>16613229</v>
      </c>
      <c r="D262">
        <v>15436014</v>
      </c>
      <c r="E262">
        <v>1</v>
      </c>
      <c r="F262">
        <v>1</v>
      </c>
      <c r="G262">
        <v>1</v>
      </c>
      <c r="H262">
        <v>1</v>
      </c>
      <c r="I262" t="s">
        <v>1259</v>
      </c>
      <c r="J262" t="s">
        <v>6</v>
      </c>
      <c r="K262" t="s">
        <v>1260</v>
      </c>
      <c r="L262">
        <v>1191</v>
      </c>
      <c r="N262">
        <v>1013</v>
      </c>
      <c r="O262" t="s">
        <v>1223</v>
      </c>
      <c r="P262" t="s">
        <v>1223</v>
      </c>
      <c r="Q262">
        <v>1</v>
      </c>
      <c r="X262">
        <v>119.78</v>
      </c>
      <c r="Y262">
        <v>0</v>
      </c>
      <c r="Z262">
        <v>0</v>
      </c>
      <c r="AA262">
        <v>0</v>
      </c>
      <c r="AB262">
        <v>8.74</v>
      </c>
      <c r="AC262">
        <v>0</v>
      </c>
      <c r="AD262">
        <v>1</v>
      </c>
      <c r="AE262">
        <v>1</v>
      </c>
      <c r="AF262" t="s">
        <v>92</v>
      </c>
      <c r="AG262">
        <v>137.74699999999999</v>
      </c>
      <c r="AH262">
        <v>2</v>
      </c>
      <c r="AI262">
        <v>16613230</v>
      </c>
      <c r="AJ262">
        <v>252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ROW(Source!A106)</f>
        <v>106</v>
      </c>
      <c r="B263">
        <v>16613240</v>
      </c>
      <c r="C263">
        <v>16613229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1224</v>
      </c>
      <c r="J263" t="s">
        <v>6</v>
      </c>
      <c r="K263" t="s">
        <v>1225</v>
      </c>
      <c r="L263">
        <v>1191</v>
      </c>
      <c r="N263">
        <v>1013</v>
      </c>
      <c r="O263" t="s">
        <v>1223</v>
      </c>
      <c r="P263" t="s">
        <v>1223</v>
      </c>
      <c r="Q263">
        <v>1</v>
      </c>
      <c r="X263">
        <v>2.94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91</v>
      </c>
      <c r="AG263">
        <v>3.6749999999999998</v>
      </c>
      <c r="AH263">
        <v>2</v>
      </c>
      <c r="AI263">
        <v>16613231</v>
      </c>
      <c r="AJ263">
        <v>253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ROW(Source!A106)</f>
        <v>106</v>
      </c>
      <c r="B264">
        <v>16613241</v>
      </c>
      <c r="C264">
        <v>16613229</v>
      </c>
      <c r="D264">
        <v>15247905</v>
      </c>
      <c r="E264">
        <v>1</v>
      </c>
      <c r="F264">
        <v>1</v>
      </c>
      <c r="G264">
        <v>1</v>
      </c>
      <c r="H264">
        <v>2</v>
      </c>
      <c r="I264" t="s">
        <v>1417</v>
      </c>
      <c r="J264" t="s">
        <v>1418</v>
      </c>
      <c r="K264" t="s">
        <v>1419</v>
      </c>
      <c r="L264">
        <v>1368</v>
      </c>
      <c r="N264">
        <v>1011</v>
      </c>
      <c r="O264" t="s">
        <v>1229</v>
      </c>
      <c r="P264" t="s">
        <v>1229</v>
      </c>
      <c r="Q264">
        <v>1</v>
      </c>
      <c r="X264">
        <v>0.36</v>
      </c>
      <c r="Y264">
        <v>0</v>
      </c>
      <c r="Z264">
        <v>89.99</v>
      </c>
      <c r="AA264">
        <v>10.06</v>
      </c>
      <c r="AB264">
        <v>0</v>
      </c>
      <c r="AC264">
        <v>0</v>
      </c>
      <c r="AD264">
        <v>1</v>
      </c>
      <c r="AE264">
        <v>0</v>
      </c>
      <c r="AF264" t="s">
        <v>91</v>
      </c>
      <c r="AG264">
        <v>0.44999999999999996</v>
      </c>
      <c r="AH264">
        <v>2</v>
      </c>
      <c r="AI264">
        <v>16613232</v>
      </c>
      <c r="AJ264">
        <v>254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ROW(Source!A106)</f>
        <v>106</v>
      </c>
      <c r="B265">
        <v>16613242</v>
      </c>
      <c r="C265">
        <v>16613229</v>
      </c>
      <c r="D265">
        <v>15247974</v>
      </c>
      <c r="E265">
        <v>1</v>
      </c>
      <c r="F265">
        <v>1</v>
      </c>
      <c r="G265">
        <v>1</v>
      </c>
      <c r="H265">
        <v>2</v>
      </c>
      <c r="I265" t="s">
        <v>1226</v>
      </c>
      <c r="J265" t="s">
        <v>1227</v>
      </c>
      <c r="K265" t="s">
        <v>1228</v>
      </c>
      <c r="L265">
        <v>1368</v>
      </c>
      <c r="N265">
        <v>1011</v>
      </c>
      <c r="O265" t="s">
        <v>1229</v>
      </c>
      <c r="P265" t="s">
        <v>1229</v>
      </c>
      <c r="Q265">
        <v>1</v>
      </c>
      <c r="X265">
        <v>2.2999999999999998</v>
      </c>
      <c r="Y265">
        <v>0</v>
      </c>
      <c r="Z265">
        <v>31.26</v>
      </c>
      <c r="AA265">
        <v>13.5</v>
      </c>
      <c r="AB265">
        <v>0</v>
      </c>
      <c r="AC265">
        <v>0</v>
      </c>
      <c r="AD265">
        <v>1</v>
      </c>
      <c r="AE265">
        <v>0</v>
      </c>
      <c r="AF265" t="s">
        <v>91</v>
      </c>
      <c r="AG265">
        <v>2.875</v>
      </c>
      <c r="AH265">
        <v>2</v>
      </c>
      <c r="AI265">
        <v>16613233</v>
      </c>
      <c r="AJ265">
        <v>255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ROW(Source!A106)</f>
        <v>106</v>
      </c>
      <c r="B266">
        <v>16613243</v>
      </c>
      <c r="C266">
        <v>16613229</v>
      </c>
      <c r="D266">
        <v>15249073</v>
      </c>
      <c r="E266">
        <v>1</v>
      </c>
      <c r="F266">
        <v>1</v>
      </c>
      <c r="G266">
        <v>1</v>
      </c>
      <c r="H266">
        <v>2</v>
      </c>
      <c r="I266" t="s">
        <v>1237</v>
      </c>
      <c r="J266" t="s">
        <v>1238</v>
      </c>
      <c r="K266" t="s">
        <v>1239</v>
      </c>
      <c r="L266">
        <v>1368</v>
      </c>
      <c r="N266">
        <v>1011</v>
      </c>
      <c r="O266" t="s">
        <v>1229</v>
      </c>
      <c r="P266" t="s">
        <v>1229</v>
      </c>
      <c r="Q266">
        <v>1</v>
      </c>
      <c r="X266">
        <v>0.28000000000000003</v>
      </c>
      <c r="Y266">
        <v>0</v>
      </c>
      <c r="Z266">
        <v>65.709999999999994</v>
      </c>
      <c r="AA266">
        <v>11.6</v>
      </c>
      <c r="AB266">
        <v>0</v>
      </c>
      <c r="AC266">
        <v>0</v>
      </c>
      <c r="AD266">
        <v>1</v>
      </c>
      <c r="AE266">
        <v>0</v>
      </c>
      <c r="AF266" t="s">
        <v>91</v>
      </c>
      <c r="AG266">
        <v>0.35000000000000003</v>
      </c>
      <c r="AH266">
        <v>2</v>
      </c>
      <c r="AI266">
        <v>16613234</v>
      </c>
      <c r="AJ266">
        <v>256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ROW(Source!A106)</f>
        <v>106</v>
      </c>
      <c r="B267">
        <v>16613244</v>
      </c>
      <c r="C267">
        <v>16613229</v>
      </c>
      <c r="D267">
        <v>15167286</v>
      </c>
      <c r="E267">
        <v>1</v>
      </c>
      <c r="F267">
        <v>1</v>
      </c>
      <c r="G267">
        <v>1</v>
      </c>
      <c r="H267">
        <v>3</v>
      </c>
      <c r="I267" t="s">
        <v>1293</v>
      </c>
      <c r="J267" t="s">
        <v>1294</v>
      </c>
      <c r="K267" t="s">
        <v>1295</v>
      </c>
      <c r="L267">
        <v>1339</v>
      </c>
      <c r="N267">
        <v>1007</v>
      </c>
      <c r="O267" t="s">
        <v>282</v>
      </c>
      <c r="P267" t="s">
        <v>282</v>
      </c>
      <c r="Q267">
        <v>1</v>
      </c>
      <c r="X267">
        <v>3.85</v>
      </c>
      <c r="Y267">
        <v>2.44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3.85</v>
      </c>
      <c r="AH267">
        <v>2</v>
      </c>
      <c r="AI267">
        <v>16613235</v>
      </c>
      <c r="AJ267">
        <v>257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ROW(Source!A106)</f>
        <v>106</v>
      </c>
      <c r="B268">
        <v>16613245</v>
      </c>
      <c r="C268">
        <v>16613229</v>
      </c>
      <c r="D268">
        <v>15167962</v>
      </c>
      <c r="E268">
        <v>1</v>
      </c>
      <c r="F268">
        <v>1</v>
      </c>
      <c r="G268">
        <v>1</v>
      </c>
      <c r="H268">
        <v>3</v>
      </c>
      <c r="I268" t="s">
        <v>1420</v>
      </c>
      <c r="J268" t="s">
        <v>1421</v>
      </c>
      <c r="K268" t="s">
        <v>1422</v>
      </c>
      <c r="L268">
        <v>1339</v>
      </c>
      <c r="N268">
        <v>1007</v>
      </c>
      <c r="O268" t="s">
        <v>282</v>
      </c>
      <c r="P268" t="s">
        <v>282</v>
      </c>
      <c r="Q268">
        <v>1</v>
      </c>
      <c r="X268">
        <v>3.06</v>
      </c>
      <c r="Y268">
        <v>34.92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3.06</v>
      </c>
      <c r="AH268">
        <v>2</v>
      </c>
      <c r="AI268">
        <v>16613236</v>
      </c>
      <c r="AJ268">
        <v>258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ROW(Source!A106)</f>
        <v>106</v>
      </c>
      <c r="B269">
        <v>16613246</v>
      </c>
      <c r="C269">
        <v>16613229</v>
      </c>
      <c r="D269">
        <v>15161703</v>
      </c>
      <c r="E269">
        <v>17</v>
      </c>
      <c r="F269">
        <v>1</v>
      </c>
      <c r="G269">
        <v>1</v>
      </c>
      <c r="H269">
        <v>3</v>
      </c>
      <c r="I269" t="s">
        <v>478</v>
      </c>
      <c r="J269" t="s">
        <v>6</v>
      </c>
      <c r="K269" t="s">
        <v>281</v>
      </c>
      <c r="L269">
        <v>1339</v>
      </c>
      <c r="N269">
        <v>1007</v>
      </c>
      <c r="O269" t="s">
        <v>282</v>
      </c>
      <c r="P269" t="s">
        <v>282</v>
      </c>
      <c r="Q269">
        <v>1</v>
      </c>
      <c r="X269">
        <v>1.3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 t="s">
        <v>6</v>
      </c>
      <c r="AG269">
        <v>1.3</v>
      </c>
      <c r="AH269">
        <v>3</v>
      </c>
      <c r="AI269">
        <v>-1</v>
      </c>
      <c r="AJ269" t="s">
        <v>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ROW(Source!A106)</f>
        <v>106</v>
      </c>
      <c r="B270">
        <v>16613247</v>
      </c>
      <c r="C270">
        <v>16613229</v>
      </c>
      <c r="D270">
        <v>15187044</v>
      </c>
      <c r="E270">
        <v>1</v>
      </c>
      <c r="F270">
        <v>1</v>
      </c>
      <c r="G270">
        <v>1</v>
      </c>
      <c r="H270">
        <v>3</v>
      </c>
      <c r="I270" t="s">
        <v>1423</v>
      </c>
      <c r="J270" t="s">
        <v>1424</v>
      </c>
      <c r="K270" t="s">
        <v>1425</v>
      </c>
      <c r="L270">
        <v>1327</v>
      </c>
      <c r="N270">
        <v>1005</v>
      </c>
      <c r="O270" t="s">
        <v>97</v>
      </c>
      <c r="P270" t="s">
        <v>97</v>
      </c>
      <c r="Q270">
        <v>1</v>
      </c>
      <c r="X270">
        <v>102</v>
      </c>
      <c r="Y270">
        <v>67.8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102</v>
      </c>
      <c r="AH270">
        <v>2</v>
      </c>
      <c r="AI270">
        <v>16613238</v>
      </c>
      <c r="AJ270">
        <v>259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ROW(Source!A108)</f>
        <v>108</v>
      </c>
      <c r="B271">
        <v>16613260</v>
      </c>
      <c r="C271">
        <v>16613249</v>
      </c>
      <c r="D271">
        <v>15436014</v>
      </c>
      <c r="E271">
        <v>1</v>
      </c>
      <c r="F271">
        <v>1</v>
      </c>
      <c r="G271">
        <v>1</v>
      </c>
      <c r="H271">
        <v>1</v>
      </c>
      <c r="I271" t="s">
        <v>1259</v>
      </c>
      <c r="J271" t="s">
        <v>6</v>
      </c>
      <c r="K271" t="s">
        <v>1260</v>
      </c>
      <c r="L271">
        <v>1191</v>
      </c>
      <c r="N271">
        <v>1013</v>
      </c>
      <c r="O271" t="s">
        <v>1223</v>
      </c>
      <c r="P271" t="s">
        <v>1223</v>
      </c>
      <c r="Q271">
        <v>1</v>
      </c>
      <c r="X271">
        <v>310.42</v>
      </c>
      <c r="Y271">
        <v>0</v>
      </c>
      <c r="Z271">
        <v>0</v>
      </c>
      <c r="AA271">
        <v>0</v>
      </c>
      <c r="AB271">
        <v>8.74</v>
      </c>
      <c r="AC271">
        <v>0</v>
      </c>
      <c r="AD271">
        <v>1</v>
      </c>
      <c r="AE271">
        <v>1</v>
      </c>
      <c r="AF271" t="s">
        <v>92</v>
      </c>
      <c r="AG271">
        <v>356.983</v>
      </c>
      <c r="AH271">
        <v>2</v>
      </c>
      <c r="AI271">
        <v>16613250</v>
      </c>
      <c r="AJ271">
        <v>261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ROW(Source!A108)</f>
        <v>108</v>
      </c>
      <c r="B272">
        <v>16613261</v>
      </c>
      <c r="C272">
        <v>16613249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1224</v>
      </c>
      <c r="J272" t="s">
        <v>6</v>
      </c>
      <c r="K272" t="s">
        <v>1225</v>
      </c>
      <c r="L272">
        <v>1191</v>
      </c>
      <c r="N272">
        <v>1013</v>
      </c>
      <c r="O272" t="s">
        <v>1223</v>
      </c>
      <c r="P272" t="s">
        <v>1223</v>
      </c>
      <c r="Q272">
        <v>1</v>
      </c>
      <c r="X272">
        <v>1.73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2</v>
      </c>
      <c r="AF272" t="s">
        <v>91</v>
      </c>
      <c r="AG272">
        <v>2.1625000000000001</v>
      </c>
      <c r="AH272">
        <v>2</v>
      </c>
      <c r="AI272">
        <v>16613251</v>
      </c>
      <c r="AJ272">
        <v>262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ROW(Source!A108)</f>
        <v>108</v>
      </c>
      <c r="B273">
        <v>16613262</v>
      </c>
      <c r="C273">
        <v>16613249</v>
      </c>
      <c r="D273">
        <v>15247576</v>
      </c>
      <c r="E273">
        <v>1</v>
      </c>
      <c r="F273">
        <v>1</v>
      </c>
      <c r="G273">
        <v>1</v>
      </c>
      <c r="H273">
        <v>2</v>
      </c>
      <c r="I273" t="s">
        <v>1426</v>
      </c>
      <c r="J273" t="s">
        <v>1427</v>
      </c>
      <c r="K273" t="s">
        <v>1428</v>
      </c>
      <c r="L273">
        <v>1368</v>
      </c>
      <c r="N273">
        <v>1011</v>
      </c>
      <c r="O273" t="s">
        <v>1229</v>
      </c>
      <c r="P273" t="s">
        <v>1229</v>
      </c>
      <c r="Q273">
        <v>1</v>
      </c>
      <c r="X273">
        <v>0.02</v>
      </c>
      <c r="Y273">
        <v>0</v>
      </c>
      <c r="Z273">
        <v>83.43</v>
      </c>
      <c r="AA273">
        <v>13.5</v>
      </c>
      <c r="AB273">
        <v>0</v>
      </c>
      <c r="AC273">
        <v>0</v>
      </c>
      <c r="AD273">
        <v>1</v>
      </c>
      <c r="AE273">
        <v>0</v>
      </c>
      <c r="AF273" t="s">
        <v>91</v>
      </c>
      <c r="AG273">
        <v>2.5000000000000001E-2</v>
      </c>
      <c r="AH273">
        <v>2</v>
      </c>
      <c r="AI273">
        <v>16613252</v>
      </c>
      <c r="AJ273">
        <v>263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ROW(Source!A108)</f>
        <v>108</v>
      </c>
      <c r="B274">
        <v>16613263</v>
      </c>
      <c r="C274">
        <v>16613249</v>
      </c>
      <c r="D274">
        <v>15247678</v>
      </c>
      <c r="E274">
        <v>1</v>
      </c>
      <c r="F274">
        <v>1</v>
      </c>
      <c r="G274">
        <v>1</v>
      </c>
      <c r="H274">
        <v>2</v>
      </c>
      <c r="I274" t="s">
        <v>1429</v>
      </c>
      <c r="J274" t="s">
        <v>1430</v>
      </c>
      <c r="K274" t="s">
        <v>1431</v>
      </c>
      <c r="L274">
        <v>1368</v>
      </c>
      <c r="N274">
        <v>1011</v>
      </c>
      <c r="O274" t="s">
        <v>1229</v>
      </c>
      <c r="P274" t="s">
        <v>1229</v>
      </c>
      <c r="Q274">
        <v>1</v>
      </c>
      <c r="X274">
        <v>0.01</v>
      </c>
      <c r="Y274">
        <v>0</v>
      </c>
      <c r="Z274">
        <v>88.01</v>
      </c>
      <c r="AA274">
        <v>11.6</v>
      </c>
      <c r="AB274">
        <v>0</v>
      </c>
      <c r="AC274">
        <v>0</v>
      </c>
      <c r="AD274">
        <v>1</v>
      </c>
      <c r="AE274">
        <v>0</v>
      </c>
      <c r="AF274" t="s">
        <v>91</v>
      </c>
      <c r="AG274">
        <v>1.2500000000000001E-2</v>
      </c>
      <c r="AH274">
        <v>2</v>
      </c>
      <c r="AI274">
        <v>16613253</v>
      </c>
      <c r="AJ274">
        <v>264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ROW(Source!A108)</f>
        <v>108</v>
      </c>
      <c r="B275">
        <v>16613264</v>
      </c>
      <c r="C275">
        <v>16613249</v>
      </c>
      <c r="D275">
        <v>15248143</v>
      </c>
      <c r="E275">
        <v>1</v>
      </c>
      <c r="F275">
        <v>1</v>
      </c>
      <c r="G275">
        <v>1</v>
      </c>
      <c r="H275">
        <v>2</v>
      </c>
      <c r="I275" t="s">
        <v>1432</v>
      </c>
      <c r="J275" t="s">
        <v>1433</v>
      </c>
      <c r="K275" t="s">
        <v>1434</v>
      </c>
      <c r="L275">
        <v>1368</v>
      </c>
      <c r="N275">
        <v>1011</v>
      </c>
      <c r="O275" t="s">
        <v>1229</v>
      </c>
      <c r="P275" t="s">
        <v>1229</v>
      </c>
      <c r="Q275">
        <v>1</v>
      </c>
      <c r="X275">
        <v>1.69</v>
      </c>
      <c r="Y275">
        <v>0</v>
      </c>
      <c r="Z275">
        <v>12.39</v>
      </c>
      <c r="AA275">
        <v>10.06</v>
      </c>
      <c r="AB275">
        <v>0</v>
      </c>
      <c r="AC275">
        <v>0</v>
      </c>
      <c r="AD275">
        <v>1</v>
      </c>
      <c r="AE275">
        <v>0</v>
      </c>
      <c r="AF275" t="s">
        <v>91</v>
      </c>
      <c r="AG275">
        <v>2.1124999999999998</v>
      </c>
      <c r="AH275">
        <v>2</v>
      </c>
      <c r="AI275">
        <v>16613254</v>
      </c>
      <c r="AJ275">
        <v>265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ROW(Source!A108)</f>
        <v>108</v>
      </c>
      <c r="B276">
        <v>16613265</v>
      </c>
      <c r="C276">
        <v>16613249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1237</v>
      </c>
      <c r="J276" t="s">
        <v>1238</v>
      </c>
      <c r="K276" t="s">
        <v>1239</v>
      </c>
      <c r="L276">
        <v>1368</v>
      </c>
      <c r="N276">
        <v>1011</v>
      </c>
      <c r="O276" t="s">
        <v>1229</v>
      </c>
      <c r="P276" t="s">
        <v>1229</v>
      </c>
      <c r="Q276">
        <v>1</v>
      </c>
      <c r="X276">
        <v>0.01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91</v>
      </c>
      <c r="AG276">
        <v>1.2500000000000001E-2</v>
      </c>
      <c r="AH276">
        <v>2</v>
      </c>
      <c r="AI276">
        <v>16613255</v>
      </c>
      <c r="AJ276">
        <v>266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ROW(Source!A108)</f>
        <v>108</v>
      </c>
      <c r="B277">
        <v>16613266</v>
      </c>
      <c r="C277">
        <v>16613249</v>
      </c>
      <c r="D277">
        <v>15167286</v>
      </c>
      <c r="E277">
        <v>1</v>
      </c>
      <c r="F277">
        <v>1</v>
      </c>
      <c r="G277">
        <v>1</v>
      </c>
      <c r="H277">
        <v>3</v>
      </c>
      <c r="I277" t="s">
        <v>1293</v>
      </c>
      <c r="J277" t="s">
        <v>1294</v>
      </c>
      <c r="K277" t="s">
        <v>1295</v>
      </c>
      <c r="L277">
        <v>1339</v>
      </c>
      <c r="N277">
        <v>1007</v>
      </c>
      <c r="O277" t="s">
        <v>282</v>
      </c>
      <c r="P277" t="s">
        <v>282</v>
      </c>
      <c r="Q277">
        <v>1</v>
      </c>
      <c r="X277">
        <v>0.44</v>
      </c>
      <c r="Y277">
        <v>2.44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0.44</v>
      </c>
      <c r="AH277">
        <v>2</v>
      </c>
      <c r="AI277">
        <v>16613256</v>
      </c>
      <c r="AJ277">
        <v>267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ROW(Source!A108)</f>
        <v>108</v>
      </c>
      <c r="B278">
        <v>16613267</v>
      </c>
      <c r="C278">
        <v>16613249</v>
      </c>
      <c r="D278">
        <v>15173044</v>
      </c>
      <c r="E278">
        <v>1</v>
      </c>
      <c r="F278">
        <v>1</v>
      </c>
      <c r="G278">
        <v>1</v>
      </c>
      <c r="H278">
        <v>3</v>
      </c>
      <c r="I278" t="s">
        <v>1435</v>
      </c>
      <c r="J278" t="s">
        <v>1436</v>
      </c>
      <c r="K278" t="s">
        <v>1437</v>
      </c>
      <c r="L278">
        <v>1348</v>
      </c>
      <c r="N278">
        <v>1009</v>
      </c>
      <c r="O278" t="s">
        <v>182</v>
      </c>
      <c r="P278" t="s">
        <v>182</v>
      </c>
      <c r="Q278">
        <v>1000</v>
      </c>
      <c r="X278">
        <v>1.2999999999999999E-2</v>
      </c>
      <c r="Y278">
        <v>6513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1.2999999999999999E-2</v>
      </c>
      <c r="AH278">
        <v>2</v>
      </c>
      <c r="AI278">
        <v>16613257</v>
      </c>
      <c r="AJ278">
        <v>268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ROW(Source!A108)</f>
        <v>108</v>
      </c>
      <c r="B279">
        <v>16613268</v>
      </c>
      <c r="C279">
        <v>16613249</v>
      </c>
      <c r="D279">
        <v>15187102</v>
      </c>
      <c r="E279">
        <v>1</v>
      </c>
      <c r="F279">
        <v>1</v>
      </c>
      <c r="G279">
        <v>1</v>
      </c>
      <c r="H279">
        <v>3</v>
      </c>
      <c r="I279" t="s">
        <v>1438</v>
      </c>
      <c r="J279" t="s">
        <v>1439</v>
      </c>
      <c r="K279" t="s">
        <v>1440</v>
      </c>
      <c r="L279">
        <v>1327</v>
      </c>
      <c r="N279">
        <v>1005</v>
      </c>
      <c r="O279" t="s">
        <v>97</v>
      </c>
      <c r="P279" t="s">
        <v>97</v>
      </c>
      <c r="Q279">
        <v>1</v>
      </c>
      <c r="X279">
        <v>102</v>
      </c>
      <c r="Y279">
        <v>140.44999999999999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102</v>
      </c>
      <c r="AH279">
        <v>2</v>
      </c>
      <c r="AI279">
        <v>16613258</v>
      </c>
      <c r="AJ279">
        <v>269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ROW(Source!A108)</f>
        <v>108</v>
      </c>
      <c r="B280">
        <v>16613269</v>
      </c>
      <c r="C280">
        <v>16613249</v>
      </c>
      <c r="D280">
        <v>15162768</v>
      </c>
      <c r="E280">
        <v>17</v>
      </c>
      <c r="F280">
        <v>1</v>
      </c>
      <c r="G280">
        <v>1</v>
      </c>
      <c r="H280">
        <v>3</v>
      </c>
      <c r="I280" t="s">
        <v>1805</v>
      </c>
      <c r="J280" t="s">
        <v>6</v>
      </c>
      <c r="K280" t="s">
        <v>1806</v>
      </c>
      <c r="L280">
        <v>1339</v>
      </c>
      <c r="N280">
        <v>1007</v>
      </c>
      <c r="O280" t="s">
        <v>282</v>
      </c>
      <c r="P280" t="s">
        <v>282</v>
      </c>
      <c r="Q280">
        <v>1</v>
      </c>
      <c r="X280">
        <v>0.01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0.01</v>
      </c>
      <c r="AH280">
        <v>3</v>
      </c>
      <c r="AI280">
        <v>-1</v>
      </c>
      <c r="AJ280" t="s">
        <v>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ROW(Source!A108)</f>
        <v>108</v>
      </c>
      <c r="B281">
        <v>16613270</v>
      </c>
      <c r="C281">
        <v>16613249</v>
      </c>
      <c r="D281">
        <v>15202597</v>
      </c>
      <c r="E281">
        <v>1</v>
      </c>
      <c r="F281">
        <v>1</v>
      </c>
      <c r="G281">
        <v>1</v>
      </c>
      <c r="H281">
        <v>3</v>
      </c>
      <c r="I281" t="s">
        <v>374</v>
      </c>
      <c r="J281" t="s">
        <v>376</v>
      </c>
      <c r="K281" t="s">
        <v>375</v>
      </c>
      <c r="L281">
        <v>1346</v>
      </c>
      <c r="N281">
        <v>1009</v>
      </c>
      <c r="O281" t="s">
        <v>162</v>
      </c>
      <c r="P281" t="s">
        <v>162</v>
      </c>
      <c r="Q281">
        <v>1</v>
      </c>
      <c r="X281">
        <v>1200</v>
      </c>
      <c r="Y281">
        <v>3.69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1200</v>
      </c>
      <c r="AH281">
        <v>2</v>
      </c>
      <c r="AI281">
        <v>16613259</v>
      </c>
      <c r="AJ281">
        <v>270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ROW(Source!A108)</f>
        <v>108</v>
      </c>
      <c r="B282">
        <v>16613271</v>
      </c>
      <c r="C282">
        <v>16613249</v>
      </c>
      <c r="D282">
        <v>15162572</v>
      </c>
      <c r="E282">
        <v>17</v>
      </c>
      <c r="F282">
        <v>1</v>
      </c>
      <c r="G282">
        <v>1</v>
      </c>
      <c r="H282">
        <v>3</v>
      </c>
      <c r="I282" t="s">
        <v>394</v>
      </c>
      <c r="J282" t="s">
        <v>6</v>
      </c>
      <c r="K282" t="s">
        <v>395</v>
      </c>
      <c r="L282">
        <v>1348</v>
      </c>
      <c r="N282">
        <v>1009</v>
      </c>
      <c r="O282" t="s">
        <v>182</v>
      </c>
      <c r="P282" t="s">
        <v>182</v>
      </c>
      <c r="Q282">
        <v>1000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1</v>
      </c>
      <c r="AD282">
        <v>0</v>
      </c>
      <c r="AE282">
        <v>0</v>
      </c>
      <c r="AF282" t="s">
        <v>6</v>
      </c>
      <c r="AG282">
        <v>0</v>
      </c>
      <c r="AH282">
        <v>3</v>
      </c>
      <c r="AI282">
        <v>-1</v>
      </c>
      <c r="AJ282" t="s">
        <v>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ROW(Source!A109)</f>
        <v>109</v>
      </c>
      <c r="B283">
        <v>16613284</v>
      </c>
      <c r="C283">
        <v>16613276</v>
      </c>
      <c r="D283">
        <v>15430767</v>
      </c>
      <c r="E283">
        <v>1</v>
      </c>
      <c r="F283">
        <v>1</v>
      </c>
      <c r="G283">
        <v>1</v>
      </c>
      <c r="H283">
        <v>1</v>
      </c>
      <c r="I283" t="s">
        <v>1249</v>
      </c>
      <c r="J283" t="s">
        <v>6</v>
      </c>
      <c r="K283" t="s">
        <v>1250</v>
      </c>
      <c r="L283">
        <v>1191</v>
      </c>
      <c r="N283">
        <v>1013</v>
      </c>
      <c r="O283" t="s">
        <v>1223</v>
      </c>
      <c r="P283" t="s">
        <v>1223</v>
      </c>
      <c r="Q283">
        <v>1</v>
      </c>
      <c r="X283">
        <v>32.49</v>
      </c>
      <c r="Y283">
        <v>0</v>
      </c>
      <c r="Z283">
        <v>0</v>
      </c>
      <c r="AA283">
        <v>0</v>
      </c>
      <c r="AB283">
        <v>8.5299999999999994</v>
      </c>
      <c r="AC283">
        <v>0</v>
      </c>
      <c r="AD283">
        <v>1</v>
      </c>
      <c r="AE283">
        <v>1</v>
      </c>
      <c r="AF283" t="s">
        <v>92</v>
      </c>
      <c r="AG283">
        <v>37.363500000000002</v>
      </c>
      <c r="AH283">
        <v>2</v>
      </c>
      <c r="AI283">
        <v>16613277</v>
      </c>
      <c r="AJ283">
        <v>271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ROW(Source!A109)</f>
        <v>109</v>
      </c>
      <c r="B284">
        <v>16613285</v>
      </c>
      <c r="C284">
        <v>16613276</v>
      </c>
      <c r="D284">
        <v>15430395</v>
      </c>
      <c r="E284">
        <v>1</v>
      </c>
      <c r="F284">
        <v>1</v>
      </c>
      <c r="G284">
        <v>1</v>
      </c>
      <c r="H284">
        <v>1</v>
      </c>
      <c r="I284" t="s">
        <v>1224</v>
      </c>
      <c r="J284" t="s">
        <v>6</v>
      </c>
      <c r="K284" t="s">
        <v>1225</v>
      </c>
      <c r="L284">
        <v>1191</v>
      </c>
      <c r="N284">
        <v>1013</v>
      </c>
      <c r="O284" t="s">
        <v>1223</v>
      </c>
      <c r="P284" t="s">
        <v>1223</v>
      </c>
      <c r="Q284">
        <v>1</v>
      </c>
      <c r="X284">
        <v>0.93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91</v>
      </c>
      <c r="AG284">
        <v>1.1625000000000001</v>
      </c>
      <c r="AH284">
        <v>2</v>
      </c>
      <c r="AI284">
        <v>16613278</v>
      </c>
      <c r="AJ284">
        <v>272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ROW(Source!A109)</f>
        <v>109</v>
      </c>
      <c r="B285">
        <v>16613286</v>
      </c>
      <c r="C285">
        <v>16613276</v>
      </c>
      <c r="D285">
        <v>15247905</v>
      </c>
      <c r="E285">
        <v>1</v>
      </c>
      <c r="F285">
        <v>1</v>
      </c>
      <c r="G285">
        <v>1</v>
      </c>
      <c r="H285">
        <v>2</v>
      </c>
      <c r="I285" t="s">
        <v>1417</v>
      </c>
      <c r="J285" t="s">
        <v>1418</v>
      </c>
      <c r="K285" t="s">
        <v>1419</v>
      </c>
      <c r="L285">
        <v>1368</v>
      </c>
      <c r="N285">
        <v>1011</v>
      </c>
      <c r="O285" t="s">
        <v>1229</v>
      </c>
      <c r="P285" t="s">
        <v>1229</v>
      </c>
      <c r="Q285">
        <v>1</v>
      </c>
      <c r="X285">
        <v>0.02</v>
      </c>
      <c r="Y285">
        <v>0</v>
      </c>
      <c r="Z285">
        <v>89.99</v>
      </c>
      <c r="AA285">
        <v>10.06</v>
      </c>
      <c r="AB285">
        <v>0</v>
      </c>
      <c r="AC285">
        <v>0</v>
      </c>
      <c r="AD285">
        <v>1</v>
      </c>
      <c r="AE285">
        <v>0</v>
      </c>
      <c r="AF285" t="s">
        <v>91</v>
      </c>
      <c r="AG285">
        <v>2.5000000000000001E-2</v>
      </c>
      <c r="AH285">
        <v>2</v>
      </c>
      <c r="AI285">
        <v>16613279</v>
      </c>
      <c r="AJ285">
        <v>273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ROW(Source!A109)</f>
        <v>109</v>
      </c>
      <c r="B286">
        <v>16613287</v>
      </c>
      <c r="C286">
        <v>16613276</v>
      </c>
      <c r="D286">
        <v>15247974</v>
      </c>
      <c r="E286">
        <v>1</v>
      </c>
      <c r="F286">
        <v>1</v>
      </c>
      <c r="G286">
        <v>1</v>
      </c>
      <c r="H286">
        <v>2</v>
      </c>
      <c r="I286" t="s">
        <v>1226</v>
      </c>
      <c r="J286" t="s">
        <v>1227</v>
      </c>
      <c r="K286" t="s">
        <v>1228</v>
      </c>
      <c r="L286">
        <v>1368</v>
      </c>
      <c r="N286">
        <v>1011</v>
      </c>
      <c r="O286" t="s">
        <v>1229</v>
      </c>
      <c r="P286" t="s">
        <v>1229</v>
      </c>
      <c r="Q286">
        <v>1</v>
      </c>
      <c r="X286">
        <v>0.21</v>
      </c>
      <c r="Y286">
        <v>0</v>
      </c>
      <c r="Z286">
        <v>31.26</v>
      </c>
      <c r="AA286">
        <v>13.5</v>
      </c>
      <c r="AB286">
        <v>0</v>
      </c>
      <c r="AC286">
        <v>0</v>
      </c>
      <c r="AD286">
        <v>1</v>
      </c>
      <c r="AE286">
        <v>0</v>
      </c>
      <c r="AF286" t="s">
        <v>91</v>
      </c>
      <c r="AG286">
        <v>0.26250000000000001</v>
      </c>
      <c r="AH286">
        <v>2</v>
      </c>
      <c r="AI286">
        <v>16613280</v>
      </c>
      <c r="AJ286">
        <v>274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ROW(Source!A109)</f>
        <v>109</v>
      </c>
      <c r="B287">
        <v>16613288</v>
      </c>
      <c r="C287">
        <v>16613276</v>
      </c>
      <c r="D287">
        <v>15248143</v>
      </c>
      <c r="E287">
        <v>1</v>
      </c>
      <c r="F287">
        <v>1</v>
      </c>
      <c r="G287">
        <v>1</v>
      </c>
      <c r="H287">
        <v>2</v>
      </c>
      <c r="I287" t="s">
        <v>1432</v>
      </c>
      <c r="J287" t="s">
        <v>1433</v>
      </c>
      <c r="K287" t="s">
        <v>1434</v>
      </c>
      <c r="L287">
        <v>1368</v>
      </c>
      <c r="N287">
        <v>1011</v>
      </c>
      <c r="O287" t="s">
        <v>1229</v>
      </c>
      <c r="P287" t="s">
        <v>1229</v>
      </c>
      <c r="Q287">
        <v>1</v>
      </c>
      <c r="X287">
        <v>0.7</v>
      </c>
      <c r="Y287">
        <v>0</v>
      </c>
      <c r="Z287">
        <v>12.39</v>
      </c>
      <c r="AA287">
        <v>10.06</v>
      </c>
      <c r="AB287">
        <v>0</v>
      </c>
      <c r="AC287">
        <v>0</v>
      </c>
      <c r="AD287">
        <v>1</v>
      </c>
      <c r="AE287">
        <v>0</v>
      </c>
      <c r="AF287" t="s">
        <v>91</v>
      </c>
      <c r="AG287">
        <v>0.875</v>
      </c>
      <c r="AH287">
        <v>2</v>
      </c>
      <c r="AI287">
        <v>16613281</v>
      </c>
      <c r="AJ287">
        <v>275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ROW(Source!A109)</f>
        <v>109</v>
      </c>
      <c r="B288">
        <v>16613289</v>
      </c>
      <c r="C288">
        <v>16613276</v>
      </c>
      <c r="D288">
        <v>15167286</v>
      </c>
      <c r="E288">
        <v>1</v>
      </c>
      <c r="F288">
        <v>1</v>
      </c>
      <c r="G288">
        <v>1</v>
      </c>
      <c r="H288">
        <v>3</v>
      </c>
      <c r="I288" t="s">
        <v>1293</v>
      </c>
      <c r="J288" t="s">
        <v>1294</v>
      </c>
      <c r="K288" t="s">
        <v>1295</v>
      </c>
      <c r="L288">
        <v>1339</v>
      </c>
      <c r="N288">
        <v>1007</v>
      </c>
      <c r="O288" t="s">
        <v>282</v>
      </c>
      <c r="P288" t="s">
        <v>282</v>
      </c>
      <c r="Q288">
        <v>1</v>
      </c>
      <c r="X288">
        <v>0.51</v>
      </c>
      <c r="Y288">
        <v>2.44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0.51</v>
      </c>
      <c r="AH288">
        <v>2</v>
      </c>
      <c r="AI288">
        <v>16613282</v>
      </c>
      <c r="AJ288">
        <v>276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ROW(Source!A109)</f>
        <v>109</v>
      </c>
      <c r="B289">
        <v>16613290</v>
      </c>
      <c r="C289">
        <v>16613276</v>
      </c>
      <c r="D289">
        <v>15162949</v>
      </c>
      <c r="E289">
        <v>17</v>
      </c>
      <c r="F289">
        <v>1</v>
      </c>
      <c r="G289">
        <v>1</v>
      </c>
      <c r="H289">
        <v>3</v>
      </c>
      <c r="I289" t="s">
        <v>1807</v>
      </c>
      <c r="J289" t="s">
        <v>6</v>
      </c>
      <c r="K289" t="s">
        <v>1808</v>
      </c>
      <c r="L289">
        <v>1348</v>
      </c>
      <c r="N289">
        <v>1009</v>
      </c>
      <c r="O289" t="s">
        <v>182</v>
      </c>
      <c r="P289" t="s">
        <v>182</v>
      </c>
      <c r="Q289">
        <v>1000</v>
      </c>
      <c r="X289">
        <v>0.85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6</v>
      </c>
      <c r="AG289">
        <v>0.85</v>
      </c>
      <c r="AH289">
        <v>3</v>
      </c>
      <c r="AI289">
        <v>-1</v>
      </c>
      <c r="AJ289" t="s">
        <v>6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ROW(Source!A109)</f>
        <v>109</v>
      </c>
      <c r="B290">
        <v>16613291</v>
      </c>
      <c r="C290">
        <v>16613276</v>
      </c>
      <c r="D290">
        <v>15162572</v>
      </c>
      <c r="E290">
        <v>17</v>
      </c>
      <c r="F290">
        <v>1</v>
      </c>
      <c r="G290">
        <v>1</v>
      </c>
      <c r="H290">
        <v>3</v>
      </c>
      <c r="I290" t="s">
        <v>394</v>
      </c>
      <c r="J290" t="s">
        <v>6</v>
      </c>
      <c r="K290" t="s">
        <v>395</v>
      </c>
      <c r="L290">
        <v>1348</v>
      </c>
      <c r="N290">
        <v>1009</v>
      </c>
      <c r="O290" t="s">
        <v>182</v>
      </c>
      <c r="P290" t="s">
        <v>182</v>
      </c>
      <c r="Q290">
        <v>1000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1</v>
      </c>
      <c r="AD290">
        <v>0</v>
      </c>
      <c r="AE290">
        <v>0</v>
      </c>
      <c r="AF290" t="s">
        <v>6</v>
      </c>
      <c r="AG290">
        <v>0</v>
      </c>
      <c r="AH290">
        <v>3</v>
      </c>
      <c r="AI290">
        <v>-1</v>
      </c>
      <c r="AJ290" t="s">
        <v>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ROW(Source!A111)</f>
        <v>111</v>
      </c>
      <c r="B291">
        <v>16615159</v>
      </c>
      <c r="C291">
        <v>16615158</v>
      </c>
      <c r="D291">
        <v>15436556</v>
      </c>
      <c r="E291">
        <v>1</v>
      </c>
      <c r="F291">
        <v>1</v>
      </c>
      <c r="G291">
        <v>1</v>
      </c>
      <c r="H291">
        <v>1</v>
      </c>
      <c r="I291" t="s">
        <v>1441</v>
      </c>
      <c r="J291" t="s">
        <v>6</v>
      </c>
      <c r="K291" t="s">
        <v>1442</v>
      </c>
      <c r="L291">
        <v>1191</v>
      </c>
      <c r="N291">
        <v>1013</v>
      </c>
      <c r="O291" t="s">
        <v>1223</v>
      </c>
      <c r="P291" t="s">
        <v>1223</v>
      </c>
      <c r="Q291">
        <v>1</v>
      </c>
      <c r="X291">
        <v>6.55</v>
      </c>
      <c r="Y291">
        <v>0</v>
      </c>
      <c r="Z291">
        <v>0</v>
      </c>
      <c r="AA291">
        <v>0</v>
      </c>
      <c r="AB291">
        <v>9.6199999999999992</v>
      </c>
      <c r="AC291">
        <v>0</v>
      </c>
      <c r="AD291">
        <v>1</v>
      </c>
      <c r="AE291">
        <v>1</v>
      </c>
      <c r="AF291" t="s">
        <v>6</v>
      </c>
      <c r="AG291">
        <v>6.55</v>
      </c>
      <c r="AH291">
        <v>2</v>
      </c>
      <c r="AI291">
        <v>16615159</v>
      </c>
      <c r="AJ291">
        <v>278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ROW(Source!A111)</f>
        <v>111</v>
      </c>
      <c r="B292">
        <v>16615160</v>
      </c>
      <c r="C292">
        <v>16615158</v>
      </c>
      <c r="D292">
        <v>15430395</v>
      </c>
      <c r="E292">
        <v>1</v>
      </c>
      <c r="F292">
        <v>1</v>
      </c>
      <c r="G292">
        <v>1</v>
      </c>
      <c r="H292">
        <v>1</v>
      </c>
      <c r="I292" t="s">
        <v>1224</v>
      </c>
      <c r="J292" t="s">
        <v>6</v>
      </c>
      <c r="K292" t="s">
        <v>1225</v>
      </c>
      <c r="L292">
        <v>1191</v>
      </c>
      <c r="N292">
        <v>1013</v>
      </c>
      <c r="O292" t="s">
        <v>1223</v>
      </c>
      <c r="P292" t="s">
        <v>1223</v>
      </c>
      <c r="Q292">
        <v>1</v>
      </c>
      <c r="X292">
        <v>0.02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2</v>
      </c>
      <c r="AF292" t="s">
        <v>6</v>
      </c>
      <c r="AG292">
        <v>0.02</v>
      </c>
      <c r="AH292">
        <v>2</v>
      </c>
      <c r="AI292">
        <v>16615160</v>
      </c>
      <c r="AJ292">
        <v>279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ROW(Source!A111)</f>
        <v>111</v>
      </c>
      <c r="B293">
        <v>16615161</v>
      </c>
      <c r="C293">
        <v>16615158</v>
      </c>
      <c r="D293">
        <v>15247974</v>
      </c>
      <c r="E293">
        <v>1</v>
      </c>
      <c r="F293">
        <v>1</v>
      </c>
      <c r="G293">
        <v>1</v>
      </c>
      <c r="H293">
        <v>2</v>
      </c>
      <c r="I293" t="s">
        <v>1226</v>
      </c>
      <c r="J293" t="s">
        <v>1227</v>
      </c>
      <c r="K293" t="s">
        <v>1228</v>
      </c>
      <c r="L293">
        <v>1368</v>
      </c>
      <c r="N293">
        <v>1011</v>
      </c>
      <c r="O293" t="s">
        <v>1229</v>
      </c>
      <c r="P293" t="s">
        <v>1229</v>
      </c>
      <c r="Q293">
        <v>1</v>
      </c>
      <c r="X293">
        <v>0.01</v>
      </c>
      <c r="Y293">
        <v>0</v>
      </c>
      <c r="Z293">
        <v>31.26</v>
      </c>
      <c r="AA293">
        <v>13.5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0.01</v>
      </c>
      <c r="AH293">
        <v>2</v>
      </c>
      <c r="AI293">
        <v>16615161</v>
      </c>
      <c r="AJ293">
        <v>280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ROW(Source!A111)</f>
        <v>111</v>
      </c>
      <c r="B294">
        <v>16615162</v>
      </c>
      <c r="C294">
        <v>16615158</v>
      </c>
      <c r="D294">
        <v>15249073</v>
      </c>
      <c r="E294">
        <v>1</v>
      </c>
      <c r="F294">
        <v>1</v>
      </c>
      <c r="G294">
        <v>1</v>
      </c>
      <c r="H294">
        <v>2</v>
      </c>
      <c r="I294" t="s">
        <v>1237</v>
      </c>
      <c r="J294" t="s">
        <v>1238</v>
      </c>
      <c r="K294" t="s">
        <v>1239</v>
      </c>
      <c r="L294">
        <v>1368</v>
      </c>
      <c r="N294">
        <v>1011</v>
      </c>
      <c r="O294" t="s">
        <v>1229</v>
      </c>
      <c r="P294" t="s">
        <v>1229</v>
      </c>
      <c r="Q294">
        <v>1</v>
      </c>
      <c r="X294">
        <v>0.01</v>
      </c>
      <c r="Y294">
        <v>0</v>
      </c>
      <c r="Z294">
        <v>65.709999999999994</v>
      </c>
      <c r="AA294">
        <v>11.6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0.01</v>
      </c>
      <c r="AH294">
        <v>2</v>
      </c>
      <c r="AI294">
        <v>16615162</v>
      </c>
      <c r="AJ294">
        <v>281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ROW(Source!A111)</f>
        <v>111</v>
      </c>
      <c r="B295">
        <v>16615163</v>
      </c>
      <c r="C295">
        <v>16615158</v>
      </c>
      <c r="D295">
        <v>15171018</v>
      </c>
      <c r="E295">
        <v>1</v>
      </c>
      <c r="F295">
        <v>1</v>
      </c>
      <c r="G295">
        <v>1</v>
      </c>
      <c r="H295">
        <v>3</v>
      </c>
      <c r="I295" t="s">
        <v>1298</v>
      </c>
      <c r="J295" t="s">
        <v>1299</v>
      </c>
      <c r="K295" t="s">
        <v>1300</v>
      </c>
      <c r="L295">
        <v>1346</v>
      </c>
      <c r="N295">
        <v>1009</v>
      </c>
      <c r="O295" t="s">
        <v>162</v>
      </c>
      <c r="P295" t="s">
        <v>162</v>
      </c>
      <c r="Q295">
        <v>1</v>
      </c>
      <c r="X295">
        <v>0.1</v>
      </c>
      <c r="Y295">
        <v>1.82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0.1</v>
      </c>
      <c r="AH295">
        <v>2</v>
      </c>
      <c r="AI295">
        <v>16615163</v>
      </c>
      <c r="AJ295">
        <v>282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ROW(Source!A111)</f>
        <v>111</v>
      </c>
      <c r="B296">
        <v>16615164</v>
      </c>
      <c r="C296">
        <v>16615158</v>
      </c>
      <c r="D296">
        <v>15162572</v>
      </c>
      <c r="E296">
        <v>17</v>
      </c>
      <c r="F296">
        <v>1</v>
      </c>
      <c r="G296">
        <v>1</v>
      </c>
      <c r="H296">
        <v>3</v>
      </c>
      <c r="I296" t="s">
        <v>394</v>
      </c>
      <c r="J296" t="s">
        <v>6</v>
      </c>
      <c r="K296" t="s">
        <v>395</v>
      </c>
      <c r="L296">
        <v>1348</v>
      </c>
      <c r="N296">
        <v>1009</v>
      </c>
      <c r="O296" t="s">
        <v>182</v>
      </c>
      <c r="P296" t="s">
        <v>182</v>
      </c>
      <c r="Q296">
        <v>1000</v>
      </c>
      <c r="X296">
        <v>1.2999999999999999E-2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6</v>
      </c>
      <c r="AG296">
        <v>1.2999999999999999E-2</v>
      </c>
      <c r="AH296">
        <v>2</v>
      </c>
      <c r="AI296">
        <v>16615164</v>
      </c>
      <c r="AJ296">
        <v>284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ROW(Source!A114)</f>
        <v>114</v>
      </c>
      <c r="B297">
        <v>16613317</v>
      </c>
      <c r="C297">
        <v>16613307</v>
      </c>
      <c r="D297">
        <v>15430397</v>
      </c>
      <c r="E297">
        <v>1</v>
      </c>
      <c r="F297">
        <v>1</v>
      </c>
      <c r="G297">
        <v>1</v>
      </c>
      <c r="H297">
        <v>1</v>
      </c>
      <c r="I297" t="s">
        <v>1443</v>
      </c>
      <c r="J297" t="s">
        <v>6</v>
      </c>
      <c r="K297" t="s">
        <v>1444</v>
      </c>
      <c r="L297">
        <v>1191</v>
      </c>
      <c r="N297">
        <v>1013</v>
      </c>
      <c r="O297" t="s">
        <v>1223</v>
      </c>
      <c r="P297" t="s">
        <v>1223</v>
      </c>
      <c r="Q297">
        <v>1</v>
      </c>
      <c r="X297">
        <v>85.84</v>
      </c>
      <c r="Y297">
        <v>0</v>
      </c>
      <c r="Z297">
        <v>0</v>
      </c>
      <c r="AA297">
        <v>0</v>
      </c>
      <c r="AB297">
        <v>9.4</v>
      </c>
      <c r="AC297">
        <v>0</v>
      </c>
      <c r="AD297">
        <v>1</v>
      </c>
      <c r="AE297">
        <v>1</v>
      </c>
      <c r="AF297" t="s">
        <v>92</v>
      </c>
      <c r="AG297">
        <v>98.715999999999994</v>
      </c>
      <c r="AH297">
        <v>2</v>
      </c>
      <c r="AI297">
        <v>16613308</v>
      </c>
      <c r="AJ297">
        <v>285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ROW(Source!A114)</f>
        <v>114</v>
      </c>
      <c r="B298">
        <v>16613318</v>
      </c>
      <c r="C298">
        <v>16613307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1224</v>
      </c>
      <c r="J298" t="s">
        <v>6</v>
      </c>
      <c r="K298" t="s">
        <v>1225</v>
      </c>
      <c r="L298">
        <v>1191</v>
      </c>
      <c r="N298">
        <v>1013</v>
      </c>
      <c r="O298" t="s">
        <v>1223</v>
      </c>
      <c r="P298" t="s">
        <v>1223</v>
      </c>
      <c r="Q298">
        <v>1</v>
      </c>
      <c r="X298">
        <v>6.29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91</v>
      </c>
      <c r="AG298">
        <v>7.8624999999999998</v>
      </c>
      <c r="AH298">
        <v>2</v>
      </c>
      <c r="AI298">
        <v>16613309</v>
      </c>
      <c r="AJ298">
        <v>286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ROW(Source!A114)</f>
        <v>114</v>
      </c>
      <c r="B299">
        <v>16613319</v>
      </c>
      <c r="C299">
        <v>16613307</v>
      </c>
      <c r="D299">
        <v>15247974</v>
      </c>
      <c r="E299">
        <v>1</v>
      </c>
      <c r="F299">
        <v>1</v>
      </c>
      <c r="G299">
        <v>1</v>
      </c>
      <c r="H299">
        <v>2</v>
      </c>
      <c r="I299" t="s">
        <v>1226</v>
      </c>
      <c r="J299" t="s">
        <v>1227</v>
      </c>
      <c r="K299" t="s">
        <v>1228</v>
      </c>
      <c r="L299">
        <v>1368</v>
      </c>
      <c r="N299">
        <v>1011</v>
      </c>
      <c r="O299" t="s">
        <v>1229</v>
      </c>
      <c r="P299" t="s">
        <v>1229</v>
      </c>
      <c r="Q299">
        <v>1</v>
      </c>
      <c r="X299">
        <v>0.84</v>
      </c>
      <c r="Y299">
        <v>0</v>
      </c>
      <c r="Z299">
        <v>31.26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91</v>
      </c>
      <c r="AG299">
        <v>1.05</v>
      </c>
      <c r="AH299">
        <v>2</v>
      </c>
      <c r="AI299">
        <v>16613310</v>
      </c>
      <c r="AJ299">
        <v>287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ROW(Source!A114)</f>
        <v>114</v>
      </c>
      <c r="B300">
        <v>16613320</v>
      </c>
      <c r="C300">
        <v>16613307</v>
      </c>
      <c r="D300">
        <v>15248130</v>
      </c>
      <c r="E300">
        <v>1</v>
      </c>
      <c r="F300">
        <v>1</v>
      </c>
      <c r="G300">
        <v>1</v>
      </c>
      <c r="H300">
        <v>2</v>
      </c>
      <c r="I300" t="s">
        <v>1445</v>
      </c>
      <c r="J300" t="s">
        <v>1446</v>
      </c>
      <c r="K300" t="s">
        <v>1447</v>
      </c>
      <c r="L300">
        <v>1368</v>
      </c>
      <c r="N300">
        <v>1011</v>
      </c>
      <c r="O300" t="s">
        <v>1229</v>
      </c>
      <c r="P300" t="s">
        <v>1229</v>
      </c>
      <c r="Q300">
        <v>1</v>
      </c>
      <c r="X300">
        <v>5.45</v>
      </c>
      <c r="Y300">
        <v>0</v>
      </c>
      <c r="Z300">
        <v>14.15</v>
      </c>
      <c r="AA300">
        <v>8.91</v>
      </c>
      <c r="AB300">
        <v>0</v>
      </c>
      <c r="AC300">
        <v>0</v>
      </c>
      <c r="AD300">
        <v>1</v>
      </c>
      <c r="AE300">
        <v>0</v>
      </c>
      <c r="AF300" t="s">
        <v>91</v>
      </c>
      <c r="AG300">
        <v>6.8125</v>
      </c>
      <c r="AH300">
        <v>2</v>
      </c>
      <c r="AI300">
        <v>16613311</v>
      </c>
      <c r="AJ300">
        <v>288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ROW(Source!A114)</f>
        <v>114</v>
      </c>
      <c r="B301">
        <v>16613321</v>
      </c>
      <c r="C301">
        <v>16613307</v>
      </c>
      <c r="D301">
        <v>15170041</v>
      </c>
      <c r="E301">
        <v>1</v>
      </c>
      <c r="F301">
        <v>1</v>
      </c>
      <c r="G301">
        <v>1</v>
      </c>
      <c r="H301">
        <v>3</v>
      </c>
      <c r="I301" t="s">
        <v>1448</v>
      </c>
      <c r="J301" t="s">
        <v>1449</v>
      </c>
      <c r="K301" t="s">
        <v>1450</v>
      </c>
      <c r="L301">
        <v>1348</v>
      </c>
      <c r="N301">
        <v>1009</v>
      </c>
      <c r="O301" t="s">
        <v>182</v>
      </c>
      <c r="P301" t="s">
        <v>182</v>
      </c>
      <c r="Q301">
        <v>1000</v>
      </c>
      <c r="X301">
        <v>1.2E-4</v>
      </c>
      <c r="Y301">
        <v>8475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1.2E-4</v>
      </c>
      <c r="AH301">
        <v>2</v>
      </c>
      <c r="AI301">
        <v>16613312</v>
      </c>
      <c r="AJ301">
        <v>289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ROW(Source!A114)</f>
        <v>114</v>
      </c>
      <c r="B302">
        <v>16613322</v>
      </c>
      <c r="C302">
        <v>16613307</v>
      </c>
      <c r="D302">
        <v>15171982</v>
      </c>
      <c r="E302">
        <v>1</v>
      </c>
      <c r="F302">
        <v>1</v>
      </c>
      <c r="G302">
        <v>1</v>
      </c>
      <c r="H302">
        <v>3</v>
      </c>
      <c r="I302" t="s">
        <v>1451</v>
      </c>
      <c r="J302" t="s">
        <v>1452</v>
      </c>
      <c r="K302" t="s">
        <v>1453</v>
      </c>
      <c r="L302">
        <v>1348</v>
      </c>
      <c r="N302">
        <v>1009</v>
      </c>
      <c r="O302" t="s">
        <v>182</v>
      </c>
      <c r="P302" t="s">
        <v>182</v>
      </c>
      <c r="Q302">
        <v>1000</v>
      </c>
      <c r="X302">
        <v>6.0000000000000001E-3</v>
      </c>
      <c r="Y302">
        <v>729.98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6.0000000000000001E-3</v>
      </c>
      <c r="AH302">
        <v>2</v>
      </c>
      <c r="AI302">
        <v>16613313</v>
      </c>
      <c r="AJ302">
        <v>290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ROW(Source!A114)</f>
        <v>114</v>
      </c>
      <c r="B303">
        <v>16613323</v>
      </c>
      <c r="C303">
        <v>16613307</v>
      </c>
      <c r="D303">
        <v>15172875</v>
      </c>
      <c r="E303">
        <v>1</v>
      </c>
      <c r="F303">
        <v>1</v>
      </c>
      <c r="G303">
        <v>1</v>
      </c>
      <c r="H303">
        <v>3</v>
      </c>
      <c r="I303" t="s">
        <v>405</v>
      </c>
      <c r="J303" t="s">
        <v>407</v>
      </c>
      <c r="K303" t="s">
        <v>406</v>
      </c>
      <c r="L303">
        <v>1339</v>
      </c>
      <c r="N303">
        <v>1007</v>
      </c>
      <c r="O303" t="s">
        <v>282</v>
      </c>
      <c r="P303" t="s">
        <v>282</v>
      </c>
      <c r="Q303">
        <v>1</v>
      </c>
      <c r="X303">
        <v>1.87</v>
      </c>
      <c r="Y303">
        <v>517.91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1.87</v>
      </c>
      <c r="AH303">
        <v>2</v>
      </c>
      <c r="AI303">
        <v>16613314</v>
      </c>
      <c r="AJ303">
        <v>291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ROW(Source!A114)</f>
        <v>114</v>
      </c>
      <c r="B304">
        <v>16613324</v>
      </c>
      <c r="C304">
        <v>16613307</v>
      </c>
      <c r="D304">
        <v>15189930</v>
      </c>
      <c r="E304">
        <v>1</v>
      </c>
      <c r="F304">
        <v>1</v>
      </c>
      <c r="G304">
        <v>1</v>
      </c>
      <c r="H304">
        <v>3</v>
      </c>
      <c r="I304" t="s">
        <v>1454</v>
      </c>
      <c r="J304" t="s">
        <v>1455</v>
      </c>
      <c r="K304" t="s">
        <v>1456</v>
      </c>
      <c r="L304">
        <v>1327</v>
      </c>
      <c r="N304">
        <v>1005</v>
      </c>
      <c r="O304" t="s">
        <v>97</v>
      </c>
      <c r="P304" t="s">
        <v>97</v>
      </c>
      <c r="Q304">
        <v>1</v>
      </c>
      <c r="X304">
        <v>5.54</v>
      </c>
      <c r="Y304">
        <v>28.25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5.54</v>
      </c>
      <c r="AH304">
        <v>2</v>
      </c>
      <c r="AI304">
        <v>16613316</v>
      </c>
      <c r="AJ304">
        <v>293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ROW(Source!A117)</f>
        <v>117</v>
      </c>
      <c r="B305">
        <v>16613338</v>
      </c>
      <c r="C305">
        <v>16613327</v>
      </c>
      <c r="D305">
        <v>15438286</v>
      </c>
      <c r="E305">
        <v>1</v>
      </c>
      <c r="F305">
        <v>1</v>
      </c>
      <c r="G305">
        <v>1</v>
      </c>
      <c r="H305">
        <v>1</v>
      </c>
      <c r="I305" t="s">
        <v>1296</v>
      </c>
      <c r="J305" t="s">
        <v>6</v>
      </c>
      <c r="K305" t="s">
        <v>1297</v>
      </c>
      <c r="L305">
        <v>1191</v>
      </c>
      <c r="N305">
        <v>1013</v>
      </c>
      <c r="O305" t="s">
        <v>1223</v>
      </c>
      <c r="P305" t="s">
        <v>1223</v>
      </c>
      <c r="Q305">
        <v>1</v>
      </c>
      <c r="X305">
        <v>228</v>
      </c>
      <c r="Y305">
        <v>0</v>
      </c>
      <c r="Z305">
        <v>0</v>
      </c>
      <c r="AA305">
        <v>0</v>
      </c>
      <c r="AB305">
        <v>9.18</v>
      </c>
      <c r="AC305">
        <v>0</v>
      </c>
      <c r="AD305">
        <v>1</v>
      </c>
      <c r="AE305">
        <v>1</v>
      </c>
      <c r="AF305" t="s">
        <v>92</v>
      </c>
      <c r="AG305">
        <v>262.2</v>
      </c>
      <c r="AH305">
        <v>2</v>
      </c>
      <c r="AI305">
        <v>16613328</v>
      </c>
      <c r="AJ305">
        <v>294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ROW(Source!A117)</f>
        <v>117</v>
      </c>
      <c r="B306">
        <v>16613339</v>
      </c>
      <c r="C306">
        <v>16613327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1224</v>
      </c>
      <c r="J306" t="s">
        <v>6</v>
      </c>
      <c r="K306" t="s">
        <v>1225</v>
      </c>
      <c r="L306">
        <v>1191</v>
      </c>
      <c r="N306">
        <v>1013</v>
      </c>
      <c r="O306" t="s">
        <v>1223</v>
      </c>
      <c r="P306" t="s">
        <v>1223</v>
      </c>
      <c r="Q306">
        <v>1</v>
      </c>
      <c r="X306">
        <v>0.86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2</v>
      </c>
      <c r="AF306" t="s">
        <v>91</v>
      </c>
      <c r="AG306">
        <v>1.075</v>
      </c>
      <c r="AH306">
        <v>2</v>
      </c>
      <c r="AI306">
        <v>16613329</v>
      </c>
      <c r="AJ306">
        <v>295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ROW(Source!A117)</f>
        <v>117</v>
      </c>
      <c r="B307">
        <v>16613340</v>
      </c>
      <c r="C307">
        <v>16613327</v>
      </c>
      <c r="D307">
        <v>15247905</v>
      </c>
      <c r="E307">
        <v>1</v>
      </c>
      <c r="F307">
        <v>1</v>
      </c>
      <c r="G307">
        <v>1</v>
      </c>
      <c r="H307">
        <v>2</v>
      </c>
      <c r="I307" t="s">
        <v>1417</v>
      </c>
      <c r="J307" t="s">
        <v>1418</v>
      </c>
      <c r="K307" t="s">
        <v>1419</v>
      </c>
      <c r="L307">
        <v>1368</v>
      </c>
      <c r="N307">
        <v>1011</v>
      </c>
      <c r="O307" t="s">
        <v>1229</v>
      </c>
      <c r="P307" t="s">
        <v>1229</v>
      </c>
      <c r="Q307">
        <v>1</v>
      </c>
      <c r="X307">
        <v>0.05</v>
      </c>
      <c r="Y307">
        <v>0</v>
      </c>
      <c r="Z307">
        <v>89.99</v>
      </c>
      <c r="AA307">
        <v>10.06</v>
      </c>
      <c r="AB307">
        <v>0</v>
      </c>
      <c r="AC307">
        <v>0</v>
      </c>
      <c r="AD307">
        <v>1</v>
      </c>
      <c r="AE307">
        <v>0</v>
      </c>
      <c r="AF307" t="s">
        <v>91</v>
      </c>
      <c r="AG307">
        <v>6.25E-2</v>
      </c>
      <c r="AH307">
        <v>2</v>
      </c>
      <c r="AI307">
        <v>16613330</v>
      </c>
      <c r="AJ307">
        <v>296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ROW(Source!A117)</f>
        <v>117</v>
      </c>
      <c r="B308">
        <v>16613341</v>
      </c>
      <c r="C308">
        <v>16613327</v>
      </c>
      <c r="D308">
        <v>15247974</v>
      </c>
      <c r="E308">
        <v>1</v>
      </c>
      <c r="F308">
        <v>1</v>
      </c>
      <c r="G308">
        <v>1</v>
      </c>
      <c r="H308">
        <v>2</v>
      </c>
      <c r="I308" t="s">
        <v>1226</v>
      </c>
      <c r="J308" t="s">
        <v>1227</v>
      </c>
      <c r="K308" t="s">
        <v>1228</v>
      </c>
      <c r="L308">
        <v>1368</v>
      </c>
      <c r="N308">
        <v>1011</v>
      </c>
      <c r="O308" t="s">
        <v>1229</v>
      </c>
      <c r="P308" t="s">
        <v>1229</v>
      </c>
      <c r="Q308">
        <v>1</v>
      </c>
      <c r="X308">
        <v>0.81</v>
      </c>
      <c r="Y308">
        <v>0</v>
      </c>
      <c r="Z308">
        <v>31.26</v>
      </c>
      <c r="AA308">
        <v>13.5</v>
      </c>
      <c r="AB308">
        <v>0</v>
      </c>
      <c r="AC308">
        <v>0</v>
      </c>
      <c r="AD308">
        <v>1</v>
      </c>
      <c r="AE308">
        <v>0</v>
      </c>
      <c r="AF308" t="s">
        <v>91</v>
      </c>
      <c r="AG308">
        <v>1.0125000000000002</v>
      </c>
      <c r="AH308">
        <v>2</v>
      </c>
      <c r="AI308">
        <v>16613331</v>
      </c>
      <c r="AJ308">
        <v>297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ROW(Source!A117)</f>
        <v>117</v>
      </c>
      <c r="B309">
        <v>16613342</v>
      </c>
      <c r="C309">
        <v>16613327</v>
      </c>
      <c r="D309">
        <v>15167286</v>
      </c>
      <c r="E309">
        <v>1</v>
      </c>
      <c r="F309">
        <v>1</v>
      </c>
      <c r="G309">
        <v>1</v>
      </c>
      <c r="H309">
        <v>3</v>
      </c>
      <c r="I309" t="s">
        <v>1293</v>
      </c>
      <c r="J309" t="s">
        <v>1294</v>
      </c>
      <c r="K309" t="s">
        <v>1295</v>
      </c>
      <c r="L309">
        <v>1339</v>
      </c>
      <c r="N309">
        <v>1007</v>
      </c>
      <c r="O309" t="s">
        <v>282</v>
      </c>
      <c r="P309" t="s">
        <v>282</v>
      </c>
      <c r="Q309">
        <v>1</v>
      </c>
      <c r="X309">
        <v>0.46500000000000002</v>
      </c>
      <c r="Y309">
        <v>2.44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0.46500000000000002</v>
      </c>
      <c r="AH309">
        <v>2</v>
      </c>
      <c r="AI309">
        <v>16613332</v>
      </c>
      <c r="AJ309">
        <v>298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ROW(Source!A117)</f>
        <v>117</v>
      </c>
      <c r="B310">
        <v>16613343</v>
      </c>
      <c r="C310">
        <v>16613327</v>
      </c>
      <c r="D310">
        <v>15167962</v>
      </c>
      <c r="E310">
        <v>1</v>
      </c>
      <c r="F310">
        <v>1</v>
      </c>
      <c r="G310">
        <v>1</v>
      </c>
      <c r="H310">
        <v>3</v>
      </c>
      <c r="I310" t="s">
        <v>1420</v>
      </c>
      <c r="J310" t="s">
        <v>1421</v>
      </c>
      <c r="K310" t="s">
        <v>1422</v>
      </c>
      <c r="L310">
        <v>1339</v>
      </c>
      <c r="N310">
        <v>1007</v>
      </c>
      <c r="O310" t="s">
        <v>282</v>
      </c>
      <c r="P310" t="s">
        <v>282</v>
      </c>
      <c r="Q310">
        <v>1</v>
      </c>
      <c r="X310">
        <v>0.1</v>
      </c>
      <c r="Y310">
        <v>34.92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0.1</v>
      </c>
      <c r="AH310">
        <v>2</v>
      </c>
      <c r="AI310">
        <v>16613333</v>
      </c>
      <c r="AJ310">
        <v>299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ROW(Source!A117)</f>
        <v>117</v>
      </c>
      <c r="B311">
        <v>16613344</v>
      </c>
      <c r="C311">
        <v>16613327</v>
      </c>
      <c r="D311">
        <v>15171018</v>
      </c>
      <c r="E311">
        <v>1</v>
      </c>
      <c r="F311">
        <v>1</v>
      </c>
      <c r="G311">
        <v>1</v>
      </c>
      <c r="H311">
        <v>3</v>
      </c>
      <c r="I311" t="s">
        <v>1298</v>
      </c>
      <c r="J311" t="s">
        <v>1299</v>
      </c>
      <c r="K311" t="s">
        <v>1300</v>
      </c>
      <c r="L311">
        <v>1346</v>
      </c>
      <c r="N311">
        <v>1009</v>
      </c>
      <c r="O311" t="s">
        <v>162</v>
      </c>
      <c r="P311" t="s">
        <v>162</v>
      </c>
      <c r="Q311">
        <v>1</v>
      </c>
      <c r="X311">
        <v>0.5</v>
      </c>
      <c r="Y311">
        <v>1.82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0.5</v>
      </c>
      <c r="AH311">
        <v>2</v>
      </c>
      <c r="AI311">
        <v>16613334</v>
      </c>
      <c r="AJ311">
        <v>300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ROW(Source!A117)</f>
        <v>117</v>
      </c>
      <c r="B312">
        <v>16613345</v>
      </c>
      <c r="C312">
        <v>16613327</v>
      </c>
      <c r="D312">
        <v>15172039</v>
      </c>
      <c r="E312">
        <v>1</v>
      </c>
      <c r="F312">
        <v>1</v>
      </c>
      <c r="G312">
        <v>1</v>
      </c>
      <c r="H312">
        <v>3</v>
      </c>
      <c r="I312" t="s">
        <v>1457</v>
      </c>
      <c r="J312" t="s">
        <v>1458</v>
      </c>
      <c r="K312" t="s">
        <v>1459</v>
      </c>
      <c r="L312">
        <v>1348</v>
      </c>
      <c r="N312">
        <v>1009</v>
      </c>
      <c r="O312" t="s">
        <v>182</v>
      </c>
      <c r="P312" t="s">
        <v>182</v>
      </c>
      <c r="Q312">
        <v>1000</v>
      </c>
      <c r="X312">
        <v>0.04</v>
      </c>
      <c r="Y312">
        <v>412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0.04</v>
      </c>
      <c r="AH312">
        <v>2</v>
      </c>
      <c r="AI312">
        <v>16613335</v>
      </c>
      <c r="AJ312">
        <v>301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ROW(Source!A117)</f>
        <v>117</v>
      </c>
      <c r="B313">
        <v>16613346</v>
      </c>
      <c r="C313">
        <v>16613327</v>
      </c>
      <c r="D313">
        <v>15172844</v>
      </c>
      <c r="E313">
        <v>1</v>
      </c>
      <c r="F313">
        <v>1</v>
      </c>
      <c r="G313">
        <v>1</v>
      </c>
      <c r="H313">
        <v>3</v>
      </c>
      <c r="I313" t="s">
        <v>1460</v>
      </c>
      <c r="J313" t="s">
        <v>1461</v>
      </c>
      <c r="K313" t="s">
        <v>1462</v>
      </c>
      <c r="L313">
        <v>1339</v>
      </c>
      <c r="N313">
        <v>1007</v>
      </c>
      <c r="O313" t="s">
        <v>282</v>
      </c>
      <c r="P313" t="s">
        <v>282</v>
      </c>
      <c r="Q313">
        <v>1</v>
      </c>
      <c r="X313">
        <v>1.5</v>
      </c>
      <c r="Y313">
        <v>497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1.5</v>
      </c>
      <c r="AH313">
        <v>2</v>
      </c>
      <c r="AI313">
        <v>16613336</v>
      </c>
      <c r="AJ313">
        <v>302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ROW(Source!A117)</f>
        <v>117</v>
      </c>
      <c r="B314">
        <v>16613347</v>
      </c>
      <c r="C314">
        <v>16613327</v>
      </c>
      <c r="D314">
        <v>15162946</v>
      </c>
      <c r="E314">
        <v>17</v>
      </c>
      <c r="F314">
        <v>1</v>
      </c>
      <c r="G314">
        <v>1</v>
      </c>
      <c r="H314">
        <v>3</v>
      </c>
      <c r="I314" t="s">
        <v>1809</v>
      </c>
      <c r="J314" t="s">
        <v>6</v>
      </c>
      <c r="K314" t="s">
        <v>1810</v>
      </c>
      <c r="L314">
        <v>1327</v>
      </c>
      <c r="N314">
        <v>1005</v>
      </c>
      <c r="O314" t="s">
        <v>97</v>
      </c>
      <c r="P314" t="s">
        <v>97</v>
      </c>
      <c r="Q314">
        <v>1</v>
      </c>
      <c r="X314">
        <v>100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 t="s">
        <v>6</v>
      </c>
      <c r="AG314">
        <v>100</v>
      </c>
      <c r="AH314">
        <v>3</v>
      </c>
      <c r="AI314">
        <v>-1</v>
      </c>
      <c r="AJ314" t="s">
        <v>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ROW(Source!A119)</f>
        <v>119</v>
      </c>
      <c r="B315">
        <v>16613358</v>
      </c>
      <c r="C315">
        <v>16613349</v>
      </c>
      <c r="D315">
        <v>15436014</v>
      </c>
      <c r="E315">
        <v>1</v>
      </c>
      <c r="F315">
        <v>1</v>
      </c>
      <c r="G315">
        <v>1</v>
      </c>
      <c r="H315">
        <v>1</v>
      </c>
      <c r="I315" t="s">
        <v>1259</v>
      </c>
      <c r="J315" t="s">
        <v>6</v>
      </c>
      <c r="K315" t="s">
        <v>1260</v>
      </c>
      <c r="L315">
        <v>1191</v>
      </c>
      <c r="N315">
        <v>1013</v>
      </c>
      <c r="O315" t="s">
        <v>1223</v>
      </c>
      <c r="P315" t="s">
        <v>1223</v>
      </c>
      <c r="Q315">
        <v>1</v>
      </c>
      <c r="X315">
        <v>43.56</v>
      </c>
      <c r="Y315">
        <v>0</v>
      </c>
      <c r="Z315">
        <v>0</v>
      </c>
      <c r="AA315">
        <v>0</v>
      </c>
      <c r="AB315">
        <v>8.74</v>
      </c>
      <c r="AC315">
        <v>0</v>
      </c>
      <c r="AD315">
        <v>1</v>
      </c>
      <c r="AE315">
        <v>1</v>
      </c>
      <c r="AF315" t="s">
        <v>92</v>
      </c>
      <c r="AG315">
        <v>50.094000000000001</v>
      </c>
      <c r="AH315">
        <v>2</v>
      </c>
      <c r="AI315">
        <v>16613350</v>
      </c>
      <c r="AJ315">
        <v>304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ROW(Source!A119)</f>
        <v>119</v>
      </c>
      <c r="B316">
        <v>16613359</v>
      </c>
      <c r="C316">
        <v>16613349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1224</v>
      </c>
      <c r="J316" t="s">
        <v>6</v>
      </c>
      <c r="K316" t="s">
        <v>1225</v>
      </c>
      <c r="L316">
        <v>1191</v>
      </c>
      <c r="N316">
        <v>1013</v>
      </c>
      <c r="O316" t="s">
        <v>1223</v>
      </c>
      <c r="P316" t="s">
        <v>1223</v>
      </c>
      <c r="Q316">
        <v>1</v>
      </c>
      <c r="X316">
        <v>0.17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91</v>
      </c>
      <c r="AG316">
        <v>0.21250000000000002</v>
      </c>
      <c r="AH316">
        <v>2</v>
      </c>
      <c r="AI316">
        <v>16613351</v>
      </c>
      <c r="AJ316">
        <v>305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ROW(Source!A119)</f>
        <v>119</v>
      </c>
      <c r="B317">
        <v>16613360</v>
      </c>
      <c r="C317">
        <v>16613349</v>
      </c>
      <c r="D317">
        <v>15247970</v>
      </c>
      <c r="E317">
        <v>1</v>
      </c>
      <c r="F317">
        <v>1</v>
      </c>
      <c r="G317">
        <v>1</v>
      </c>
      <c r="H317">
        <v>2</v>
      </c>
      <c r="I317" t="s">
        <v>1355</v>
      </c>
      <c r="J317" t="s">
        <v>1356</v>
      </c>
      <c r="K317" t="s">
        <v>1357</v>
      </c>
      <c r="L317">
        <v>1368</v>
      </c>
      <c r="N317">
        <v>1011</v>
      </c>
      <c r="O317" t="s">
        <v>1229</v>
      </c>
      <c r="P317" t="s">
        <v>1229</v>
      </c>
      <c r="Q317">
        <v>1</v>
      </c>
      <c r="X317">
        <v>0.02</v>
      </c>
      <c r="Y317">
        <v>0</v>
      </c>
      <c r="Z317">
        <v>27.66</v>
      </c>
      <c r="AA317">
        <v>11.6</v>
      </c>
      <c r="AB317">
        <v>0</v>
      </c>
      <c r="AC317">
        <v>0</v>
      </c>
      <c r="AD317">
        <v>1</v>
      </c>
      <c r="AE317">
        <v>0</v>
      </c>
      <c r="AF317" t="s">
        <v>91</v>
      </c>
      <c r="AG317">
        <v>2.5000000000000001E-2</v>
      </c>
      <c r="AH317">
        <v>2</v>
      </c>
      <c r="AI317">
        <v>16613352</v>
      </c>
      <c r="AJ317">
        <v>306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ROW(Source!A119)</f>
        <v>119</v>
      </c>
      <c r="B318">
        <v>16613361</v>
      </c>
      <c r="C318">
        <v>16613349</v>
      </c>
      <c r="D318">
        <v>15249073</v>
      </c>
      <c r="E318">
        <v>1</v>
      </c>
      <c r="F318">
        <v>1</v>
      </c>
      <c r="G318">
        <v>1</v>
      </c>
      <c r="H318">
        <v>2</v>
      </c>
      <c r="I318" t="s">
        <v>1237</v>
      </c>
      <c r="J318" t="s">
        <v>1238</v>
      </c>
      <c r="K318" t="s">
        <v>1239</v>
      </c>
      <c r="L318">
        <v>1368</v>
      </c>
      <c r="N318">
        <v>1011</v>
      </c>
      <c r="O318" t="s">
        <v>1229</v>
      </c>
      <c r="P318" t="s">
        <v>1229</v>
      </c>
      <c r="Q318">
        <v>1</v>
      </c>
      <c r="X318">
        <v>0.15</v>
      </c>
      <c r="Y318">
        <v>0</v>
      </c>
      <c r="Z318">
        <v>65.709999999999994</v>
      </c>
      <c r="AA318">
        <v>11.6</v>
      </c>
      <c r="AB318">
        <v>0</v>
      </c>
      <c r="AC318">
        <v>0</v>
      </c>
      <c r="AD318">
        <v>1</v>
      </c>
      <c r="AE318">
        <v>0</v>
      </c>
      <c r="AF318" t="s">
        <v>91</v>
      </c>
      <c r="AG318">
        <v>0.1875</v>
      </c>
      <c r="AH318">
        <v>2</v>
      </c>
      <c r="AI318">
        <v>16613353</v>
      </c>
      <c r="AJ318">
        <v>307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ROW(Source!A119)</f>
        <v>119</v>
      </c>
      <c r="B319">
        <v>16613362</v>
      </c>
      <c r="C319">
        <v>16613349</v>
      </c>
      <c r="D319">
        <v>15170682</v>
      </c>
      <c r="E319">
        <v>1</v>
      </c>
      <c r="F319">
        <v>1</v>
      </c>
      <c r="G319">
        <v>1</v>
      </c>
      <c r="H319">
        <v>3</v>
      </c>
      <c r="I319" t="s">
        <v>1328</v>
      </c>
      <c r="J319" t="s">
        <v>1329</v>
      </c>
      <c r="K319" t="s">
        <v>1330</v>
      </c>
      <c r="L319">
        <v>1327</v>
      </c>
      <c r="N319">
        <v>1005</v>
      </c>
      <c r="O319" t="s">
        <v>97</v>
      </c>
      <c r="P319" t="s">
        <v>97</v>
      </c>
      <c r="Q319">
        <v>1</v>
      </c>
      <c r="X319">
        <v>0.84</v>
      </c>
      <c r="Y319">
        <v>72.319999999999993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0.84</v>
      </c>
      <c r="AH319">
        <v>2</v>
      </c>
      <c r="AI319">
        <v>16613354</v>
      </c>
      <c r="AJ319">
        <v>308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ROW(Source!A119)</f>
        <v>119</v>
      </c>
      <c r="B320">
        <v>16613363</v>
      </c>
      <c r="C320">
        <v>16613349</v>
      </c>
      <c r="D320">
        <v>15171018</v>
      </c>
      <c r="E320">
        <v>1</v>
      </c>
      <c r="F320">
        <v>1</v>
      </c>
      <c r="G320">
        <v>1</v>
      </c>
      <c r="H320">
        <v>3</v>
      </c>
      <c r="I320" t="s">
        <v>1298</v>
      </c>
      <c r="J320" t="s">
        <v>1299</v>
      </c>
      <c r="K320" t="s">
        <v>1300</v>
      </c>
      <c r="L320">
        <v>1346</v>
      </c>
      <c r="N320">
        <v>1009</v>
      </c>
      <c r="O320" t="s">
        <v>162</v>
      </c>
      <c r="P320" t="s">
        <v>162</v>
      </c>
      <c r="Q320">
        <v>1</v>
      </c>
      <c r="X320">
        <v>0.31</v>
      </c>
      <c r="Y320">
        <v>1.82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0.31</v>
      </c>
      <c r="AH320">
        <v>2</v>
      </c>
      <c r="AI320">
        <v>16613355</v>
      </c>
      <c r="AJ320">
        <v>309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ROW(Source!A119)</f>
        <v>119</v>
      </c>
      <c r="B321">
        <v>16613364</v>
      </c>
      <c r="C321">
        <v>16613349</v>
      </c>
      <c r="D321">
        <v>15163054</v>
      </c>
      <c r="E321">
        <v>17</v>
      </c>
      <c r="F321">
        <v>1</v>
      </c>
      <c r="G321">
        <v>1</v>
      </c>
      <c r="H321">
        <v>3</v>
      </c>
      <c r="I321" t="s">
        <v>430</v>
      </c>
      <c r="J321" t="s">
        <v>6</v>
      </c>
      <c r="K321" t="s">
        <v>1811</v>
      </c>
      <c r="L321">
        <v>1348</v>
      </c>
      <c r="N321">
        <v>1009</v>
      </c>
      <c r="O321" t="s">
        <v>182</v>
      </c>
      <c r="P321" t="s">
        <v>182</v>
      </c>
      <c r="Q321">
        <v>1000</v>
      </c>
      <c r="X321">
        <v>0.03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 t="s">
        <v>6</v>
      </c>
      <c r="AG321">
        <v>0.03</v>
      </c>
      <c r="AH321">
        <v>3</v>
      </c>
      <c r="AI321">
        <v>-1</v>
      </c>
      <c r="AJ321" t="s">
        <v>6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ROW(Source!A119)</f>
        <v>119</v>
      </c>
      <c r="B322">
        <v>16613365</v>
      </c>
      <c r="C322">
        <v>16613349</v>
      </c>
      <c r="D322">
        <v>15162572</v>
      </c>
      <c r="E322">
        <v>17</v>
      </c>
      <c r="F322">
        <v>1</v>
      </c>
      <c r="G322">
        <v>1</v>
      </c>
      <c r="H322">
        <v>3</v>
      </c>
      <c r="I322" t="s">
        <v>394</v>
      </c>
      <c r="J322" t="s">
        <v>6</v>
      </c>
      <c r="K322" t="s">
        <v>395</v>
      </c>
      <c r="L322">
        <v>1348</v>
      </c>
      <c r="N322">
        <v>1009</v>
      </c>
      <c r="O322" t="s">
        <v>182</v>
      </c>
      <c r="P322" t="s">
        <v>182</v>
      </c>
      <c r="Q322">
        <v>1000</v>
      </c>
      <c r="X322">
        <v>0.02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0.02</v>
      </c>
      <c r="AH322">
        <v>3</v>
      </c>
      <c r="AI322">
        <v>-1</v>
      </c>
      <c r="AJ322" t="s">
        <v>6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ROW(Source!A119)</f>
        <v>119</v>
      </c>
      <c r="B323">
        <v>16613366</v>
      </c>
      <c r="C323">
        <v>16613349</v>
      </c>
      <c r="D323">
        <v>15204737</v>
      </c>
      <c r="E323">
        <v>1</v>
      </c>
      <c r="F323">
        <v>1</v>
      </c>
      <c r="G323">
        <v>1</v>
      </c>
      <c r="H323">
        <v>3</v>
      </c>
      <c r="I323" t="s">
        <v>1463</v>
      </c>
      <c r="J323" t="s">
        <v>1464</v>
      </c>
      <c r="K323" t="s">
        <v>1465</v>
      </c>
      <c r="L323">
        <v>1348</v>
      </c>
      <c r="N323">
        <v>1009</v>
      </c>
      <c r="O323" t="s">
        <v>182</v>
      </c>
      <c r="P323" t="s">
        <v>182</v>
      </c>
      <c r="Q323">
        <v>1000</v>
      </c>
      <c r="X323">
        <v>5.0999999999999997E-2</v>
      </c>
      <c r="Y323">
        <v>11397.1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5.0999999999999997E-2</v>
      </c>
      <c r="AH323">
        <v>2</v>
      </c>
      <c r="AI323">
        <v>16613357</v>
      </c>
      <c r="AJ323">
        <v>311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ROW(Source!A121)</f>
        <v>121</v>
      </c>
      <c r="B324">
        <v>16616981</v>
      </c>
      <c r="C324">
        <v>16616980</v>
      </c>
      <c r="D324">
        <v>15435099</v>
      </c>
      <c r="E324">
        <v>1</v>
      </c>
      <c r="F324">
        <v>1</v>
      </c>
      <c r="G324">
        <v>1</v>
      </c>
      <c r="H324">
        <v>1</v>
      </c>
      <c r="I324" t="s">
        <v>1466</v>
      </c>
      <c r="J324" t="s">
        <v>6</v>
      </c>
      <c r="K324" t="s">
        <v>1467</v>
      </c>
      <c r="L324">
        <v>1191</v>
      </c>
      <c r="N324">
        <v>1013</v>
      </c>
      <c r="O324" t="s">
        <v>1223</v>
      </c>
      <c r="P324" t="s">
        <v>1223</v>
      </c>
      <c r="Q324">
        <v>1</v>
      </c>
      <c r="X324">
        <v>33.89</v>
      </c>
      <c r="Y324">
        <v>0</v>
      </c>
      <c r="Z324">
        <v>0</v>
      </c>
      <c r="AA324">
        <v>0</v>
      </c>
      <c r="AB324">
        <v>8.64</v>
      </c>
      <c r="AC324">
        <v>0</v>
      </c>
      <c r="AD324">
        <v>1</v>
      </c>
      <c r="AE324">
        <v>1</v>
      </c>
      <c r="AF324" t="s">
        <v>6</v>
      </c>
      <c r="AG324">
        <v>33.89</v>
      </c>
      <c r="AH324">
        <v>2</v>
      </c>
      <c r="AI324">
        <v>16616981</v>
      </c>
      <c r="AJ324">
        <v>312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ROW(Source!A121)</f>
        <v>121</v>
      </c>
      <c r="B325">
        <v>16616982</v>
      </c>
      <c r="C325">
        <v>16616980</v>
      </c>
      <c r="D325">
        <v>15430395</v>
      </c>
      <c r="E325">
        <v>1</v>
      </c>
      <c r="F325">
        <v>1</v>
      </c>
      <c r="G325">
        <v>1</v>
      </c>
      <c r="H325">
        <v>1</v>
      </c>
      <c r="I325" t="s">
        <v>1224</v>
      </c>
      <c r="J325" t="s">
        <v>6</v>
      </c>
      <c r="K325" t="s">
        <v>1225</v>
      </c>
      <c r="L325">
        <v>1191</v>
      </c>
      <c r="N325">
        <v>1013</v>
      </c>
      <c r="O325" t="s">
        <v>1223</v>
      </c>
      <c r="P325" t="s">
        <v>1223</v>
      </c>
      <c r="Q325">
        <v>1</v>
      </c>
      <c r="X325">
        <v>0.16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6</v>
      </c>
      <c r="AG325">
        <v>0.16</v>
      </c>
      <c r="AH325">
        <v>2</v>
      </c>
      <c r="AI325">
        <v>16616982</v>
      </c>
      <c r="AJ325">
        <v>313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ROW(Source!A121)</f>
        <v>121</v>
      </c>
      <c r="B326">
        <v>16616983</v>
      </c>
      <c r="C326">
        <v>16616980</v>
      </c>
      <c r="D326">
        <v>15247974</v>
      </c>
      <c r="E326">
        <v>1</v>
      </c>
      <c r="F326">
        <v>1</v>
      </c>
      <c r="G326">
        <v>1</v>
      </c>
      <c r="H326">
        <v>2</v>
      </c>
      <c r="I326" t="s">
        <v>1226</v>
      </c>
      <c r="J326" t="s">
        <v>1227</v>
      </c>
      <c r="K326" t="s">
        <v>1228</v>
      </c>
      <c r="L326">
        <v>1368</v>
      </c>
      <c r="N326">
        <v>1011</v>
      </c>
      <c r="O326" t="s">
        <v>1229</v>
      </c>
      <c r="P326" t="s">
        <v>1229</v>
      </c>
      <c r="Q326">
        <v>1</v>
      </c>
      <c r="X326">
        <v>0.1</v>
      </c>
      <c r="Y326">
        <v>0</v>
      </c>
      <c r="Z326">
        <v>31.26</v>
      </c>
      <c r="AA326">
        <v>13.5</v>
      </c>
      <c r="AB326">
        <v>0</v>
      </c>
      <c r="AC326">
        <v>0</v>
      </c>
      <c r="AD326">
        <v>1</v>
      </c>
      <c r="AE326">
        <v>0</v>
      </c>
      <c r="AF326" t="s">
        <v>6</v>
      </c>
      <c r="AG326">
        <v>0.1</v>
      </c>
      <c r="AH326">
        <v>2</v>
      </c>
      <c r="AI326">
        <v>16616983</v>
      </c>
      <c r="AJ326">
        <v>314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ROW(Source!A121)</f>
        <v>121</v>
      </c>
      <c r="B327">
        <v>16616984</v>
      </c>
      <c r="C327">
        <v>16616980</v>
      </c>
      <c r="D327">
        <v>15249073</v>
      </c>
      <c r="E327">
        <v>1</v>
      </c>
      <c r="F327">
        <v>1</v>
      </c>
      <c r="G327">
        <v>1</v>
      </c>
      <c r="H327">
        <v>2</v>
      </c>
      <c r="I327" t="s">
        <v>1237</v>
      </c>
      <c r="J327" t="s">
        <v>1238</v>
      </c>
      <c r="K327" t="s">
        <v>1239</v>
      </c>
      <c r="L327">
        <v>1368</v>
      </c>
      <c r="N327">
        <v>1011</v>
      </c>
      <c r="O327" t="s">
        <v>1229</v>
      </c>
      <c r="P327" t="s">
        <v>1229</v>
      </c>
      <c r="Q327">
        <v>1</v>
      </c>
      <c r="X327">
        <v>0.06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0.06</v>
      </c>
      <c r="AH327">
        <v>2</v>
      </c>
      <c r="AI327">
        <v>16616984</v>
      </c>
      <c r="AJ327">
        <v>315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ROW(Source!A121)</f>
        <v>121</v>
      </c>
      <c r="B328">
        <v>16616985</v>
      </c>
      <c r="C328">
        <v>16616980</v>
      </c>
      <c r="D328">
        <v>15167286</v>
      </c>
      <c r="E328">
        <v>1</v>
      </c>
      <c r="F328">
        <v>1</v>
      </c>
      <c r="G328">
        <v>1</v>
      </c>
      <c r="H328">
        <v>3</v>
      </c>
      <c r="I328" t="s">
        <v>1293</v>
      </c>
      <c r="J328" t="s">
        <v>1294</v>
      </c>
      <c r="K328" t="s">
        <v>1295</v>
      </c>
      <c r="L328">
        <v>1339</v>
      </c>
      <c r="N328">
        <v>1007</v>
      </c>
      <c r="O328" t="s">
        <v>282</v>
      </c>
      <c r="P328" t="s">
        <v>282</v>
      </c>
      <c r="Q328">
        <v>1</v>
      </c>
      <c r="X328">
        <v>0.24</v>
      </c>
      <c r="Y328">
        <v>2.44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0.24</v>
      </c>
      <c r="AH328">
        <v>2</v>
      </c>
      <c r="AI328">
        <v>16616985</v>
      </c>
      <c r="AJ328">
        <v>316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ROW(Source!A121)</f>
        <v>121</v>
      </c>
      <c r="B329">
        <v>16616986</v>
      </c>
      <c r="C329">
        <v>16616980</v>
      </c>
      <c r="D329">
        <v>15167766</v>
      </c>
      <c r="E329">
        <v>1</v>
      </c>
      <c r="F329">
        <v>1</v>
      </c>
      <c r="G329">
        <v>1</v>
      </c>
      <c r="H329">
        <v>3</v>
      </c>
      <c r="I329" t="s">
        <v>1468</v>
      </c>
      <c r="J329" t="s">
        <v>1469</v>
      </c>
      <c r="K329" t="s">
        <v>1470</v>
      </c>
      <c r="L329">
        <v>1354</v>
      </c>
      <c r="N329">
        <v>1010</v>
      </c>
      <c r="O329" t="s">
        <v>110</v>
      </c>
      <c r="P329" t="s">
        <v>110</v>
      </c>
      <c r="Q329">
        <v>1</v>
      </c>
      <c r="X329">
        <v>5.0999999999999996</v>
      </c>
      <c r="Y329">
        <v>4.5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5.0999999999999996</v>
      </c>
      <c r="AH329">
        <v>2</v>
      </c>
      <c r="AI329">
        <v>16616986</v>
      </c>
      <c r="AJ329">
        <v>317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ROW(Source!A121)</f>
        <v>121</v>
      </c>
      <c r="B330">
        <v>16616987</v>
      </c>
      <c r="C330">
        <v>16616980</v>
      </c>
      <c r="D330">
        <v>15168015</v>
      </c>
      <c r="E330">
        <v>1</v>
      </c>
      <c r="F330">
        <v>1</v>
      </c>
      <c r="G330">
        <v>1</v>
      </c>
      <c r="H330">
        <v>3</v>
      </c>
      <c r="I330" t="s">
        <v>1471</v>
      </c>
      <c r="J330" t="s">
        <v>1472</v>
      </c>
      <c r="K330" t="s">
        <v>1473</v>
      </c>
      <c r="L330">
        <v>1348</v>
      </c>
      <c r="N330">
        <v>1009</v>
      </c>
      <c r="O330" t="s">
        <v>182</v>
      </c>
      <c r="P330" t="s">
        <v>182</v>
      </c>
      <c r="Q330">
        <v>1000</v>
      </c>
      <c r="X330">
        <v>2.5499999999999998E-2</v>
      </c>
      <c r="Y330">
        <v>586.47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2.5499999999999998E-2</v>
      </c>
      <c r="AH330">
        <v>2</v>
      </c>
      <c r="AI330">
        <v>16616987</v>
      </c>
      <c r="AJ330">
        <v>318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ROW(Source!A121)</f>
        <v>121</v>
      </c>
      <c r="B331">
        <v>16616988</v>
      </c>
      <c r="C331">
        <v>16616980</v>
      </c>
      <c r="D331">
        <v>15170682</v>
      </c>
      <c r="E331">
        <v>1</v>
      </c>
      <c r="F331">
        <v>1</v>
      </c>
      <c r="G331">
        <v>1</v>
      </c>
      <c r="H331">
        <v>3</v>
      </c>
      <c r="I331" t="s">
        <v>1328</v>
      </c>
      <c r="J331" t="s">
        <v>1329</v>
      </c>
      <c r="K331" t="s">
        <v>1330</v>
      </c>
      <c r="L331">
        <v>1327</v>
      </c>
      <c r="N331">
        <v>1005</v>
      </c>
      <c r="O331" t="s">
        <v>97</v>
      </c>
      <c r="P331" t="s">
        <v>97</v>
      </c>
      <c r="Q331">
        <v>1</v>
      </c>
      <c r="X331">
        <v>1.6</v>
      </c>
      <c r="Y331">
        <v>72.319999999999993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1.6</v>
      </c>
      <c r="AH331">
        <v>2</v>
      </c>
      <c r="AI331">
        <v>16616988</v>
      </c>
      <c r="AJ331">
        <v>319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ROW(Source!A121)</f>
        <v>121</v>
      </c>
      <c r="B332">
        <v>16616989</v>
      </c>
      <c r="C332">
        <v>16616980</v>
      </c>
      <c r="D332">
        <v>15171907</v>
      </c>
      <c r="E332">
        <v>1</v>
      </c>
      <c r="F332">
        <v>1</v>
      </c>
      <c r="G332">
        <v>1</v>
      </c>
      <c r="H332">
        <v>3</v>
      </c>
      <c r="I332" t="s">
        <v>1307</v>
      </c>
      <c r="J332" t="s">
        <v>1308</v>
      </c>
      <c r="K332" t="s">
        <v>1309</v>
      </c>
      <c r="L332">
        <v>1339</v>
      </c>
      <c r="N332">
        <v>1007</v>
      </c>
      <c r="O332" t="s">
        <v>282</v>
      </c>
      <c r="P332" t="s">
        <v>282</v>
      </c>
      <c r="Q332">
        <v>1</v>
      </c>
      <c r="X332">
        <v>4.4000000000000003E-3</v>
      </c>
      <c r="Y332">
        <v>74.58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4.4000000000000003E-3</v>
      </c>
      <c r="AH332">
        <v>2</v>
      </c>
      <c r="AI332">
        <v>16616989</v>
      </c>
      <c r="AJ332">
        <v>320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ROW(Source!A121)</f>
        <v>121</v>
      </c>
      <c r="B333">
        <v>16616990</v>
      </c>
      <c r="C333">
        <v>16616980</v>
      </c>
      <c r="D333">
        <v>15202490</v>
      </c>
      <c r="E333">
        <v>1</v>
      </c>
      <c r="F333">
        <v>1</v>
      </c>
      <c r="G333">
        <v>1</v>
      </c>
      <c r="H333">
        <v>3</v>
      </c>
      <c r="I333" t="s">
        <v>1474</v>
      </c>
      <c r="J333" t="s">
        <v>1475</v>
      </c>
      <c r="K333" t="s">
        <v>1476</v>
      </c>
      <c r="L333">
        <v>1346</v>
      </c>
      <c r="N333">
        <v>1009</v>
      </c>
      <c r="O333" t="s">
        <v>162</v>
      </c>
      <c r="P333" t="s">
        <v>162</v>
      </c>
      <c r="Q333">
        <v>1</v>
      </c>
      <c r="X333">
        <v>4.0199999999999996</v>
      </c>
      <c r="Y333">
        <v>8.09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4.0199999999999996</v>
      </c>
      <c r="AH333">
        <v>2</v>
      </c>
      <c r="AI333">
        <v>16616990</v>
      </c>
      <c r="AJ333">
        <v>321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ROW(Source!A121)</f>
        <v>121</v>
      </c>
      <c r="B334">
        <v>16616991</v>
      </c>
      <c r="C334">
        <v>16616980</v>
      </c>
      <c r="D334">
        <v>15163054</v>
      </c>
      <c r="E334">
        <v>17</v>
      </c>
      <c r="F334">
        <v>1</v>
      </c>
      <c r="G334">
        <v>1</v>
      </c>
      <c r="H334">
        <v>3</v>
      </c>
      <c r="I334" t="s">
        <v>430</v>
      </c>
      <c r="J334" t="s">
        <v>6</v>
      </c>
      <c r="K334" t="s">
        <v>431</v>
      </c>
      <c r="L334">
        <v>1348</v>
      </c>
      <c r="N334">
        <v>1009</v>
      </c>
      <c r="O334" t="s">
        <v>182</v>
      </c>
      <c r="P334" t="s">
        <v>182</v>
      </c>
      <c r="Q334">
        <v>1000</v>
      </c>
      <c r="X334">
        <v>7.0999999999999994E-2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 t="s">
        <v>6</v>
      </c>
      <c r="AG334">
        <v>7.0999999999999994E-2</v>
      </c>
      <c r="AH334">
        <v>2</v>
      </c>
      <c r="AI334">
        <v>16616991</v>
      </c>
      <c r="AJ334">
        <v>322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ROW(Source!A121)</f>
        <v>121</v>
      </c>
      <c r="B335">
        <v>16616992</v>
      </c>
      <c r="C335">
        <v>16616980</v>
      </c>
      <c r="D335">
        <v>15204729</v>
      </c>
      <c r="E335">
        <v>1</v>
      </c>
      <c r="F335">
        <v>1</v>
      </c>
      <c r="G335">
        <v>1</v>
      </c>
      <c r="H335">
        <v>3</v>
      </c>
      <c r="I335" t="s">
        <v>1331</v>
      </c>
      <c r="J335" t="s">
        <v>1332</v>
      </c>
      <c r="K335" t="s">
        <v>1333</v>
      </c>
      <c r="L335">
        <v>1348</v>
      </c>
      <c r="N335">
        <v>1009</v>
      </c>
      <c r="O335" t="s">
        <v>182</v>
      </c>
      <c r="P335" t="s">
        <v>182</v>
      </c>
      <c r="Q335">
        <v>1000</v>
      </c>
      <c r="X335">
        <v>7.1999999999999995E-2</v>
      </c>
      <c r="Y335">
        <v>4294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7.1999999999999995E-2</v>
      </c>
      <c r="AH335">
        <v>2</v>
      </c>
      <c r="AI335">
        <v>16616992</v>
      </c>
      <c r="AJ335">
        <v>324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ROW(Source!A124)</f>
        <v>124</v>
      </c>
      <c r="B336">
        <v>16613396</v>
      </c>
      <c r="C336">
        <v>16613384</v>
      </c>
      <c r="D336">
        <v>15430497</v>
      </c>
      <c r="E336">
        <v>1</v>
      </c>
      <c r="F336">
        <v>1</v>
      </c>
      <c r="G336">
        <v>1</v>
      </c>
      <c r="H336">
        <v>1</v>
      </c>
      <c r="I336" t="s">
        <v>1312</v>
      </c>
      <c r="J336" t="s">
        <v>6</v>
      </c>
      <c r="K336" t="s">
        <v>1313</v>
      </c>
      <c r="L336">
        <v>1191</v>
      </c>
      <c r="N336">
        <v>1013</v>
      </c>
      <c r="O336" t="s">
        <v>1223</v>
      </c>
      <c r="P336" t="s">
        <v>1223</v>
      </c>
      <c r="Q336">
        <v>1</v>
      </c>
      <c r="X336">
        <v>33.630000000000003</v>
      </c>
      <c r="Y336">
        <v>0</v>
      </c>
      <c r="Z336">
        <v>0</v>
      </c>
      <c r="AA336">
        <v>0</v>
      </c>
      <c r="AB336">
        <v>8.86</v>
      </c>
      <c r="AC336">
        <v>0</v>
      </c>
      <c r="AD336">
        <v>1</v>
      </c>
      <c r="AE336">
        <v>1</v>
      </c>
      <c r="AF336" t="s">
        <v>92</v>
      </c>
      <c r="AG336">
        <v>38.674500000000002</v>
      </c>
      <c r="AH336">
        <v>2</v>
      </c>
      <c r="AI336">
        <v>16613385</v>
      </c>
      <c r="AJ336">
        <v>325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ROW(Source!A124)</f>
        <v>124</v>
      </c>
      <c r="B337">
        <v>16613397</v>
      </c>
      <c r="C337">
        <v>16613384</v>
      </c>
      <c r="D337">
        <v>15430395</v>
      </c>
      <c r="E337">
        <v>1</v>
      </c>
      <c r="F337">
        <v>1</v>
      </c>
      <c r="G337">
        <v>1</v>
      </c>
      <c r="H337">
        <v>1</v>
      </c>
      <c r="I337" t="s">
        <v>1224</v>
      </c>
      <c r="J337" t="s">
        <v>6</v>
      </c>
      <c r="K337" t="s">
        <v>1225</v>
      </c>
      <c r="L337">
        <v>1191</v>
      </c>
      <c r="N337">
        <v>1013</v>
      </c>
      <c r="O337" t="s">
        <v>1223</v>
      </c>
      <c r="P337" t="s">
        <v>1223</v>
      </c>
      <c r="Q337">
        <v>1</v>
      </c>
      <c r="X337">
        <v>0.02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2</v>
      </c>
      <c r="AF337" t="s">
        <v>91</v>
      </c>
      <c r="AG337">
        <v>2.5000000000000001E-2</v>
      </c>
      <c r="AH337">
        <v>2</v>
      </c>
      <c r="AI337">
        <v>16613386</v>
      </c>
      <c r="AJ337">
        <v>326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ROW(Source!A124)</f>
        <v>124</v>
      </c>
      <c r="B338">
        <v>16613398</v>
      </c>
      <c r="C338">
        <v>16613384</v>
      </c>
      <c r="D338">
        <v>15247974</v>
      </c>
      <c r="E338">
        <v>1</v>
      </c>
      <c r="F338">
        <v>1</v>
      </c>
      <c r="G338">
        <v>1</v>
      </c>
      <c r="H338">
        <v>2</v>
      </c>
      <c r="I338" t="s">
        <v>1226</v>
      </c>
      <c r="J338" t="s">
        <v>1227</v>
      </c>
      <c r="K338" t="s">
        <v>1228</v>
      </c>
      <c r="L338">
        <v>1368</v>
      </c>
      <c r="N338">
        <v>1011</v>
      </c>
      <c r="O338" t="s">
        <v>1229</v>
      </c>
      <c r="P338" t="s">
        <v>1229</v>
      </c>
      <c r="Q338">
        <v>1</v>
      </c>
      <c r="X338">
        <v>0.01</v>
      </c>
      <c r="Y338">
        <v>0</v>
      </c>
      <c r="Z338">
        <v>31.26</v>
      </c>
      <c r="AA338">
        <v>13.5</v>
      </c>
      <c r="AB338">
        <v>0</v>
      </c>
      <c r="AC338">
        <v>0</v>
      </c>
      <c r="AD338">
        <v>1</v>
      </c>
      <c r="AE338">
        <v>0</v>
      </c>
      <c r="AF338" t="s">
        <v>91</v>
      </c>
      <c r="AG338">
        <v>1.2500000000000001E-2</v>
      </c>
      <c r="AH338">
        <v>2</v>
      </c>
      <c r="AI338">
        <v>16613387</v>
      </c>
      <c r="AJ338">
        <v>327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ROW(Source!A124)</f>
        <v>124</v>
      </c>
      <c r="B339">
        <v>16613399</v>
      </c>
      <c r="C339">
        <v>16613384</v>
      </c>
      <c r="D339">
        <v>15249073</v>
      </c>
      <c r="E339">
        <v>1</v>
      </c>
      <c r="F339">
        <v>1</v>
      </c>
      <c r="G339">
        <v>1</v>
      </c>
      <c r="H339">
        <v>2</v>
      </c>
      <c r="I339" t="s">
        <v>1237</v>
      </c>
      <c r="J339" t="s">
        <v>1238</v>
      </c>
      <c r="K339" t="s">
        <v>1239</v>
      </c>
      <c r="L339">
        <v>1368</v>
      </c>
      <c r="N339">
        <v>1011</v>
      </c>
      <c r="O339" t="s">
        <v>1229</v>
      </c>
      <c r="P339" t="s">
        <v>1229</v>
      </c>
      <c r="Q339">
        <v>1</v>
      </c>
      <c r="X339">
        <v>0.01</v>
      </c>
      <c r="Y339">
        <v>0</v>
      </c>
      <c r="Z339">
        <v>65.709999999999994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91</v>
      </c>
      <c r="AG339">
        <v>1.2500000000000001E-2</v>
      </c>
      <c r="AH339">
        <v>2</v>
      </c>
      <c r="AI339">
        <v>16613388</v>
      </c>
      <c r="AJ339">
        <v>328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ROW(Source!A124)</f>
        <v>124</v>
      </c>
      <c r="B340">
        <v>16613400</v>
      </c>
      <c r="C340">
        <v>16613384</v>
      </c>
      <c r="D340">
        <v>15163097</v>
      </c>
      <c r="E340">
        <v>17</v>
      </c>
      <c r="F340">
        <v>1</v>
      </c>
      <c r="G340">
        <v>1</v>
      </c>
      <c r="H340">
        <v>3</v>
      </c>
      <c r="I340" t="s">
        <v>1812</v>
      </c>
      <c r="J340" t="s">
        <v>6</v>
      </c>
      <c r="K340" t="s">
        <v>1813</v>
      </c>
      <c r="L340">
        <v>1328</v>
      </c>
      <c r="N340">
        <v>1005</v>
      </c>
      <c r="O340" t="s">
        <v>18</v>
      </c>
      <c r="P340" t="s">
        <v>18</v>
      </c>
      <c r="Q340">
        <v>100</v>
      </c>
      <c r="X340">
        <v>1.1299999999999999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 t="s">
        <v>6</v>
      </c>
      <c r="AG340">
        <v>1.1299999999999999</v>
      </c>
      <c r="AH340">
        <v>3</v>
      </c>
      <c r="AI340">
        <v>-1</v>
      </c>
      <c r="AJ340" t="s">
        <v>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ROW(Source!A124)</f>
        <v>124</v>
      </c>
      <c r="B341">
        <v>16613401</v>
      </c>
      <c r="C341">
        <v>16613384</v>
      </c>
      <c r="D341">
        <v>15167277</v>
      </c>
      <c r="E341">
        <v>1</v>
      </c>
      <c r="F341">
        <v>1</v>
      </c>
      <c r="G341">
        <v>1</v>
      </c>
      <c r="H341">
        <v>3</v>
      </c>
      <c r="I341" t="s">
        <v>1477</v>
      </c>
      <c r="J341" t="s">
        <v>1478</v>
      </c>
      <c r="K341" t="s">
        <v>1479</v>
      </c>
      <c r="L341">
        <v>1348</v>
      </c>
      <c r="N341">
        <v>1009</v>
      </c>
      <c r="O341" t="s">
        <v>182</v>
      </c>
      <c r="P341" t="s">
        <v>182</v>
      </c>
      <c r="Q341">
        <v>1000</v>
      </c>
      <c r="X341">
        <v>7.1000000000000004E-3</v>
      </c>
      <c r="Y341">
        <v>5650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7.1000000000000004E-3</v>
      </c>
      <c r="AH341">
        <v>2</v>
      </c>
      <c r="AI341">
        <v>16613390</v>
      </c>
      <c r="AJ341">
        <v>330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ROW(Source!A124)</f>
        <v>124</v>
      </c>
      <c r="B342">
        <v>16613402</v>
      </c>
      <c r="C342">
        <v>16613384</v>
      </c>
      <c r="D342">
        <v>15167286</v>
      </c>
      <c r="E342">
        <v>1</v>
      </c>
      <c r="F342">
        <v>1</v>
      </c>
      <c r="G342">
        <v>1</v>
      </c>
      <c r="H342">
        <v>3</v>
      </c>
      <c r="I342" t="s">
        <v>1293</v>
      </c>
      <c r="J342" t="s">
        <v>1294</v>
      </c>
      <c r="K342" t="s">
        <v>1295</v>
      </c>
      <c r="L342">
        <v>1339</v>
      </c>
      <c r="N342">
        <v>1007</v>
      </c>
      <c r="O342" t="s">
        <v>282</v>
      </c>
      <c r="P342" t="s">
        <v>282</v>
      </c>
      <c r="Q342">
        <v>1</v>
      </c>
      <c r="X342">
        <v>0.01</v>
      </c>
      <c r="Y342">
        <v>2.44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0.01</v>
      </c>
      <c r="AH342">
        <v>2</v>
      </c>
      <c r="AI342">
        <v>16613391</v>
      </c>
      <c r="AJ342">
        <v>331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ROW(Source!A124)</f>
        <v>124</v>
      </c>
      <c r="B343">
        <v>16613403</v>
      </c>
      <c r="C343">
        <v>16613384</v>
      </c>
      <c r="D343">
        <v>15171018</v>
      </c>
      <c r="E343">
        <v>1</v>
      </c>
      <c r="F343">
        <v>1</v>
      </c>
      <c r="G343">
        <v>1</v>
      </c>
      <c r="H343">
        <v>3</v>
      </c>
      <c r="I343" t="s">
        <v>1298</v>
      </c>
      <c r="J343" t="s">
        <v>1299</v>
      </c>
      <c r="K343" t="s">
        <v>1300</v>
      </c>
      <c r="L343">
        <v>1346</v>
      </c>
      <c r="N343">
        <v>1009</v>
      </c>
      <c r="O343" t="s">
        <v>162</v>
      </c>
      <c r="P343" t="s">
        <v>162</v>
      </c>
      <c r="Q343">
        <v>1</v>
      </c>
      <c r="X343">
        <v>0.01</v>
      </c>
      <c r="Y343">
        <v>1.82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0.01</v>
      </c>
      <c r="AH343">
        <v>2</v>
      </c>
      <c r="AI343">
        <v>16613392</v>
      </c>
      <c r="AJ343">
        <v>332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ROW(Source!A124)</f>
        <v>124</v>
      </c>
      <c r="B344">
        <v>16613404</v>
      </c>
      <c r="C344">
        <v>16613384</v>
      </c>
      <c r="D344">
        <v>15171907</v>
      </c>
      <c r="E344">
        <v>1</v>
      </c>
      <c r="F344">
        <v>1</v>
      </c>
      <c r="G344">
        <v>1</v>
      </c>
      <c r="H344">
        <v>3</v>
      </c>
      <c r="I344" t="s">
        <v>1307</v>
      </c>
      <c r="J344" t="s">
        <v>1308</v>
      </c>
      <c r="K344" t="s">
        <v>1309</v>
      </c>
      <c r="L344">
        <v>1339</v>
      </c>
      <c r="N344">
        <v>1007</v>
      </c>
      <c r="O344" t="s">
        <v>282</v>
      </c>
      <c r="P344" t="s">
        <v>282</v>
      </c>
      <c r="Q344">
        <v>1</v>
      </c>
      <c r="X344">
        <v>4.0000000000000002E-4</v>
      </c>
      <c r="Y344">
        <v>74.58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4.0000000000000002E-4</v>
      </c>
      <c r="AH344">
        <v>2</v>
      </c>
      <c r="AI344">
        <v>16613393</v>
      </c>
      <c r="AJ344">
        <v>333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ROW(Source!A124)</f>
        <v>124</v>
      </c>
      <c r="B345">
        <v>16613405</v>
      </c>
      <c r="C345">
        <v>16613384</v>
      </c>
      <c r="D345">
        <v>15202473</v>
      </c>
      <c r="E345">
        <v>1</v>
      </c>
      <c r="F345">
        <v>1</v>
      </c>
      <c r="G345">
        <v>1</v>
      </c>
      <c r="H345">
        <v>3</v>
      </c>
      <c r="I345" t="s">
        <v>1480</v>
      </c>
      <c r="J345" t="s">
        <v>1481</v>
      </c>
      <c r="K345" t="s">
        <v>1482</v>
      </c>
      <c r="L345">
        <v>1348</v>
      </c>
      <c r="N345">
        <v>1009</v>
      </c>
      <c r="O345" t="s">
        <v>182</v>
      </c>
      <c r="P345" t="s">
        <v>182</v>
      </c>
      <c r="Q345">
        <v>1000</v>
      </c>
      <c r="X345">
        <v>2E-3</v>
      </c>
      <c r="Y345">
        <v>25990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2E-3</v>
      </c>
      <c r="AH345">
        <v>2</v>
      </c>
      <c r="AI345">
        <v>16613394</v>
      </c>
      <c r="AJ345">
        <v>334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ROW(Source!A124)</f>
        <v>124</v>
      </c>
      <c r="B346">
        <v>16613406</v>
      </c>
      <c r="C346">
        <v>16613384</v>
      </c>
      <c r="D346">
        <v>15204729</v>
      </c>
      <c r="E346">
        <v>1</v>
      </c>
      <c r="F346">
        <v>1</v>
      </c>
      <c r="G346">
        <v>1</v>
      </c>
      <c r="H346">
        <v>3</v>
      </c>
      <c r="I346" t="s">
        <v>1331</v>
      </c>
      <c r="J346" t="s">
        <v>1332</v>
      </c>
      <c r="K346" t="s">
        <v>1333</v>
      </c>
      <c r="L346">
        <v>1348</v>
      </c>
      <c r="N346">
        <v>1009</v>
      </c>
      <c r="O346" t="s">
        <v>182</v>
      </c>
      <c r="P346" t="s">
        <v>182</v>
      </c>
      <c r="Q346">
        <v>1000</v>
      </c>
      <c r="X346">
        <v>6.7000000000000002E-3</v>
      </c>
      <c r="Y346">
        <v>4294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6.7000000000000002E-3</v>
      </c>
      <c r="AH346">
        <v>2</v>
      </c>
      <c r="AI346">
        <v>16613395</v>
      </c>
      <c r="AJ346">
        <v>335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ROW(Source!A126)</f>
        <v>126</v>
      </c>
      <c r="B347">
        <v>16613411</v>
      </c>
      <c r="C347">
        <v>16613408</v>
      </c>
      <c r="D347">
        <v>15436556</v>
      </c>
      <c r="E347">
        <v>1</v>
      </c>
      <c r="F347">
        <v>1</v>
      </c>
      <c r="G347">
        <v>1</v>
      </c>
      <c r="H347">
        <v>1</v>
      </c>
      <c r="I347" t="s">
        <v>1441</v>
      </c>
      <c r="J347" t="s">
        <v>6</v>
      </c>
      <c r="K347" t="s">
        <v>1442</v>
      </c>
      <c r="L347">
        <v>1191</v>
      </c>
      <c r="N347">
        <v>1013</v>
      </c>
      <c r="O347" t="s">
        <v>1223</v>
      </c>
      <c r="P347" t="s">
        <v>1223</v>
      </c>
      <c r="Q347">
        <v>1</v>
      </c>
      <c r="X347">
        <v>8.3800000000000008</v>
      </c>
      <c r="Y347">
        <v>0</v>
      </c>
      <c r="Z347">
        <v>0</v>
      </c>
      <c r="AA347">
        <v>0</v>
      </c>
      <c r="AB347">
        <v>9.6199999999999992</v>
      </c>
      <c r="AC347">
        <v>0</v>
      </c>
      <c r="AD347">
        <v>1</v>
      </c>
      <c r="AE347">
        <v>1</v>
      </c>
      <c r="AF347" t="s">
        <v>92</v>
      </c>
      <c r="AG347">
        <v>9.6370000000000005</v>
      </c>
      <c r="AH347">
        <v>2</v>
      </c>
      <c r="AI347">
        <v>16613409</v>
      </c>
      <c r="AJ347">
        <v>336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ROW(Source!A126)</f>
        <v>126</v>
      </c>
      <c r="B348">
        <v>16613412</v>
      </c>
      <c r="C348">
        <v>16613408</v>
      </c>
      <c r="D348">
        <v>15163100</v>
      </c>
      <c r="E348">
        <v>17</v>
      </c>
      <c r="F348">
        <v>1</v>
      </c>
      <c r="G348">
        <v>1</v>
      </c>
      <c r="H348">
        <v>3</v>
      </c>
      <c r="I348" t="s">
        <v>1814</v>
      </c>
      <c r="J348" t="s">
        <v>6</v>
      </c>
      <c r="K348" t="s">
        <v>1544</v>
      </c>
      <c r="L348">
        <v>1348</v>
      </c>
      <c r="N348">
        <v>1009</v>
      </c>
      <c r="O348" t="s">
        <v>182</v>
      </c>
      <c r="P348" t="s">
        <v>182</v>
      </c>
      <c r="Q348">
        <v>1000</v>
      </c>
      <c r="X348">
        <v>1.6E-2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 t="s">
        <v>6</v>
      </c>
      <c r="AG348">
        <v>1.6E-2</v>
      </c>
      <c r="AH348">
        <v>3</v>
      </c>
      <c r="AI348">
        <v>-1</v>
      </c>
      <c r="AJ348" t="s">
        <v>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ROW(Source!A128)</f>
        <v>128</v>
      </c>
      <c r="B349">
        <v>16615169</v>
      </c>
      <c r="C349">
        <v>16615168</v>
      </c>
      <c r="D349">
        <v>15436556</v>
      </c>
      <c r="E349">
        <v>1</v>
      </c>
      <c r="F349">
        <v>1</v>
      </c>
      <c r="G349">
        <v>1</v>
      </c>
      <c r="H349">
        <v>1</v>
      </c>
      <c r="I349" t="s">
        <v>1441</v>
      </c>
      <c r="J349" t="s">
        <v>6</v>
      </c>
      <c r="K349" t="s">
        <v>1442</v>
      </c>
      <c r="L349">
        <v>1191</v>
      </c>
      <c r="N349">
        <v>1013</v>
      </c>
      <c r="O349" t="s">
        <v>1223</v>
      </c>
      <c r="P349" t="s">
        <v>1223</v>
      </c>
      <c r="Q349">
        <v>1</v>
      </c>
      <c r="X349">
        <v>8.1</v>
      </c>
      <c r="Y349">
        <v>0</v>
      </c>
      <c r="Z349">
        <v>0</v>
      </c>
      <c r="AA349">
        <v>0</v>
      </c>
      <c r="AB349">
        <v>9.6199999999999992</v>
      </c>
      <c r="AC349">
        <v>0</v>
      </c>
      <c r="AD349">
        <v>1</v>
      </c>
      <c r="AE349">
        <v>1</v>
      </c>
      <c r="AF349" t="s">
        <v>92</v>
      </c>
      <c r="AG349">
        <v>9.3149999999999995</v>
      </c>
      <c r="AH349">
        <v>2</v>
      </c>
      <c r="AI349">
        <v>16615169</v>
      </c>
      <c r="AJ349">
        <v>338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ROW(Source!A128)</f>
        <v>128</v>
      </c>
      <c r="B350">
        <v>16615170</v>
      </c>
      <c r="C350">
        <v>16615168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1224</v>
      </c>
      <c r="J350" t="s">
        <v>6</v>
      </c>
      <c r="K350" t="s">
        <v>1225</v>
      </c>
      <c r="L350">
        <v>1191</v>
      </c>
      <c r="N350">
        <v>1013</v>
      </c>
      <c r="O350" t="s">
        <v>1223</v>
      </c>
      <c r="P350" t="s">
        <v>1223</v>
      </c>
      <c r="Q350">
        <v>1</v>
      </c>
      <c r="X350">
        <v>0.02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91</v>
      </c>
      <c r="AG350">
        <v>2.5000000000000001E-2</v>
      </c>
      <c r="AH350">
        <v>2</v>
      </c>
      <c r="AI350">
        <v>16615170</v>
      </c>
      <c r="AJ350">
        <v>339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ROW(Source!A128)</f>
        <v>128</v>
      </c>
      <c r="B351">
        <v>16615171</v>
      </c>
      <c r="C351">
        <v>16615168</v>
      </c>
      <c r="D351">
        <v>15247974</v>
      </c>
      <c r="E351">
        <v>1</v>
      </c>
      <c r="F351">
        <v>1</v>
      </c>
      <c r="G351">
        <v>1</v>
      </c>
      <c r="H351">
        <v>2</v>
      </c>
      <c r="I351" t="s">
        <v>1226</v>
      </c>
      <c r="J351" t="s">
        <v>1227</v>
      </c>
      <c r="K351" t="s">
        <v>1228</v>
      </c>
      <c r="L351">
        <v>1368</v>
      </c>
      <c r="N351">
        <v>1011</v>
      </c>
      <c r="O351" t="s">
        <v>1229</v>
      </c>
      <c r="P351" t="s">
        <v>1229</v>
      </c>
      <c r="Q351">
        <v>1</v>
      </c>
      <c r="X351">
        <v>0.01</v>
      </c>
      <c r="Y351">
        <v>0</v>
      </c>
      <c r="Z351">
        <v>31.26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91</v>
      </c>
      <c r="AG351">
        <v>1.2500000000000001E-2</v>
      </c>
      <c r="AH351">
        <v>2</v>
      </c>
      <c r="AI351">
        <v>16615171</v>
      </c>
      <c r="AJ351">
        <v>340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ROW(Source!A128)</f>
        <v>128</v>
      </c>
      <c r="B352">
        <v>16615172</v>
      </c>
      <c r="C352">
        <v>16615168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1237</v>
      </c>
      <c r="J352" t="s">
        <v>1238</v>
      </c>
      <c r="K352" t="s">
        <v>1239</v>
      </c>
      <c r="L352">
        <v>1368</v>
      </c>
      <c r="N352">
        <v>1011</v>
      </c>
      <c r="O352" t="s">
        <v>1229</v>
      </c>
      <c r="P352" t="s">
        <v>1229</v>
      </c>
      <c r="Q352">
        <v>1</v>
      </c>
      <c r="X352">
        <v>0.01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91</v>
      </c>
      <c r="AG352">
        <v>1.2500000000000001E-2</v>
      </c>
      <c r="AH352">
        <v>2</v>
      </c>
      <c r="AI352">
        <v>16615172</v>
      </c>
      <c r="AJ352">
        <v>341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ROW(Source!A128)</f>
        <v>128</v>
      </c>
      <c r="B353">
        <v>16615173</v>
      </c>
      <c r="C353">
        <v>16615168</v>
      </c>
      <c r="D353">
        <v>15171018</v>
      </c>
      <c r="E353">
        <v>1</v>
      </c>
      <c r="F353">
        <v>1</v>
      </c>
      <c r="G353">
        <v>1</v>
      </c>
      <c r="H353">
        <v>3</v>
      </c>
      <c r="I353" t="s">
        <v>1298</v>
      </c>
      <c r="J353" t="s">
        <v>1299</v>
      </c>
      <c r="K353" t="s">
        <v>1300</v>
      </c>
      <c r="L353">
        <v>1346</v>
      </c>
      <c r="N353">
        <v>1009</v>
      </c>
      <c r="O353" t="s">
        <v>162</v>
      </c>
      <c r="P353" t="s">
        <v>162</v>
      </c>
      <c r="Q353">
        <v>1</v>
      </c>
      <c r="X353">
        <v>0.1</v>
      </c>
      <c r="Y353">
        <v>1.82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0.1</v>
      </c>
      <c r="AH353">
        <v>2</v>
      </c>
      <c r="AI353">
        <v>16615173</v>
      </c>
      <c r="AJ353">
        <v>342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ROW(Source!A128)</f>
        <v>128</v>
      </c>
      <c r="B354">
        <v>16615174</v>
      </c>
      <c r="C354">
        <v>16615168</v>
      </c>
      <c r="D354">
        <v>15162572</v>
      </c>
      <c r="E354">
        <v>17</v>
      </c>
      <c r="F354">
        <v>1</v>
      </c>
      <c r="G354">
        <v>1</v>
      </c>
      <c r="H354">
        <v>3</v>
      </c>
      <c r="I354" t="s">
        <v>394</v>
      </c>
      <c r="J354" t="s">
        <v>6</v>
      </c>
      <c r="K354" t="s">
        <v>395</v>
      </c>
      <c r="L354">
        <v>1348</v>
      </c>
      <c r="N354">
        <v>1009</v>
      </c>
      <c r="O354" t="s">
        <v>182</v>
      </c>
      <c r="P354" t="s">
        <v>182</v>
      </c>
      <c r="Q354">
        <v>1000</v>
      </c>
      <c r="X354">
        <v>1.2999999999999999E-2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 t="s">
        <v>6</v>
      </c>
      <c r="AG354">
        <v>1.2999999999999999E-2</v>
      </c>
      <c r="AH354">
        <v>2</v>
      </c>
      <c r="AI354">
        <v>16615174</v>
      </c>
      <c r="AJ354">
        <v>344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ROW(Source!A131)</f>
        <v>131</v>
      </c>
      <c r="B355">
        <v>16616997</v>
      </c>
      <c r="C355">
        <v>16616996</v>
      </c>
      <c r="D355">
        <v>15435099</v>
      </c>
      <c r="E355">
        <v>1</v>
      </c>
      <c r="F355">
        <v>1</v>
      </c>
      <c r="G355">
        <v>1</v>
      </c>
      <c r="H355">
        <v>1</v>
      </c>
      <c r="I355" t="s">
        <v>1466</v>
      </c>
      <c r="J355" t="s">
        <v>6</v>
      </c>
      <c r="K355" t="s">
        <v>1467</v>
      </c>
      <c r="L355">
        <v>1191</v>
      </c>
      <c r="N355">
        <v>1013</v>
      </c>
      <c r="O355" t="s">
        <v>1223</v>
      </c>
      <c r="P355" t="s">
        <v>1223</v>
      </c>
      <c r="Q355">
        <v>1</v>
      </c>
      <c r="X355">
        <v>27.53</v>
      </c>
      <c r="Y355">
        <v>0</v>
      </c>
      <c r="Z355">
        <v>0</v>
      </c>
      <c r="AA355">
        <v>0</v>
      </c>
      <c r="AB355">
        <v>8.64</v>
      </c>
      <c r="AC355">
        <v>0</v>
      </c>
      <c r="AD355">
        <v>1</v>
      </c>
      <c r="AE355">
        <v>1</v>
      </c>
      <c r="AF355" t="s">
        <v>6</v>
      </c>
      <c r="AG355">
        <v>27.53</v>
      </c>
      <c r="AH355">
        <v>2</v>
      </c>
      <c r="AI355">
        <v>16616997</v>
      </c>
      <c r="AJ355">
        <v>345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ROW(Source!A131)</f>
        <v>131</v>
      </c>
      <c r="B356">
        <v>16616998</v>
      </c>
      <c r="C356">
        <v>16616996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1224</v>
      </c>
      <c r="J356" t="s">
        <v>6</v>
      </c>
      <c r="K356" t="s">
        <v>1225</v>
      </c>
      <c r="L356">
        <v>1191</v>
      </c>
      <c r="N356">
        <v>1013</v>
      </c>
      <c r="O356" t="s">
        <v>1223</v>
      </c>
      <c r="P356" t="s">
        <v>1223</v>
      </c>
      <c r="Q356">
        <v>1</v>
      </c>
      <c r="X356">
        <v>0.16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2</v>
      </c>
      <c r="AF356" t="s">
        <v>6</v>
      </c>
      <c r="AG356">
        <v>0.16</v>
      </c>
      <c r="AH356">
        <v>2</v>
      </c>
      <c r="AI356">
        <v>16616998</v>
      </c>
      <c r="AJ356">
        <v>346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ROW(Source!A131)</f>
        <v>131</v>
      </c>
      <c r="B357">
        <v>16616999</v>
      </c>
      <c r="C357">
        <v>16616996</v>
      </c>
      <c r="D357">
        <v>15247974</v>
      </c>
      <c r="E357">
        <v>1</v>
      </c>
      <c r="F357">
        <v>1</v>
      </c>
      <c r="G357">
        <v>1</v>
      </c>
      <c r="H357">
        <v>2</v>
      </c>
      <c r="I357" t="s">
        <v>1226</v>
      </c>
      <c r="J357" t="s">
        <v>1227</v>
      </c>
      <c r="K357" t="s">
        <v>1228</v>
      </c>
      <c r="L357">
        <v>1368</v>
      </c>
      <c r="N357">
        <v>1011</v>
      </c>
      <c r="O357" t="s">
        <v>1229</v>
      </c>
      <c r="P357" t="s">
        <v>1229</v>
      </c>
      <c r="Q357">
        <v>1</v>
      </c>
      <c r="X357">
        <v>0.1</v>
      </c>
      <c r="Y357">
        <v>0</v>
      </c>
      <c r="Z357">
        <v>31.26</v>
      </c>
      <c r="AA357">
        <v>13.5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0.1</v>
      </c>
      <c r="AH357">
        <v>2</v>
      </c>
      <c r="AI357">
        <v>16616999</v>
      </c>
      <c r="AJ357">
        <v>347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ROW(Source!A131)</f>
        <v>131</v>
      </c>
      <c r="B358">
        <v>16617000</v>
      </c>
      <c r="C358">
        <v>16616996</v>
      </c>
      <c r="D358">
        <v>15249073</v>
      </c>
      <c r="E358">
        <v>1</v>
      </c>
      <c r="F358">
        <v>1</v>
      </c>
      <c r="G358">
        <v>1</v>
      </c>
      <c r="H358">
        <v>2</v>
      </c>
      <c r="I358" t="s">
        <v>1237</v>
      </c>
      <c r="J358" t="s">
        <v>1238</v>
      </c>
      <c r="K358" t="s">
        <v>1239</v>
      </c>
      <c r="L358">
        <v>1368</v>
      </c>
      <c r="N358">
        <v>1011</v>
      </c>
      <c r="O358" t="s">
        <v>1229</v>
      </c>
      <c r="P358" t="s">
        <v>1229</v>
      </c>
      <c r="Q358">
        <v>1</v>
      </c>
      <c r="X358">
        <v>0.06</v>
      </c>
      <c r="Y358">
        <v>0</v>
      </c>
      <c r="Z358">
        <v>65.709999999999994</v>
      </c>
      <c r="AA358">
        <v>11.6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0.06</v>
      </c>
      <c r="AH358">
        <v>2</v>
      </c>
      <c r="AI358">
        <v>16617000</v>
      </c>
      <c r="AJ358">
        <v>348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ROW(Source!A131)</f>
        <v>131</v>
      </c>
      <c r="B359">
        <v>16617001</v>
      </c>
      <c r="C359">
        <v>16616996</v>
      </c>
      <c r="D359">
        <v>15167286</v>
      </c>
      <c r="E359">
        <v>1</v>
      </c>
      <c r="F359">
        <v>1</v>
      </c>
      <c r="G359">
        <v>1</v>
      </c>
      <c r="H359">
        <v>3</v>
      </c>
      <c r="I359" t="s">
        <v>1293</v>
      </c>
      <c r="J359" t="s">
        <v>1294</v>
      </c>
      <c r="K359" t="s">
        <v>1295</v>
      </c>
      <c r="L359">
        <v>1339</v>
      </c>
      <c r="N359">
        <v>1007</v>
      </c>
      <c r="O359" t="s">
        <v>282</v>
      </c>
      <c r="P359" t="s">
        <v>282</v>
      </c>
      <c r="Q359">
        <v>1</v>
      </c>
      <c r="X359">
        <v>0.24</v>
      </c>
      <c r="Y359">
        <v>2.44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0.24</v>
      </c>
      <c r="AH359">
        <v>2</v>
      </c>
      <c r="AI359">
        <v>16617001</v>
      </c>
      <c r="AJ359">
        <v>349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ROW(Source!A131)</f>
        <v>131</v>
      </c>
      <c r="B360">
        <v>16617002</v>
      </c>
      <c r="C360">
        <v>16616996</v>
      </c>
      <c r="D360">
        <v>15167766</v>
      </c>
      <c r="E360">
        <v>1</v>
      </c>
      <c r="F360">
        <v>1</v>
      </c>
      <c r="G360">
        <v>1</v>
      </c>
      <c r="H360">
        <v>3</v>
      </c>
      <c r="I360" t="s">
        <v>1468</v>
      </c>
      <c r="J360" t="s">
        <v>1469</v>
      </c>
      <c r="K360" t="s">
        <v>1470</v>
      </c>
      <c r="L360">
        <v>1354</v>
      </c>
      <c r="N360">
        <v>1010</v>
      </c>
      <c r="O360" t="s">
        <v>110</v>
      </c>
      <c r="P360" t="s">
        <v>110</v>
      </c>
      <c r="Q360">
        <v>1</v>
      </c>
      <c r="X360">
        <v>5.0999999999999996</v>
      </c>
      <c r="Y360">
        <v>4.5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5.0999999999999996</v>
      </c>
      <c r="AH360">
        <v>2</v>
      </c>
      <c r="AI360">
        <v>16617002</v>
      </c>
      <c r="AJ360">
        <v>350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ROW(Source!A131)</f>
        <v>131</v>
      </c>
      <c r="B361">
        <v>16617003</v>
      </c>
      <c r="C361">
        <v>16616996</v>
      </c>
      <c r="D361">
        <v>15168015</v>
      </c>
      <c r="E361">
        <v>1</v>
      </c>
      <c r="F361">
        <v>1</v>
      </c>
      <c r="G361">
        <v>1</v>
      </c>
      <c r="H361">
        <v>3</v>
      </c>
      <c r="I361" t="s">
        <v>1471</v>
      </c>
      <c r="J361" t="s">
        <v>1472</v>
      </c>
      <c r="K361" t="s">
        <v>1473</v>
      </c>
      <c r="L361">
        <v>1348</v>
      </c>
      <c r="N361">
        <v>1009</v>
      </c>
      <c r="O361" t="s">
        <v>182</v>
      </c>
      <c r="P361" t="s">
        <v>182</v>
      </c>
      <c r="Q361">
        <v>1000</v>
      </c>
      <c r="X361">
        <v>2.5499999999999998E-2</v>
      </c>
      <c r="Y361">
        <v>586.47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2.5499999999999998E-2</v>
      </c>
      <c r="AH361">
        <v>2</v>
      </c>
      <c r="AI361">
        <v>16617003</v>
      </c>
      <c r="AJ361">
        <v>351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ROW(Source!A131)</f>
        <v>131</v>
      </c>
      <c r="B362">
        <v>16617004</v>
      </c>
      <c r="C362">
        <v>16616996</v>
      </c>
      <c r="D362">
        <v>15170682</v>
      </c>
      <c r="E362">
        <v>1</v>
      </c>
      <c r="F362">
        <v>1</v>
      </c>
      <c r="G362">
        <v>1</v>
      </c>
      <c r="H362">
        <v>3</v>
      </c>
      <c r="I362" t="s">
        <v>1328</v>
      </c>
      <c r="J362" t="s">
        <v>1329</v>
      </c>
      <c r="K362" t="s">
        <v>1330</v>
      </c>
      <c r="L362">
        <v>1327</v>
      </c>
      <c r="N362">
        <v>1005</v>
      </c>
      <c r="O362" t="s">
        <v>97</v>
      </c>
      <c r="P362" t="s">
        <v>97</v>
      </c>
      <c r="Q362">
        <v>1</v>
      </c>
      <c r="X362">
        <v>1.6</v>
      </c>
      <c r="Y362">
        <v>72.319999999999993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1.6</v>
      </c>
      <c r="AH362">
        <v>2</v>
      </c>
      <c r="AI362">
        <v>16617004</v>
      </c>
      <c r="AJ362">
        <v>352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ROW(Source!A131)</f>
        <v>131</v>
      </c>
      <c r="B363">
        <v>16617005</v>
      </c>
      <c r="C363">
        <v>16616996</v>
      </c>
      <c r="D363">
        <v>15171907</v>
      </c>
      <c r="E363">
        <v>1</v>
      </c>
      <c r="F363">
        <v>1</v>
      </c>
      <c r="G363">
        <v>1</v>
      </c>
      <c r="H363">
        <v>3</v>
      </c>
      <c r="I363" t="s">
        <v>1307</v>
      </c>
      <c r="J363" t="s">
        <v>1308</v>
      </c>
      <c r="K363" t="s">
        <v>1309</v>
      </c>
      <c r="L363">
        <v>1339</v>
      </c>
      <c r="N363">
        <v>1007</v>
      </c>
      <c r="O363" t="s">
        <v>282</v>
      </c>
      <c r="P363" t="s">
        <v>282</v>
      </c>
      <c r="Q363">
        <v>1</v>
      </c>
      <c r="X363">
        <v>4.4000000000000003E-3</v>
      </c>
      <c r="Y363">
        <v>74.58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4.4000000000000003E-3</v>
      </c>
      <c r="AH363">
        <v>2</v>
      </c>
      <c r="AI363">
        <v>16617005</v>
      </c>
      <c r="AJ363">
        <v>353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ROW(Source!A131)</f>
        <v>131</v>
      </c>
      <c r="B364">
        <v>16617006</v>
      </c>
      <c r="C364">
        <v>16616996</v>
      </c>
      <c r="D364">
        <v>15202490</v>
      </c>
      <c r="E364">
        <v>1</v>
      </c>
      <c r="F364">
        <v>1</v>
      </c>
      <c r="G364">
        <v>1</v>
      </c>
      <c r="H364">
        <v>3</v>
      </c>
      <c r="I364" t="s">
        <v>1474</v>
      </c>
      <c r="J364" t="s">
        <v>1475</v>
      </c>
      <c r="K364" t="s">
        <v>1476</v>
      </c>
      <c r="L364">
        <v>1346</v>
      </c>
      <c r="N364">
        <v>1009</v>
      </c>
      <c r="O364" t="s">
        <v>162</v>
      </c>
      <c r="P364" t="s">
        <v>162</v>
      </c>
      <c r="Q364">
        <v>1</v>
      </c>
      <c r="X364">
        <v>4.0199999999999996</v>
      </c>
      <c r="Y364">
        <v>8.09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4.0199999999999996</v>
      </c>
      <c r="AH364">
        <v>2</v>
      </c>
      <c r="AI364">
        <v>16617006</v>
      </c>
      <c r="AJ364">
        <v>354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ROW(Source!A131)</f>
        <v>131</v>
      </c>
      <c r="B365">
        <v>16617007</v>
      </c>
      <c r="C365">
        <v>16616996</v>
      </c>
      <c r="D365">
        <v>15163054</v>
      </c>
      <c r="E365">
        <v>17</v>
      </c>
      <c r="F365">
        <v>1</v>
      </c>
      <c r="G365">
        <v>1</v>
      </c>
      <c r="H365">
        <v>3</v>
      </c>
      <c r="I365" t="s">
        <v>430</v>
      </c>
      <c r="J365" t="s">
        <v>6</v>
      </c>
      <c r="K365" t="s">
        <v>431</v>
      </c>
      <c r="L365">
        <v>1348</v>
      </c>
      <c r="N365">
        <v>1009</v>
      </c>
      <c r="O365" t="s">
        <v>182</v>
      </c>
      <c r="P365" t="s">
        <v>182</v>
      </c>
      <c r="Q365">
        <v>1000</v>
      </c>
      <c r="X365">
        <v>7.0999999999999994E-2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 t="s">
        <v>6</v>
      </c>
      <c r="AG365">
        <v>7.0999999999999994E-2</v>
      </c>
      <c r="AH365">
        <v>2</v>
      </c>
      <c r="AI365">
        <v>16617007</v>
      </c>
      <c r="AJ365">
        <v>355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ROW(Source!A131)</f>
        <v>131</v>
      </c>
      <c r="B366">
        <v>16617008</v>
      </c>
      <c r="C366">
        <v>16616996</v>
      </c>
      <c r="D366">
        <v>15204729</v>
      </c>
      <c r="E366">
        <v>1</v>
      </c>
      <c r="F366">
        <v>1</v>
      </c>
      <c r="G366">
        <v>1</v>
      </c>
      <c r="H366">
        <v>3</v>
      </c>
      <c r="I366" t="s">
        <v>1331</v>
      </c>
      <c r="J366" t="s">
        <v>1332</v>
      </c>
      <c r="K366" t="s">
        <v>1333</v>
      </c>
      <c r="L366">
        <v>1348</v>
      </c>
      <c r="N366">
        <v>1009</v>
      </c>
      <c r="O366" t="s">
        <v>182</v>
      </c>
      <c r="P366" t="s">
        <v>182</v>
      </c>
      <c r="Q366">
        <v>1000</v>
      </c>
      <c r="X366">
        <v>7.1999999999999995E-2</v>
      </c>
      <c r="Y366">
        <v>4294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7.1999999999999995E-2</v>
      </c>
      <c r="AH366">
        <v>2</v>
      </c>
      <c r="AI366">
        <v>16617008</v>
      </c>
      <c r="AJ366">
        <v>358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ROW(Source!A134)</f>
        <v>134</v>
      </c>
      <c r="B367">
        <v>16613475</v>
      </c>
      <c r="C367">
        <v>16613471</v>
      </c>
      <c r="D367">
        <v>15430517</v>
      </c>
      <c r="E367">
        <v>1</v>
      </c>
      <c r="F367">
        <v>1</v>
      </c>
      <c r="G367">
        <v>1</v>
      </c>
      <c r="H367">
        <v>1</v>
      </c>
      <c r="I367" t="s">
        <v>1230</v>
      </c>
      <c r="J367" t="s">
        <v>6</v>
      </c>
      <c r="K367" t="s">
        <v>1231</v>
      </c>
      <c r="L367">
        <v>1191</v>
      </c>
      <c r="N367">
        <v>1013</v>
      </c>
      <c r="O367" t="s">
        <v>1223</v>
      </c>
      <c r="P367" t="s">
        <v>1223</v>
      </c>
      <c r="Q367">
        <v>1</v>
      </c>
      <c r="X367">
        <v>3.77</v>
      </c>
      <c r="Y367">
        <v>0</v>
      </c>
      <c r="Z367">
        <v>0</v>
      </c>
      <c r="AA367">
        <v>0</v>
      </c>
      <c r="AB367">
        <v>7.8</v>
      </c>
      <c r="AC367">
        <v>0</v>
      </c>
      <c r="AD367">
        <v>1</v>
      </c>
      <c r="AE367">
        <v>1</v>
      </c>
      <c r="AF367" t="s">
        <v>6</v>
      </c>
      <c r="AG367">
        <v>3.77</v>
      </c>
      <c r="AH367">
        <v>2</v>
      </c>
      <c r="AI367">
        <v>16613472</v>
      </c>
      <c r="AJ367">
        <v>359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ROW(Source!A134)</f>
        <v>134</v>
      </c>
      <c r="B368">
        <v>16613476</v>
      </c>
      <c r="C368">
        <v>16613471</v>
      </c>
      <c r="D368">
        <v>15165926</v>
      </c>
      <c r="E368">
        <v>1</v>
      </c>
      <c r="F368">
        <v>1</v>
      </c>
      <c r="G368">
        <v>1</v>
      </c>
      <c r="H368">
        <v>3</v>
      </c>
      <c r="I368" t="s">
        <v>1483</v>
      </c>
      <c r="J368" t="s">
        <v>1484</v>
      </c>
      <c r="K368" t="s">
        <v>1485</v>
      </c>
      <c r="L368">
        <v>1348</v>
      </c>
      <c r="N368">
        <v>1009</v>
      </c>
      <c r="O368" t="s">
        <v>182</v>
      </c>
      <c r="P368" t="s">
        <v>182</v>
      </c>
      <c r="Q368">
        <v>1000</v>
      </c>
      <c r="X368">
        <v>1E-3</v>
      </c>
      <c r="Y368">
        <v>7571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1E-3</v>
      </c>
      <c r="AH368">
        <v>2</v>
      </c>
      <c r="AI368">
        <v>16613473</v>
      </c>
      <c r="AJ368">
        <v>360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ROW(Source!A134)</f>
        <v>134</v>
      </c>
      <c r="B369">
        <v>16613477</v>
      </c>
      <c r="C369">
        <v>16613471</v>
      </c>
      <c r="D369">
        <v>15167286</v>
      </c>
      <c r="E369">
        <v>1</v>
      </c>
      <c r="F369">
        <v>1</v>
      </c>
      <c r="G369">
        <v>1</v>
      </c>
      <c r="H369">
        <v>3</v>
      </c>
      <c r="I369" t="s">
        <v>1293</v>
      </c>
      <c r="J369" t="s">
        <v>1294</v>
      </c>
      <c r="K369" t="s">
        <v>1295</v>
      </c>
      <c r="L369">
        <v>1339</v>
      </c>
      <c r="N369">
        <v>1007</v>
      </c>
      <c r="O369" t="s">
        <v>282</v>
      </c>
      <c r="P369" t="s">
        <v>282</v>
      </c>
      <c r="Q369">
        <v>1</v>
      </c>
      <c r="X369">
        <v>0.05</v>
      </c>
      <c r="Y369">
        <v>2.44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0.05</v>
      </c>
      <c r="AH369">
        <v>2</v>
      </c>
      <c r="AI369">
        <v>16613474</v>
      </c>
      <c r="AJ369">
        <v>361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ROW(Source!A135)</f>
        <v>135</v>
      </c>
      <c r="B370">
        <v>16613483</v>
      </c>
      <c r="C370">
        <v>16613478</v>
      </c>
      <c r="D370">
        <v>15435609</v>
      </c>
      <c r="E370">
        <v>1</v>
      </c>
      <c r="F370">
        <v>1</v>
      </c>
      <c r="G370">
        <v>1</v>
      </c>
      <c r="H370">
        <v>1</v>
      </c>
      <c r="I370" t="s">
        <v>1291</v>
      </c>
      <c r="J370" t="s">
        <v>6</v>
      </c>
      <c r="K370" t="s">
        <v>1292</v>
      </c>
      <c r="L370">
        <v>1191</v>
      </c>
      <c r="N370">
        <v>1013</v>
      </c>
      <c r="O370" t="s">
        <v>1223</v>
      </c>
      <c r="P370" t="s">
        <v>1223</v>
      </c>
      <c r="Q370">
        <v>1</v>
      </c>
      <c r="X370">
        <v>2.71</v>
      </c>
      <c r="Y370">
        <v>0</v>
      </c>
      <c r="Z370">
        <v>0</v>
      </c>
      <c r="AA370">
        <v>0</v>
      </c>
      <c r="AB370">
        <v>8.9700000000000006</v>
      </c>
      <c r="AC370">
        <v>0</v>
      </c>
      <c r="AD370">
        <v>1</v>
      </c>
      <c r="AE370">
        <v>1</v>
      </c>
      <c r="AF370" t="s">
        <v>6</v>
      </c>
      <c r="AG370">
        <v>2.71</v>
      </c>
      <c r="AH370">
        <v>2</v>
      </c>
      <c r="AI370">
        <v>16613479</v>
      </c>
      <c r="AJ370">
        <v>362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ROW(Source!A135)</f>
        <v>135</v>
      </c>
      <c r="B371">
        <v>16613484</v>
      </c>
      <c r="C371">
        <v>16613478</v>
      </c>
      <c r="D371">
        <v>15167286</v>
      </c>
      <c r="E371">
        <v>1</v>
      </c>
      <c r="F371">
        <v>1</v>
      </c>
      <c r="G371">
        <v>1</v>
      </c>
      <c r="H371">
        <v>3</v>
      </c>
      <c r="I371" t="s">
        <v>1293</v>
      </c>
      <c r="J371" t="s">
        <v>1294</v>
      </c>
      <c r="K371" t="s">
        <v>1295</v>
      </c>
      <c r="L371">
        <v>1339</v>
      </c>
      <c r="N371">
        <v>1007</v>
      </c>
      <c r="O371" t="s">
        <v>282</v>
      </c>
      <c r="P371" t="s">
        <v>282</v>
      </c>
      <c r="Q371">
        <v>1</v>
      </c>
      <c r="X371">
        <v>0.01</v>
      </c>
      <c r="Y371">
        <v>2.44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0.01</v>
      </c>
      <c r="AH371">
        <v>2</v>
      </c>
      <c r="AI371">
        <v>16613480</v>
      </c>
      <c r="AJ371">
        <v>363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ROW(Source!A135)</f>
        <v>135</v>
      </c>
      <c r="B372">
        <v>16613485</v>
      </c>
      <c r="C372">
        <v>16613478</v>
      </c>
      <c r="D372">
        <v>15161703</v>
      </c>
      <c r="E372">
        <v>17</v>
      </c>
      <c r="F372">
        <v>1</v>
      </c>
      <c r="G372">
        <v>1</v>
      </c>
      <c r="H372">
        <v>3</v>
      </c>
      <c r="I372" t="s">
        <v>478</v>
      </c>
      <c r="J372" t="s">
        <v>6</v>
      </c>
      <c r="K372" t="s">
        <v>479</v>
      </c>
      <c r="L372">
        <v>1339</v>
      </c>
      <c r="N372">
        <v>1007</v>
      </c>
      <c r="O372" t="s">
        <v>282</v>
      </c>
      <c r="P372" t="s">
        <v>282</v>
      </c>
      <c r="Q372">
        <v>1</v>
      </c>
      <c r="X372">
        <v>0.02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6</v>
      </c>
      <c r="AG372">
        <v>0.02</v>
      </c>
      <c r="AH372">
        <v>2</v>
      </c>
      <c r="AI372">
        <v>16613481</v>
      </c>
      <c r="AJ372">
        <v>364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ROW(Source!A138)</f>
        <v>138</v>
      </c>
      <c r="B373">
        <v>16615290</v>
      </c>
      <c r="C373">
        <v>16615289</v>
      </c>
      <c r="D373">
        <v>9415746</v>
      </c>
      <c r="E373">
        <v>1</v>
      </c>
      <c r="F373">
        <v>1</v>
      </c>
      <c r="G373">
        <v>1</v>
      </c>
      <c r="H373">
        <v>1</v>
      </c>
      <c r="I373" t="s">
        <v>1486</v>
      </c>
      <c r="J373" t="s">
        <v>6</v>
      </c>
      <c r="K373" t="s">
        <v>1487</v>
      </c>
      <c r="L373">
        <v>1369</v>
      </c>
      <c r="N373">
        <v>1013</v>
      </c>
      <c r="O373" t="s">
        <v>1488</v>
      </c>
      <c r="P373" t="s">
        <v>1488</v>
      </c>
      <c r="Q373">
        <v>1</v>
      </c>
      <c r="X373">
        <v>71.06</v>
      </c>
      <c r="Y373">
        <v>0</v>
      </c>
      <c r="Z373">
        <v>0</v>
      </c>
      <c r="AA373">
        <v>0</v>
      </c>
      <c r="AB373">
        <v>8.86</v>
      </c>
      <c r="AC373">
        <v>0</v>
      </c>
      <c r="AD373">
        <v>1</v>
      </c>
      <c r="AE373">
        <v>1</v>
      </c>
      <c r="AF373" t="s">
        <v>92</v>
      </c>
      <c r="AG373">
        <v>81.718999999999994</v>
      </c>
      <c r="AH373">
        <v>2</v>
      </c>
      <c r="AI373">
        <v>16615290</v>
      </c>
      <c r="AJ373">
        <v>366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ROW(Source!A138)</f>
        <v>138</v>
      </c>
      <c r="B374">
        <v>16615291</v>
      </c>
      <c r="C374">
        <v>16615289</v>
      </c>
      <c r="D374">
        <v>121548</v>
      </c>
      <c r="E374">
        <v>1</v>
      </c>
      <c r="F374">
        <v>1</v>
      </c>
      <c r="G374">
        <v>1</v>
      </c>
      <c r="H374">
        <v>1</v>
      </c>
      <c r="I374" t="s">
        <v>24</v>
      </c>
      <c r="J374" t="s">
        <v>6</v>
      </c>
      <c r="K374" t="s">
        <v>1225</v>
      </c>
      <c r="L374">
        <v>608254</v>
      </c>
      <c r="N374">
        <v>1013</v>
      </c>
      <c r="O374" t="s">
        <v>1489</v>
      </c>
      <c r="P374" t="s">
        <v>1489</v>
      </c>
      <c r="Q374">
        <v>1</v>
      </c>
      <c r="X374">
        <v>0.01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2</v>
      </c>
      <c r="AF374" t="s">
        <v>91</v>
      </c>
      <c r="AG374">
        <v>1.2500000000000001E-2</v>
      </c>
      <c r="AH374">
        <v>2</v>
      </c>
      <c r="AI374">
        <v>16615291</v>
      </c>
      <c r="AJ374">
        <v>367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ROW(Source!A138)</f>
        <v>138</v>
      </c>
      <c r="B375">
        <v>16615292</v>
      </c>
      <c r="C375">
        <v>16615289</v>
      </c>
      <c r="D375">
        <v>12833667</v>
      </c>
      <c r="E375">
        <v>1</v>
      </c>
      <c r="F375">
        <v>1</v>
      </c>
      <c r="G375">
        <v>1</v>
      </c>
      <c r="H375">
        <v>2</v>
      </c>
      <c r="I375" t="s">
        <v>1490</v>
      </c>
      <c r="J375" t="s">
        <v>1491</v>
      </c>
      <c r="K375" t="s">
        <v>1492</v>
      </c>
      <c r="L375">
        <v>1368</v>
      </c>
      <c r="N375">
        <v>1011</v>
      </c>
      <c r="O375" t="s">
        <v>1229</v>
      </c>
      <c r="P375" t="s">
        <v>1229</v>
      </c>
      <c r="Q375">
        <v>1</v>
      </c>
      <c r="X375">
        <v>0.01</v>
      </c>
      <c r="Y375">
        <v>0</v>
      </c>
      <c r="Z375">
        <v>31.26</v>
      </c>
      <c r="AA375">
        <v>13.5</v>
      </c>
      <c r="AB375">
        <v>0</v>
      </c>
      <c r="AC375">
        <v>0</v>
      </c>
      <c r="AD375">
        <v>1</v>
      </c>
      <c r="AE375">
        <v>0</v>
      </c>
      <c r="AF375" t="s">
        <v>91</v>
      </c>
      <c r="AG375">
        <v>1.2500000000000001E-2</v>
      </c>
      <c r="AH375">
        <v>2</v>
      </c>
      <c r="AI375">
        <v>16615292</v>
      </c>
      <c r="AJ375">
        <v>368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ROW(Source!A138)</f>
        <v>138</v>
      </c>
      <c r="B376">
        <v>16615293</v>
      </c>
      <c r="C376">
        <v>16615289</v>
      </c>
      <c r="D376">
        <v>12836407</v>
      </c>
      <c r="E376">
        <v>1</v>
      </c>
      <c r="F376">
        <v>1</v>
      </c>
      <c r="G376">
        <v>1</v>
      </c>
      <c r="H376">
        <v>2</v>
      </c>
      <c r="I376" t="s">
        <v>1493</v>
      </c>
      <c r="J376" t="s">
        <v>1494</v>
      </c>
      <c r="K376" t="s">
        <v>1239</v>
      </c>
      <c r="L376">
        <v>1368</v>
      </c>
      <c r="N376">
        <v>1011</v>
      </c>
      <c r="O376" t="s">
        <v>1229</v>
      </c>
      <c r="P376" t="s">
        <v>1229</v>
      </c>
      <c r="Q376">
        <v>1</v>
      </c>
      <c r="X376">
        <v>0.03</v>
      </c>
      <c r="Y376">
        <v>0</v>
      </c>
      <c r="Z376">
        <v>87.17</v>
      </c>
      <c r="AA376">
        <v>11.6</v>
      </c>
      <c r="AB376">
        <v>0</v>
      </c>
      <c r="AC376">
        <v>0</v>
      </c>
      <c r="AD376">
        <v>1</v>
      </c>
      <c r="AE376">
        <v>0</v>
      </c>
      <c r="AF376" t="s">
        <v>91</v>
      </c>
      <c r="AG376">
        <v>3.7499999999999999E-2</v>
      </c>
      <c r="AH376">
        <v>2</v>
      </c>
      <c r="AI376">
        <v>16615293</v>
      </c>
      <c r="AJ376">
        <v>369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ROW(Source!A138)</f>
        <v>138</v>
      </c>
      <c r="B377">
        <v>16615294</v>
      </c>
      <c r="C377">
        <v>16615289</v>
      </c>
      <c r="D377">
        <v>12862834</v>
      </c>
      <c r="E377">
        <v>1</v>
      </c>
      <c r="F377">
        <v>1</v>
      </c>
      <c r="G377">
        <v>1</v>
      </c>
      <c r="H377">
        <v>3</v>
      </c>
      <c r="I377" t="s">
        <v>1495</v>
      </c>
      <c r="J377" t="s">
        <v>1496</v>
      </c>
      <c r="K377" t="s">
        <v>1497</v>
      </c>
      <c r="L377">
        <v>1348</v>
      </c>
      <c r="N377">
        <v>1009</v>
      </c>
      <c r="O377" t="s">
        <v>182</v>
      </c>
      <c r="P377" t="s">
        <v>182</v>
      </c>
      <c r="Q377">
        <v>1000</v>
      </c>
      <c r="X377">
        <v>2.46E-2</v>
      </c>
      <c r="Y377">
        <v>15707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2.46E-2</v>
      </c>
      <c r="AH377">
        <v>2</v>
      </c>
      <c r="AI377">
        <v>16615294</v>
      </c>
      <c r="AJ377">
        <v>370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ROW(Source!A138)</f>
        <v>138</v>
      </c>
      <c r="B378">
        <v>16615295</v>
      </c>
      <c r="C378">
        <v>16615289</v>
      </c>
      <c r="D378">
        <v>12860382</v>
      </c>
      <c r="E378">
        <v>1</v>
      </c>
      <c r="F378">
        <v>1</v>
      </c>
      <c r="G378">
        <v>1</v>
      </c>
      <c r="H378">
        <v>3</v>
      </c>
      <c r="I378" t="s">
        <v>1498</v>
      </c>
      <c r="J378" t="s">
        <v>1499</v>
      </c>
      <c r="K378" t="s">
        <v>1300</v>
      </c>
      <c r="L378">
        <v>1346</v>
      </c>
      <c r="N378">
        <v>1009</v>
      </c>
      <c r="O378" t="s">
        <v>162</v>
      </c>
      <c r="P378" t="s">
        <v>162</v>
      </c>
      <c r="Q378">
        <v>1</v>
      </c>
      <c r="X378">
        <v>0.3</v>
      </c>
      <c r="Y378">
        <v>1.82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0.3</v>
      </c>
      <c r="AH378">
        <v>2</v>
      </c>
      <c r="AI378">
        <v>16615295</v>
      </c>
      <c r="AJ378">
        <v>371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ROW(Source!A138)</f>
        <v>138</v>
      </c>
      <c r="B379">
        <v>16615296</v>
      </c>
      <c r="C379">
        <v>16615289</v>
      </c>
      <c r="D379">
        <v>12863135</v>
      </c>
      <c r="E379">
        <v>1</v>
      </c>
      <c r="F379">
        <v>1</v>
      </c>
      <c r="G379">
        <v>1</v>
      </c>
      <c r="H379">
        <v>3</v>
      </c>
      <c r="I379" t="s">
        <v>1500</v>
      </c>
      <c r="J379" t="s">
        <v>1501</v>
      </c>
      <c r="K379" t="s">
        <v>1316</v>
      </c>
      <c r="L379">
        <v>1346</v>
      </c>
      <c r="N379">
        <v>1009</v>
      </c>
      <c r="O379" t="s">
        <v>162</v>
      </c>
      <c r="P379" t="s">
        <v>162</v>
      </c>
      <c r="Q379">
        <v>1</v>
      </c>
      <c r="X379">
        <v>2.7</v>
      </c>
      <c r="Y379">
        <v>32.6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2.7</v>
      </c>
      <c r="AH379">
        <v>2</v>
      </c>
      <c r="AI379">
        <v>16615296</v>
      </c>
      <c r="AJ379">
        <v>372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ROW(Source!A139)</f>
        <v>139</v>
      </c>
      <c r="B380">
        <v>16613491</v>
      </c>
      <c r="C380">
        <v>16613488</v>
      </c>
      <c r="D380">
        <v>15433629</v>
      </c>
      <c r="E380">
        <v>1</v>
      </c>
      <c r="F380">
        <v>1</v>
      </c>
      <c r="G380">
        <v>1</v>
      </c>
      <c r="H380">
        <v>1</v>
      </c>
      <c r="I380" t="s">
        <v>1502</v>
      </c>
      <c r="J380" t="s">
        <v>6</v>
      </c>
      <c r="K380" t="s">
        <v>1503</v>
      </c>
      <c r="L380">
        <v>1191</v>
      </c>
      <c r="N380">
        <v>1013</v>
      </c>
      <c r="O380" t="s">
        <v>1223</v>
      </c>
      <c r="P380" t="s">
        <v>1223</v>
      </c>
      <c r="Q380">
        <v>1</v>
      </c>
      <c r="X380">
        <v>1.03</v>
      </c>
      <c r="Y380">
        <v>0</v>
      </c>
      <c r="Z380">
        <v>0</v>
      </c>
      <c r="AA380">
        <v>0</v>
      </c>
      <c r="AB380">
        <v>7.19</v>
      </c>
      <c r="AC380">
        <v>0</v>
      </c>
      <c r="AD380">
        <v>1</v>
      </c>
      <c r="AE380">
        <v>1</v>
      </c>
      <c r="AF380" t="s">
        <v>6</v>
      </c>
      <c r="AG380">
        <v>1.03</v>
      </c>
      <c r="AH380">
        <v>2</v>
      </c>
      <c r="AI380">
        <v>16613489</v>
      </c>
      <c r="AJ380">
        <v>373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ROW(Source!A139)</f>
        <v>139</v>
      </c>
      <c r="B381">
        <v>16613492</v>
      </c>
      <c r="C381">
        <v>16613488</v>
      </c>
      <c r="D381">
        <v>15170984</v>
      </c>
      <c r="E381">
        <v>1</v>
      </c>
      <c r="F381">
        <v>1</v>
      </c>
      <c r="G381">
        <v>1</v>
      </c>
      <c r="H381">
        <v>3</v>
      </c>
      <c r="I381" t="s">
        <v>1504</v>
      </c>
      <c r="J381" t="s">
        <v>1505</v>
      </c>
      <c r="K381" t="s">
        <v>1506</v>
      </c>
      <c r="L381">
        <v>1355</v>
      </c>
      <c r="N381">
        <v>1010</v>
      </c>
      <c r="O381" t="s">
        <v>322</v>
      </c>
      <c r="P381" t="s">
        <v>322</v>
      </c>
      <c r="Q381">
        <v>100</v>
      </c>
      <c r="X381">
        <v>0.2</v>
      </c>
      <c r="Y381">
        <v>82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0.2</v>
      </c>
      <c r="AH381">
        <v>2</v>
      </c>
      <c r="AI381">
        <v>16613490</v>
      </c>
      <c r="AJ381">
        <v>374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ROW(Source!A179)</f>
        <v>179</v>
      </c>
      <c r="B382">
        <v>16613504</v>
      </c>
      <c r="C382">
        <v>16613495</v>
      </c>
      <c r="D382">
        <v>15442878</v>
      </c>
      <c r="E382">
        <v>1</v>
      </c>
      <c r="F382">
        <v>1</v>
      </c>
      <c r="G382">
        <v>1</v>
      </c>
      <c r="H382">
        <v>1</v>
      </c>
      <c r="I382" t="s">
        <v>1507</v>
      </c>
      <c r="J382" t="s">
        <v>6</v>
      </c>
      <c r="K382" t="s">
        <v>1508</v>
      </c>
      <c r="L382">
        <v>1191</v>
      </c>
      <c r="N382">
        <v>1013</v>
      </c>
      <c r="O382" t="s">
        <v>1223</v>
      </c>
      <c r="P382" t="s">
        <v>1223</v>
      </c>
      <c r="Q382">
        <v>1</v>
      </c>
      <c r="X382">
        <v>0.9</v>
      </c>
      <c r="Y382">
        <v>0</v>
      </c>
      <c r="Z382">
        <v>0</v>
      </c>
      <c r="AA382">
        <v>0</v>
      </c>
      <c r="AB382">
        <v>10.5</v>
      </c>
      <c r="AC382">
        <v>0</v>
      </c>
      <c r="AD382">
        <v>1</v>
      </c>
      <c r="AE382">
        <v>1</v>
      </c>
      <c r="AF382" t="s">
        <v>571</v>
      </c>
      <c r="AG382">
        <v>0.27</v>
      </c>
      <c r="AH382">
        <v>2</v>
      </c>
      <c r="AI382">
        <v>16613496</v>
      </c>
      <c r="AJ382">
        <v>375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ROW(Source!A179)</f>
        <v>179</v>
      </c>
      <c r="B383">
        <v>16613505</v>
      </c>
      <c r="C383">
        <v>16613495</v>
      </c>
      <c r="D383">
        <v>15430395</v>
      </c>
      <c r="E383">
        <v>1</v>
      </c>
      <c r="F383">
        <v>1</v>
      </c>
      <c r="G383">
        <v>1</v>
      </c>
      <c r="H383">
        <v>1</v>
      </c>
      <c r="I383" t="s">
        <v>1224</v>
      </c>
      <c r="J383" t="s">
        <v>6</v>
      </c>
      <c r="K383" t="s">
        <v>1225</v>
      </c>
      <c r="L383">
        <v>1191</v>
      </c>
      <c r="N383">
        <v>1013</v>
      </c>
      <c r="O383" t="s">
        <v>1223</v>
      </c>
      <c r="P383" t="s">
        <v>1223</v>
      </c>
      <c r="Q383">
        <v>1</v>
      </c>
      <c r="X383">
        <v>0.2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2</v>
      </c>
      <c r="AF383" t="s">
        <v>571</v>
      </c>
      <c r="AG383">
        <v>0.06</v>
      </c>
      <c r="AH383">
        <v>2</v>
      </c>
      <c r="AI383">
        <v>16613497</v>
      </c>
      <c r="AJ383">
        <v>376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ROW(Source!A179)</f>
        <v>179</v>
      </c>
      <c r="B384">
        <v>16613506</v>
      </c>
      <c r="C384">
        <v>16613495</v>
      </c>
      <c r="D384">
        <v>15247680</v>
      </c>
      <c r="E384">
        <v>1</v>
      </c>
      <c r="F384">
        <v>1</v>
      </c>
      <c r="G384">
        <v>1</v>
      </c>
      <c r="H384">
        <v>2</v>
      </c>
      <c r="I384" t="s">
        <v>1509</v>
      </c>
      <c r="J384" t="s">
        <v>1510</v>
      </c>
      <c r="K384" t="s">
        <v>1511</v>
      </c>
      <c r="L384">
        <v>1368</v>
      </c>
      <c r="N384">
        <v>1011</v>
      </c>
      <c r="O384" t="s">
        <v>1229</v>
      </c>
      <c r="P384" t="s">
        <v>1229</v>
      </c>
      <c r="Q384">
        <v>1</v>
      </c>
      <c r="X384">
        <v>0.1</v>
      </c>
      <c r="Y384">
        <v>0</v>
      </c>
      <c r="Z384">
        <v>111.99</v>
      </c>
      <c r="AA384">
        <v>13.5</v>
      </c>
      <c r="AB384">
        <v>0</v>
      </c>
      <c r="AC384">
        <v>0</v>
      </c>
      <c r="AD384">
        <v>1</v>
      </c>
      <c r="AE384">
        <v>0</v>
      </c>
      <c r="AF384" t="s">
        <v>571</v>
      </c>
      <c r="AG384">
        <v>0.03</v>
      </c>
      <c r="AH384">
        <v>2</v>
      </c>
      <c r="AI384">
        <v>16613498</v>
      </c>
      <c r="AJ384">
        <v>377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ROW(Source!A179)</f>
        <v>179</v>
      </c>
      <c r="B385">
        <v>16613507</v>
      </c>
      <c r="C385">
        <v>16613495</v>
      </c>
      <c r="D385">
        <v>15249073</v>
      </c>
      <c r="E385">
        <v>1</v>
      </c>
      <c r="F385">
        <v>1</v>
      </c>
      <c r="G385">
        <v>1</v>
      </c>
      <c r="H385">
        <v>2</v>
      </c>
      <c r="I385" t="s">
        <v>1237</v>
      </c>
      <c r="J385" t="s">
        <v>1238</v>
      </c>
      <c r="K385" t="s">
        <v>1239</v>
      </c>
      <c r="L385">
        <v>1368</v>
      </c>
      <c r="N385">
        <v>1011</v>
      </c>
      <c r="O385" t="s">
        <v>1229</v>
      </c>
      <c r="P385" t="s">
        <v>1229</v>
      </c>
      <c r="Q385">
        <v>1</v>
      </c>
      <c r="X385">
        <v>0.1</v>
      </c>
      <c r="Y385">
        <v>0</v>
      </c>
      <c r="Z385">
        <v>65.709999999999994</v>
      </c>
      <c r="AA385">
        <v>11.6</v>
      </c>
      <c r="AB385">
        <v>0</v>
      </c>
      <c r="AC385">
        <v>0</v>
      </c>
      <c r="AD385">
        <v>1</v>
      </c>
      <c r="AE385">
        <v>0</v>
      </c>
      <c r="AF385" t="s">
        <v>571</v>
      </c>
      <c r="AG385">
        <v>0.03</v>
      </c>
      <c r="AH385">
        <v>2</v>
      </c>
      <c r="AI385">
        <v>16613499</v>
      </c>
      <c r="AJ385">
        <v>378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ROW(Source!A179)</f>
        <v>179</v>
      </c>
      <c r="B386">
        <v>16613508</v>
      </c>
      <c r="C386">
        <v>16613495</v>
      </c>
      <c r="D386">
        <v>15167588</v>
      </c>
      <c r="E386">
        <v>1</v>
      </c>
      <c r="F386">
        <v>1</v>
      </c>
      <c r="G386">
        <v>1</v>
      </c>
      <c r="H386">
        <v>3</v>
      </c>
      <c r="I386" t="s">
        <v>1512</v>
      </c>
      <c r="J386" t="s">
        <v>1513</v>
      </c>
      <c r="K386" t="s">
        <v>1514</v>
      </c>
      <c r="L386">
        <v>1346</v>
      </c>
      <c r="N386">
        <v>1009</v>
      </c>
      <c r="O386" t="s">
        <v>162</v>
      </c>
      <c r="P386" t="s">
        <v>162</v>
      </c>
      <c r="Q386">
        <v>1</v>
      </c>
      <c r="X386">
        <v>0.01</v>
      </c>
      <c r="Y386">
        <v>30.4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42</v>
      </c>
      <c r="AG386">
        <v>0</v>
      </c>
      <c r="AH386">
        <v>2</v>
      </c>
      <c r="AI386">
        <v>16613500</v>
      </c>
      <c r="AJ386">
        <v>379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ROW(Source!A179)</f>
        <v>179</v>
      </c>
      <c r="B387">
        <v>16613509</v>
      </c>
      <c r="C387">
        <v>16613495</v>
      </c>
      <c r="D387">
        <v>15169942</v>
      </c>
      <c r="E387">
        <v>1</v>
      </c>
      <c r="F387">
        <v>1</v>
      </c>
      <c r="G387">
        <v>1</v>
      </c>
      <c r="H387">
        <v>3</v>
      </c>
      <c r="I387" t="s">
        <v>1515</v>
      </c>
      <c r="J387" t="s">
        <v>1516</v>
      </c>
      <c r="K387" t="s">
        <v>1517</v>
      </c>
      <c r="L387">
        <v>1346</v>
      </c>
      <c r="N387">
        <v>1009</v>
      </c>
      <c r="O387" t="s">
        <v>162</v>
      </c>
      <c r="P387" t="s">
        <v>162</v>
      </c>
      <c r="Q387">
        <v>1</v>
      </c>
      <c r="X387">
        <v>0.3</v>
      </c>
      <c r="Y387">
        <v>9.0399999999999991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42</v>
      </c>
      <c r="AG387">
        <v>0</v>
      </c>
      <c r="AH387">
        <v>2</v>
      </c>
      <c r="AI387">
        <v>16613501</v>
      </c>
      <c r="AJ387">
        <v>380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ROW(Source!A179)</f>
        <v>179</v>
      </c>
      <c r="B388">
        <v>16613510</v>
      </c>
      <c r="C388">
        <v>16613495</v>
      </c>
      <c r="D388">
        <v>15191488</v>
      </c>
      <c r="E388">
        <v>1</v>
      </c>
      <c r="F388">
        <v>1</v>
      </c>
      <c r="G388">
        <v>1</v>
      </c>
      <c r="H388">
        <v>3</v>
      </c>
      <c r="I388" t="s">
        <v>1518</v>
      </c>
      <c r="J388" t="s">
        <v>1519</v>
      </c>
      <c r="K388" t="s">
        <v>1520</v>
      </c>
      <c r="L388">
        <v>1348</v>
      </c>
      <c r="N388">
        <v>1009</v>
      </c>
      <c r="O388" t="s">
        <v>182</v>
      </c>
      <c r="P388" t="s">
        <v>182</v>
      </c>
      <c r="Q388">
        <v>1000</v>
      </c>
      <c r="X388">
        <v>5.9999999999999995E-4</v>
      </c>
      <c r="Y388">
        <v>5000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42</v>
      </c>
      <c r="AG388">
        <v>0</v>
      </c>
      <c r="AH388">
        <v>2</v>
      </c>
      <c r="AI388">
        <v>16613502</v>
      </c>
      <c r="AJ388">
        <v>381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ROW(Source!A179)</f>
        <v>179</v>
      </c>
      <c r="B389">
        <v>16613511</v>
      </c>
      <c r="C389">
        <v>16613495</v>
      </c>
      <c r="D389">
        <v>15164559</v>
      </c>
      <c r="E389">
        <v>17</v>
      </c>
      <c r="F389">
        <v>1</v>
      </c>
      <c r="G389">
        <v>1</v>
      </c>
      <c r="H389">
        <v>3</v>
      </c>
      <c r="I389" t="s">
        <v>1521</v>
      </c>
      <c r="J389" t="s">
        <v>6</v>
      </c>
      <c r="K389" t="s">
        <v>1522</v>
      </c>
      <c r="L389">
        <v>1374</v>
      </c>
      <c r="N389">
        <v>1013</v>
      </c>
      <c r="O389" t="s">
        <v>1523</v>
      </c>
      <c r="P389" t="s">
        <v>1523</v>
      </c>
      <c r="Q389">
        <v>1</v>
      </c>
      <c r="X389">
        <v>0.19</v>
      </c>
      <c r="Y389">
        <v>1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42</v>
      </c>
      <c r="AG389">
        <v>0</v>
      </c>
      <c r="AH389">
        <v>2</v>
      </c>
      <c r="AI389">
        <v>16613503</v>
      </c>
      <c r="AJ389">
        <v>382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ROW(Source!A180)</f>
        <v>180</v>
      </c>
      <c r="B390">
        <v>16613516</v>
      </c>
      <c r="C390">
        <v>16613512</v>
      </c>
      <c r="D390">
        <v>15430767</v>
      </c>
      <c r="E390">
        <v>1</v>
      </c>
      <c r="F390">
        <v>1</v>
      </c>
      <c r="G390">
        <v>1</v>
      </c>
      <c r="H390">
        <v>1</v>
      </c>
      <c r="I390" t="s">
        <v>1249</v>
      </c>
      <c r="J390" t="s">
        <v>6</v>
      </c>
      <c r="K390" t="s">
        <v>1250</v>
      </c>
      <c r="L390">
        <v>1191</v>
      </c>
      <c r="N390">
        <v>1013</v>
      </c>
      <c r="O390" t="s">
        <v>1223</v>
      </c>
      <c r="P390" t="s">
        <v>1223</v>
      </c>
      <c r="Q390">
        <v>1</v>
      </c>
      <c r="X390">
        <v>25.72</v>
      </c>
      <c r="Y390">
        <v>0</v>
      </c>
      <c r="Z390">
        <v>0</v>
      </c>
      <c r="AA390">
        <v>0</v>
      </c>
      <c r="AB390">
        <v>8.5299999999999994</v>
      </c>
      <c r="AC390">
        <v>0</v>
      </c>
      <c r="AD390">
        <v>1</v>
      </c>
      <c r="AE390">
        <v>1</v>
      </c>
      <c r="AF390" t="s">
        <v>6</v>
      </c>
      <c r="AG390">
        <v>25.72</v>
      </c>
      <c r="AH390">
        <v>2</v>
      </c>
      <c r="AI390">
        <v>16613513</v>
      </c>
      <c r="AJ390">
        <v>383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ROW(Source!A180)</f>
        <v>180</v>
      </c>
      <c r="B391">
        <v>16613517</v>
      </c>
      <c r="C391">
        <v>16613512</v>
      </c>
      <c r="D391">
        <v>15430395</v>
      </c>
      <c r="E391">
        <v>1</v>
      </c>
      <c r="F391">
        <v>1</v>
      </c>
      <c r="G391">
        <v>1</v>
      </c>
      <c r="H391">
        <v>1</v>
      </c>
      <c r="I391" t="s">
        <v>1224</v>
      </c>
      <c r="J391" t="s">
        <v>6</v>
      </c>
      <c r="K391" t="s">
        <v>1225</v>
      </c>
      <c r="L391">
        <v>1191</v>
      </c>
      <c r="N391">
        <v>1013</v>
      </c>
      <c r="O391" t="s">
        <v>1223</v>
      </c>
      <c r="P391" t="s">
        <v>1223</v>
      </c>
      <c r="Q391">
        <v>1</v>
      </c>
      <c r="X391">
        <v>7.0000000000000007E-2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2</v>
      </c>
      <c r="AF391" t="s">
        <v>6</v>
      </c>
      <c r="AG391">
        <v>7.0000000000000007E-2</v>
      </c>
      <c r="AH391">
        <v>2</v>
      </c>
      <c r="AI391">
        <v>16613514</v>
      </c>
      <c r="AJ391">
        <v>384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ROW(Source!A180)</f>
        <v>180</v>
      </c>
      <c r="B392">
        <v>16613518</v>
      </c>
      <c r="C392">
        <v>16613512</v>
      </c>
      <c r="D392">
        <v>15247974</v>
      </c>
      <c r="E392">
        <v>1</v>
      </c>
      <c r="F392">
        <v>1</v>
      </c>
      <c r="G392">
        <v>1</v>
      </c>
      <c r="H392">
        <v>2</v>
      </c>
      <c r="I392" t="s">
        <v>1226</v>
      </c>
      <c r="J392" t="s">
        <v>1227</v>
      </c>
      <c r="K392" t="s">
        <v>1228</v>
      </c>
      <c r="L392">
        <v>1368</v>
      </c>
      <c r="N392">
        <v>1011</v>
      </c>
      <c r="O392" t="s">
        <v>1229</v>
      </c>
      <c r="P392" t="s">
        <v>1229</v>
      </c>
      <c r="Q392">
        <v>1</v>
      </c>
      <c r="X392">
        <v>7.0000000000000007E-2</v>
      </c>
      <c r="Y392">
        <v>0</v>
      </c>
      <c r="Z392">
        <v>31.26</v>
      </c>
      <c r="AA392">
        <v>13.5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7.0000000000000007E-2</v>
      </c>
      <c r="AH392">
        <v>2</v>
      </c>
      <c r="AI392">
        <v>16613515</v>
      </c>
      <c r="AJ392">
        <v>385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ROW(Source!A181)</f>
        <v>181</v>
      </c>
      <c r="B393">
        <v>16613521</v>
      </c>
      <c r="C393">
        <v>16613519</v>
      </c>
      <c r="D393">
        <v>15430517</v>
      </c>
      <c r="E393">
        <v>1</v>
      </c>
      <c r="F393">
        <v>1</v>
      </c>
      <c r="G393">
        <v>1</v>
      </c>
      <c r="H393">
        <v>1</v>
      </c>
      <c r="I393" t="s">
        <v>1230</v>
      </c>
      <c r="J393" t="s">
        <v>6</v>
      </c>
      <c r="K393" t="s">
        <v>1231</v>
      </c>
      <c r="L393">
        <v>1191</v>
      </c>
      <c r="N393">
        <v>1013</v>
      </c>
      <c r="O393" t="s">
        <v>1223</v>
      </c>
      <c r="P393" t="s">
        <v>1223</v>
      </c>
      <c r="Q393">
        <v>1</v>
      </c>
      <c r="X393">
        <v>5.84</v>
      </c>
      <c r="Y393">
        <v>0</v>
      </c>
      <c r="Z393">
        <v>0</v>
      </c>
      <c r="AA393">
        <v>0</v>
      </c>
      <c r="AB393">
        <v>7.8</v>
      </c>
      <c r="AC393">
        <v>0</v>
      </c>
      <c r="AD393">
        <v>1</v>
      </c>
      <c r="AE393">
        <v>1</v>
      </c>
      <c r="AF393" t="s">
        <v>6</v>
      </c>
      <c r="AG393">
        <v>5.84</v>
      </c>
      <c r="AH393">
        <v>2</v>
      </c>
      <c r="AI393">
        <v>16613520</v>
      </c>
      <c r="AJ393">
        <v>386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ROW(Source!A182)</f>
        <v>182</v>
      </c>
      <c r="B394">
        <v>16613537</v>
      </c>
      <c r="C394">
        <v>16613522</v>
      </c>
      <c r="D394">
        <v>15435721</v>
      </c>
      <c r="E394">
        <v>1</v>
      </c>
      <c r="F394">
        <v>1</v>
      </c>
      <c r="G394">
        <v>1</v>
      </c>
      <c r="H394">
        <v>1</v>
      </c>
      <c r="I394" t="s">
        <v>1398</v>
      </c>
      <c r="J394" t="s">
        <v>6</v>
      </c>
      <c r="K394" t="s">
        <v>1399</v>
      </c>
      <c r="L394">
        <v>1191</v>
      </c>
      <c r="N394">
        <v>1013</v>
      </c>
      <c r="O394" t="s">
        <v>1223</v>
      </c>
      <c r="P394" t="s">
        <v>1223</v>
      </c>
      <c r="Q394">
        <v>1</v>
      </c>
      <c r="X394">
        <v>1.56</v>
      </c>
      <c r="Y394">
        <v>0</v>
      </c>
      <c r="Z394">
        <v>0</v>
      </c>
      <c r="AA394">
        <v>0</v>
      </c>
      <c r="AB394">
        <v>9.51</v>
      </c>
      <c r="AC394">
        <v>0</v>
      </c>
      <c r="AD394">
        <v>1</v>
      </c>
      <c r="AE394">
        <v>1</v>
      </c>
      <c r="AF394" t="s">
        <v>571</v>
      </c>
      <c r="AG394">
        <v>0.46799999999999997</v>
      </c>
      <c r="AH394">
        <v>2</v>
      </c>
      <c r="AI394">
        <v>16613523</v>
      </c>
      <c r="AJ394">
        <v>387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ROW(Source!A182)</f>
        <v>182</v>
      </c>
      <c r="B395">
        <v>16613538</v>
      </c>
      <c r="C395">
        <v>16613522</v>
      </c>
      <c r="D395">
        <v>15249377</v>
      </c>
      <c r="E395">
        <v>1</v>
      </c>
      <c r="F395">
        <v>1</v>
      </c>
      <c r="G395">
        <v>1</v>
      </c>
      <c r="H395">
        <v>2</v>
      </c>
      <c r="I395" t="s">
        <v>1319</v>
      </c>
      <c r="J395" t="s">
        <v>1320</v>
      </c>
      <c r="K395" t="s">
        <v>1321</v>
      </c>
      <c r="L395">
        <v>1368</v>
      </c>
      <c r="N395">
        <v>1011</v>
      </c>
      <c r="O395" t="s">
        <v>1229</v>
      </c>
      <c r="P395" t="s">
        <v>1229</v>
      </c>
      <c r="Q395">
        <v>1</v>
      </c>
      <c r="X395">
        <v>0.13</v>
      </c>
      <c r="Y395">
        <v>0</v>
      </c>
      <c r="Z395">
        <v>8.1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571</v>
      </c>
      <c r="AG395">
        <v>3.9E-2</v>
      </c>
      <c r="AH395">
        <v>2</v>
      </c>
      <c r="AI395">
        <v>16613524</v>
      </c>
      <c r="AJ395">
        <v>388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ROW(Source!A182)</f>
        <v>182</v>
      </c>
      <c r="B396">
        <v>16613539</v>
      </c>
      <c r="C396">
        <v>16613522</v>
      </c>
      <c r="D396">
        <v>15165537</v>
      </c>
      <c r="E396">
        <v>1</v>
      </c>
      <c r="F396">
        <v>1</v>
      </c>
      <c r="G396">
        <v>1</v>
      </c>
      <c r="H396">
        <v>3</v>
      </c>
      <c r="I396" t="s">
        <v>1524</v>
      </c>
      <c r="J396" t="s">
        <v>1525</v>
      </c>
      <c r="K396" t="s">
        <v>1526</v>
      </c>
      <c r="L396">
        <v>1346</v>
      </c>
      <c r="N396">
        <v>1009</v>
      </c>
      <c r="O396" t="s">
        <v>162</v>
      </c>
      <c r="P396" t="s">
        <v>162</v>
      </c>
      <c r="Q396">
        <v>1</v>
      </c>
      <c r="X396">
        <v>6.0000000000000001E-3</v>
      </c>
      <c r="Y396">
        <v>44.97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42</v>
      </c>
      <c r="AG396">
        <v>0</v>
      </c>
      <c r="AH396">
        <v>2</v>
      </c>
      <c r="AI396">
        <v>16613525</v>
      </c>
      <c r="AJ396">
        <v>389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ROW(Source!A182)</f>
        <v>182</v>
      </c>
      <c r="B397">
        <v>16613540</v>
      </c>
      <c r="C397">
        <v>16613522</v>
      </c>
      <c r="D397">
        <v>15167269</v>
      </c>
      <c r="E397">
        <v>1</v>
      </c>
      <c r="F397">
        <v>1</v>
      </c>
      <c r="G397">
        <v>1</v>
      </c>
      <c r="H397">
        <v>3</v>
      </c>
      <c r="I397" t="s">
        <v>1527</v>
      </c>
      <c r="J397" t="s">
        <v>1528</v>
      </c>
      <c r="K397" t="s">
        <v>1529</v>
      </c>
      <c r="L397">
        <v>1346</v>
      </c>
      <c r="N397">
        <v>1009</v>
      </c>
      <c r="O397" t="s">
        <v>162</v>
      </c>
      <c r="P397" t="s">
        <v>162</v>
      </c>
      <c r="Q397">
        <v>1</v>
      </c>
      <c r="X397">
        <v>1E-3</v>
      </c>
      <c r="Y397">
        <v>11.5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42</v>
      </c>
      <c r="AG397">
        <v>0</v>
      </c>
      <c r="AH397">
        <v>2</v>
      </c>
      <c r="AI397">
        <v>16613526</v>
      </c>
      <c r="AJ397">
        <v>390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ROW(Source!A182)</f>
        <v>182</v>
      </c>
      <c r="B398">
        <v>16613541</v>
      </c>
      <c r="C398">
        <v>16613522</v>
      </c>
      <c r="D398">
        <v>15167588</v>
      </c>
      <c r="E398">
        <v>1</v>
      </c>
      <c r="F398">
        <v>1</v>
      </c>
      <c r="G398">
        <v>1</v>
      </c>
      <c r="H398">
        <v>3</v>
      </c>
      <c r="I398" t="s">
        <v>1512</v>
      </c>
      <c r="J398" t="s">
        <v>1513</v>
      </c>
      <c r="K398" t="s">
        <v>1514</v>
      </c>
      <c r="L398">
        <v>1346</v>
      </c>
      <c r="N398">
        <v>1009</v>
      </c>
      <c r="O398" t="s">
        <v>162</v>
      </c>
      <c r="P398" t="s">
        <v>162</v>
      </c>
      <c r="Q398">
        <v>1</v>
      </c>
      <c r="X398">
        <v>1.2E-2</v>
      </c>
      <c r="Y398">
        <v>30.4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42</v>
      </c>
      <c r="AG398">
        <v>0</v>
      </c>
      <c r="AH398">
        <v>2</v>
      </c>
      <c r="AI398">
        <v>16613527</v>
      </c>
      <c r="AJ398">
        <v>391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ROW(Source!A182)</f>
        <v>182</v>
      </c>
      <c r="B399">
        <v>16613542</v>
      </c>
      <c r="C399">
        <v>16613522</v>
      </c>
      <c r="D399">
        <v>15168752</v>
      </c>
      <c r="E399">
        <v>1</v>
      </c>
      <c r="F399">
        <v>1</v>
      </c>
      <c r="G399">
        <v>1</v>
      </c>
      <c r="H399">
        <v>3</v>
      </c>
      <c r="I399" t="s">
        <v>1530</v>
      </c>
      <c r="J399" t="s">
        <v>1531</v>
      </c>
      <c r="K399" t="s">
        <v>1532</v>
      </c>
      <c r="L399">
        <v>1346</v>
      </c>
      <c r="N399">
        <v>1009</v>
      </c>
      <c r="O399" t="s">
        <v>162</v>
      </c>
      <c r="P399" t="s">
        <v>162</v>
      </c>
      <c r="Q399">
        <v>1</v>
      </c>
      <c r="X399">
        <v>7.0000000000000007E-2</v>
      </c>
      <c r="Y399">
        <v>10.57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42</v>
      </c>
      <c r="AG399">
        <v>0</v>
      </c>
      <c r="AH399">
        <v>2</v>
      </c>
      <c r="AI399">
        <v>16613528</v>
      </c>
      <c r="AJ399">
        <v>392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ROW(Source!A182)</f>
        <v>182</v>
      </c>
      <c r="B400">
        <v>16613543</v>
      </c>
      <c r="C400">
        <v>16613522</v>
      </c>
      <c r="D400">
        <v>15169942</v>
      </c>
      <c r="E400">
        <v>1</v>
      </c>
      <c r="F400">
        <v>1</v>
      </c>
      <c r="G400">
        <v>1</v>
      </c>
      <c r="H400">
        <v>3</v>
      </c>
      <c r="I400" t="s">
        <v>1515</v>
      </c>
      <c r="J400" t="s">
        <v>1516</v>
      </c>
      <c r="K400" t="s">
        <v>1517</v>
      </c>
      <c r="L400">
        <v>1346</v>
      </c>
      <c r="N400">
        <v>1009</v>
      </c>
      <c r="O400" t="s">
        <v>162</v>
      </c>
      <c r="P400" t="s">
        <v>162</v>
      </c>
      <c r="Q400">
        <v>1</v>
      </c>
      <c r="X400">
        <v>4.9000000000000002E-2</v>
      </c>
      <c r="Y400">
        <v>9.0399999999999991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42</v>
      </c>
      <c r="AG400">
        <v>0</v>
      </c>
      <c r="AH400">
        <v>2</v>
      </c>
      <c r="AI400">
        <v>16613529</v>
      </c>
      <c r="AJ400">
        <v>393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ROW(Source!A182)</f>
        <v>182</v>
      </c>
      <c r="B401">
        <v>16613544</v>
      </c>
      <c r="C401">
        <v>16613522</v>
      </c>
      <c r="D401">
        <v>15170074</v>
      </c>
      <c r="E401">
        <v>1</v>
      </c>
      <c r="F401">
        <v>1</v>
      </c>
      <c r="G401">
        <v>1</v>
      </c>
      <c r="H401">
        <v>3</v>
      </c>
      <c r="I401" t="s">
        <v>1533</v>
      </c>
      <c r="J401" t="s">
        <v>1534</v>
      </c>
      <c r="K401" t="s">
        <v>1535</v>
      </c>
      <c r="L401">
        <v>1355</v>
      </c>
      <c r="N401">
        <v>1010</v>
      </c>
      <c r="O401" t="s">
        <v>322</v>
      </c>
      <c r="P401" t="s">
        <v>322</v>
      </c>
      <c r="Q401">
        <v>100</v>
      </c>
      <c r="X401">
        <v>1.4E-2</v>
      </c>
      <c r="Y401">
        <v>86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42</v>
      </c>
      <c r="AG401">
        <v>0</v>
      </c>
      <c r="AH401">
        <v>2</v>
      </c>
      <c r="AI401">
        <v>16613530</v>
      </c>
      <c r="AJ401">
        <v>394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ROW(Source!A182)</f>
        <v>182</v>
      </c>
      <c r="B402">
        <v>16613545</v>
      </c>
      <c r="C402">
        <v>16613522</v>
      </c>
      <c r="D402">
        <v>15170994</v>
      </c>
      <c r="E402">
        <v>1</v>
      </c>
      <c r="F402">
        <v>1</v>
      </c>
      <c r="G402">
        <v>1</v>
      </c>
      <c r="H402">
        <v>3</v>
      </c>
      <c r="I402" t="s">
        <v>1536</v>
      </c>
      <c r="J402" t="s">
        <v>1537</v>
      </c>
      <c r="K402" t="s">
        <v>1538</v>
      </c>
      <c r="L402">
        <v>1346</v>
      </c>
      <c r="N402">
        <v>1009</v>
      </c>
      <c r="O402" t="s">
        <v>162</v>
      </c>
      <c r="P402" t="s">
        <v>162</v>
      </c>
      <c r="Q402">
        <v>1</v>
      </c>
      <c r="X402">
        <v>1E-3</v>
      </c>
      <c r="Y402">
        <v>133.05000000000001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42</v>
      </c>
      <c r="AG402">
        <v>0</v>
      </c>
      <c r="AH402">
        <v>2</v>
      </c>
      <c r="AI402">
        <v>16613531</v>
      </c>
      <c r="AJ402">
        <v>395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ROW(Source!A182)</f>
        <v>182</v>
      </c>
      <c r="B403">
        <v>16613546</v>
      </c>
      <c r="C403">
        <v>16613522</v>
      </c>
      <c r="D403">
        <v>15188647</v>
      </c>
      <c r="E403">
        <v>1</v>
      </c>
      <c r="F403">
        <v>1</v>
      </c>
      <c r="G403">
        <v>1</v>
      </c>
      <c r="H403">
        <v>3</v>
      </c>
      <c r="I403" t="s">
        <v>1539</v>
      </c>
      <c r="J403" t="s">
        <v>1540</v>
      </c>
      <c r="K403" t="s">
        <v>1541</v>
      </c>
      <c r="L403">
        <v>1348</v>
      </c>
      <c r="N403">
        <v>1009</v>
      </c>
      <c r="O403" t="s">
        <v>182</v>
      </c>
      <c r="P403" t="s">
        <v>182</v>
      </c>
      <c r="Q403">
        <v>1000</v>
      </c>
      <c r="X403">
        <v>1E-3</v>
      </c>
      <c r="Y403">
        <v>11500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42</v>
      </c>
      <c r="AG403">
        <v>0</v>
      </c>
      <c r="AH403">
        <v>2</v>
      </c>
      <c r="AI403">
        <v>16613532</v>
      </c>
      <c r="AJ403">
        <v>396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ROW(Source!A182)</f>
        <v>182</v>
      </c>
      <c r="B404">
        <v>16613547</v>
      </c>
      <c r="C404">
        <v>16613522</v>
      </c>
      <c r="D404">
        <v>15203834</v>
      </c>
      <c r="E404">
        <v>1</v>
      </c>
      <c r="F404">
        <v>1</v>
      </c>
      <c r="G404">
        <v>1</v>
      </c>
      <c r="H404">
        <v>3</v>
      </c>
      <c r="I404" t="s">
        <v>1542</v>
      </c>
      <c r="J404" t="s">
        <v>1543</v>
      </c>
      <c r="K404" t="s">
        <v>1544</v>
      </c>
      <c r="L404">
        <v>1346</v>
      </c>
      <c r="N404">
        <v>1009</v>
      </c>
      <c r="O404" t="s">
        <v>162</v>
      </c>
      <c r="P404" t="s">
        <v>162</v>
      </c>
      <c r="Q404">
        <v>1</v>
      </c>
      <c r="X404">
        <v>3.5999999999999997E-2</v>
      </c>
      <c r="Y404">
        <v>28.6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42</v>
      </c>
      <c r="AG404">
        <v>0</v>
      </c>
      <c r="AH404">
        <v>2</v>
      </c>
      <c r="AI404">
        <v>16613533</v>
      </c>
      <c r="AJ404">
        <v>397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ROW(Source!A182)</f>
        <v>182</v>
      </c>
      <c r="B405">
        <v>16613548</v>
      </c>
      <c r="C405">
        <v>16613522</v>
      </c>
      <c r="D405">
        <v>15203987</v>
      </c>
      <c r="E405">
        <v>1</v>
      </c>
      <c r="F405">
        <v>1</v>
      </c>
      <c r="G405">
        <v>1</v>
      </c>
      <c r="H405">
        <v>3</v>
      </c>
      <c r="I405" t="s">
        <v>1545</v>
      </c>
      <c r="J405" t="s">
        <v>1546</v>
      </c>
      <c r="K405" t="s">
        <v>1547</v>
      </c>
      <c r="L405">
        <v>1346</v>
      </c>
      <c r="N405">
        <v>1009</v>
      </c>
      <c r="O405" t="s">
        <v>162</v>
      </c>
      <c r="P405" t="s">
        <v>162</v>
      </c>
      <c r="Q405">
        <v>1</v>
      </c>
      <c r="X405">
        <v>6.0000000000000001E-3</v>
      </c>
      <c r="Y405">
        <v>35.630000000000003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42</v>
      </c>
      <c r="AG405">
        <v>0</v>
      </c>
      <c r="AH405">
        <v>2</v>
      </c>
      <c r="AI405">
        <v>16613534</v>
      </c>
      <c r="AJ405">
        <v>398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ROW(Source!A182)</f>
        <v>182</v>
      </c>
      <c r="B406">
        <v>16613549</v>
      </c>
      <c r="C406">
        <v>16613522</v>
      </c>
      <c r="D406">
        <v>15217463</v>
      </c>
      <c r="E406">
        <v>1</v>
      </c>
      <c r="F406">
        <v>1</v>
      </c>
      <c r="G406">
        <v>1</v>
      </c>
      <c r="H406">
        <v>3</v>
      </c>
      <c r="I406" t="s">
        <v>1548</v>
      </c>
      <c r="J406" t="s">
        <v>1549</v>
      </c>
      <c r="K406" t="s">
        <v>1550</v>
      </c>
      <c r="L406">
        <v>1358</v>
      </c>
      <c r="N406">
        <v>1010</v>
      </c>
      <c r="O406" t="s">
        <v>697</v>
      </c>
      <c r="P406" t="s">
        <v>697</v>
      </c>
      <c r="Q406">
        <v>10</v>
      </c>
      <c r="X406">
        <v>0.1</v>
      </c>
      <c r="Y406">
        <v>39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42</v>
      </c>
      <c r="AG406">
        <v>0</v>
      </c>
      <c r="AH406">
        <v>2</v>
      </c>
      <c r="AI406">
        <v>16613535</v>
      </c>
      <c r="AJ406">
        <v>399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ROW(Source!A182)</f>
        <v>182</v>
      </c>
      <c r="B407">
        <v>16613550</v>
      </c>
      <c r="C407">
        <v>16613522</v>
      </c>
      <c r="D407">
        <v>15164559</v>
      </c>
      <c r="E407">
        <v>17</v>
      </c>
      <c r="F407">
        <v>1</v>
      </c>
      <c r="G407">
        <v>1</v>
      </c>
      <c r="H407">
        <v>3</v>
      </c>
      <c r="I407" t="s">
        <v>1521</v>
      </c>
      <c r="J407" t="s">
        <v>6</v>
      </c>
      <c r="K407" t="s">
        <v>1522</v>
      </c>
      <c r="L407">
        <v>1374</v>
      </c>
      <c r="N407">
        <v>1013</v>
      </c>
      <c r="O407" t="s">
        <v>1523</v>
      </c>
      <c r="P407" t="s">
        <v>1523</v>
      </c>
      <c r="Q407">
        <v>1</v>
      </c>
      <c r="X407">
        <v>0.3</v>
      </c>
      <c r="Y407">
        <v>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42</v>
      </c>
      <c r="AG407">
        <v>0</v>
      </c>
      <c r="AH407">
        <v>2</v>
      </c>
      <c r="AI407">
        <v>16613536</v>
      </c>
      <c r="AJ407">
        <v>400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ROW(Source!A183)</f>
        <v>183</v>
      </c>
      <c r="B408">
        <v>16613558</v>
      </c>
      <c r="C408">
        <v>16613551</v>
      </c>
      <c r="D408">
        <v>15436556</v>
      </c>
      <c r="E408">
        <v>1</v>
      </c>
      <c r="F408">
        <v>1</v>
      </c>
      <c r="G408">
        <v>1</v>
      </c>
      <c r="H408">
        <v>1</v>
      </c>
      <c r="I408" t="s">
        <v>1441</v>
      </c>
      <c r="J408" t="s">
        <v>6</v>
      </c>
      <c r="K408" t="s">
        <v>1442</v>
      </c>
      <c r="L408">
        <v>1191</v>
      </c>
      <c r="N408">
        <v>1013</v>
      </c>
      <c r="O408" t="s">
        <v>1223</v>
      </c>
      <c r="P408" t="s">
        <v>1223</v>
      </c>
      <c r="Q408">
        <v>1</v>
      </c>
      <c r="X408">
        <v>12.3</v>
      </c>
      <c r="Y408">
        <v>0</v>
      </c>
      <c r="Z408">
        <v>0</v>
      </c>
      <c r="AA408">
        <v>0</v>
      </c>
      <c r="AB408">
        <v>9.6199999999999992</v>
      </c>
      <c r="AC408">
        <v>0</v>
      </c>
      <c r="AD408">
        <v>1</v>
      </c>
      <c r="AE408">
        <v>1</v>
      </c>
      <c r="AF408" t="s">
        <v>571</v>
      </c>
      <c r="AG408">
        <v>3.69</v>
      </c>
      <c r="AH408">
        <v>2</v>
      </c>
      <c r="AI408">
        <v>16613552</v>
      </c>
      <c r="AJ408">
        <v>401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ROW(Source!A183)</f>
        <v>183</v>
      </c>
      <c r="B409">
        <v>16613559</v>
      </c>
      <c r="C409">
        <v>16613551</v>
      </c>
      <c r="D409">
        <v>15430395</v>
      </c>
      <c r="E409">
        <v>1</v>
      </c>
      <c r="F409">
        <v>1</v>
      </c>
      <c r="G409">
        <v>1</v>
      </c>
      <c r="H409">
        <v>1</v>
      </c>
      <c r="I409" t="s">
        <v>1224</v>
      </c>
      <c r="J409" t="s">
        <v>6</v>
      </c>
      <c r="K409" t="s">
        <v>1225</v>
      </c>
      <c r="L409">
        <v>1191</v>
      </c>
      <c r="N409">
        <v>1013</v>
      </c>
      <c r="O409" t="s">
        <v>1223</v>
      </c>
      <c r="P409" t="s">
        <v>1223</v>
      </c>
      <c r="Q409">
        <v>1</v>
      </c>
      <c r="X409">
        <v>0.49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2</v>
      </c>
      <c r="AF409" t="s">
        <v>571</v>
      </c>
      <c r="AG409">
        <v>0.14699999999999999</v>
      </c>
      <c r="AH409">
        <v>2</v>
      </c>
      <c r="AI409">
        <v>16613553</v>
      </c>
      <c r="AJ409">
        <v>402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ROW(Source!A183)</f>
        <v>183</v>
      </c>
      <c r="B410">
        <v>16613560</v>
      </c>
      <c r="C410">
        <v>16613551</v>
      </c>
      <c r="D410">
        <v>15247905</v>
      </c>
      <c r="E410">
        <v>1</v>
      </c>
      <c r="F410">
        <v>1</v>
      </c>
      <c r="G410">
        <v>1</v>
      </c>
      <c r="H410">
        <v>2</v>
      </c>
      <c r="I410" t="s">
        <v>1417</v>
      </c>
      <c r="J410" t="s">
        <v>1418</v>
      </c>
      <c r="K410" t="s">
        <v>1419</v>
      </c>
      <c r="L410">
        <v>1368</v>
      </c>
      <c r="N410">
        <v>1011</v>
      </c>
      <c r="O410" t="s">
        <v>1229</v>
      </c>
      <c r="P410" t="s">
        <v>1229</v>
      </c>
      <c r="Q410">
        <v>1</v>
      </c>
      <c r="X410">
        <v>0.49</v>
      </c>
      <c r="Y410">
        <v>0</v>
      </c>
      <c r="Z410">
        <v>89.99</v>
      </c>
      <c r="AA410">
        <v>10.06</v>
      </c>
      <c r="AB410">
        <v>0</v>
      </c>
      <c r="AC410">
        <v>0</v>
      </c>
      <c r="AD410">
        <v>1</v>
      </c>
      <c r="AE410">
        <v>0</v>
      </c>
      <c r="AF410" t="s">
        <v>571</v>
      </c>
      <c r="AG410">
        <v>0.14699999999999999</v>
      </c>
      <c r="AH410">
        <v>2</v>
      </c>
      <c r="AI410">
        <v>16613554</v>
      </c>
      <c r="AJ410">
        <v>403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ROW(Source!A183)</f>
        <v>183</v>
      </c>
      <c r="B411">
        <v>16613561</v>
      </c>
      <c r="C411">
        <v>16613551</v>
      </c>
      <c r="D411">
        <v>15203777</v>
      </c>
      <c r="E411">
        <v>1</v>
      </c>
      <c r="F411">
        <v>1</v>
      </c>
      <c r="G411">
        <v>1</v>
      </c>
      <c r="H411">
        <v>3</v>
      </c>
      <c r="I411" t="s">
        <v>1551</v>
      </c>
      <c r="J411" t="s">
        <v>1552</v>
      </c>
      <c r="K411" t="s">
        <v>1553</v>
      </c>
      <c r="L411">
        <v>1348</v>
      </c>
      <c r="N411">
        <v>1009</v>
      </c>
      <c r="O411" t="s">
        <v>182</v>
      </c>
      <c r="P411" t="s">
        <v>182</v>
      </c>
      <c r="Q411">
        <v>1000</v>
      </c>
      <c r="X411">
        <v>3.0000000000000001E-5</v>
      </c>
      <c r="Y411">
        <v>26932.42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42</v>
      </c>
      <c r="AG411">
        <v>0</v>
      </c>
      <c r="AH411">
        <v>2</v>
      </c>
      <c r="AI411">
        <v>16613555</v>
      </c>
      <c r="AJ411">
        <v>404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ROW(Source!A183)</f>
        <v>183</v>
      </c>
      <c r="B412">
        <v>16613562</v>
      </c>
      <c r="C412">
        <v>16613551</v>
      </c>
      <c r="D412">
        <v>15204471</v>
      </c>
      <c r="E412">
        <v>1</v>
      </c>
      <c r="F412">
        <v>1</v>
      </c>
      <c r="G412">
        <v>1</v>
      </c>
      <c r="H412">
        <v>3</v>
      </c>
      <c r="I412" t="s">
        <v>1314</v>
      </c>
      <c r="J412" t="s">
        <v>1315</v>
      </c>
      <c r="K412" t="s">
        <v>1316</v>
      </c>
      <c r="L412">
        <v>1346</v>
      </c>
      <c r="N412">
        <v>1009</v>
      </c>
      <c r="O412" t="s">
        <v>162</v>
      </c>
      <c r="P412" t="s">
        <v>162</v>
      </c>
      <c r="Q412">
        <v>1</v>
      </c>
      <c r="X412">
        <v>1.0999999999999999E-2</v>
      </c>
      <c r="Y412">
        <v>32.6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42</v>
      </c>
      <c r="AG412">
        <v>0</v>
      </c>
      <c r="AH412">
        <v>2</v>
      </c>
      <c r="AI412">
        <v>16613556</v>
      </c>
      <c r="AJ412">
        <v>405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ROW(Source!A183)</f>
        <v>183</v>
      </c>
      <c r="B413">
        <v>16613563</v>
      </c>
      <c r="C413">
        <v>16613551</v>
      </c>
      <c r="D413">
        <v>15164559</v>
      </c>
      <c r="E413">
        <v>17</v>
      </c>
      <c r="F413">
        <v>1</v>
      </c>
      <c r="G413">
        <v>1</v>
      </c>
      <c r="H413">
        <v>3</v>
      </c>
      <c r="I413" t="s">
        <v>1521</v>
      </c>
      <c r="J413" t="s">
        <v>6</v>
      </c>
      <c r="K413" t="s">
        <v>1522</v>
      </c>
      <c r="L413">
        <v>1374</v>
      </c>
      <c r="N413">
        <v>1013</v>
      </c>
      <c r="O413" t="s">
        <v>1523</v>
      </c>
      <c r="P413" t="s">
        <v>1523</v>
      </c>
      <c r="Q413">
        <v>1</v>
      </c>
      <c r="X413">
        <v>2.37</v>
      </c>
      <c r="Y413">
        <v>1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42</v>
      </c>
      <c r="AG413">
        <v>0</v>
      </c>
      <c r="AH413">
        <v>2</v>
      </c>
      <c r="AI413">
        <v>16613557</v>
      </c>
      <c r="AJ413">
        <v>406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ROW(Source!A184)</f>
        <v>184</v>
      </c>
      <c r="B414">
        <v>16613569</v>
      </c>
      <c r="C414">
        <v>16613564</v>
      </c>
      <c r="D414">
        <v>15430447</v>
      </c>
      <c r="E414">
        <v>1</v>
      </c>
      <c r="F414">
        <v>1</v>
      </c>
      <c r="G414">
        <v>1</v>
      </c>
      <c r="H414">
        <v>1</v>
      </c>
      <c r="I414" t="s">
        <v>1554</v>
      </c>
      <c r="J414" t="s">
        <v>6</v>
      </c>
      <c r="K414" t="s">
        <v>1555</v>
      </c>
      <c r="L414">
        <v>1191</v>
      </c>
      <c r="N414">
        <v>1013</v>
      </c>
      <c r="O414" t="s">
        <v>1223</v>
      </c>
      <c r="P414" t="s">
        <v>1223</v>
      </c>
      <c r="Q414">
        <v>1</v>
      </c>
      <c r="X414">
        <v>1</v>
      </c>
      <c r="Y414">
        <v>0</v>
      </c>
      <c r="Z414">
        <v>0</v>
      </c>
      <c r="AA414">
        <v>0</v>
      </c>
      <c r="AB414">
        <v>9.07</v>
      </c>
      <c r="AC414">
        <v>0</v>
      </c>
      <c r="AD414">
        <v>1</v>
      </c>
      <c r="AE414">
        <v>1</v>
      </c>
      <c r="AF414" t="s">
        <v>571</v>
      </c>
      <c r="AG414">
        <v>0.3</v>
      </c>
      <c r="AH414">
        <v>2</v>
      </c>
      <c r="AI414">
        <v>16613565</v>
      </c>
      <c r="AJ414">
        <v>407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ROW(Source!A184)</f>
        <v>184</v>
      </c>
      <c r="B415">
        <v>16613570</v>
      </c>
      <c r="C415">
        <v>16613564</v>
      </c>
      <c r="D415">
        <v>15167589</v>
      </c>
      <c r="E415">
        <v>1</v>
      </c>
      <c r="F415">
        <v>1</v>
      </c>
      <c r="G415">
        <v>1</v>
      </c>
      <c r="H415">
        <v>3</v>
      </c>
      <c r="I415" t="s">
        <v>1556</v>
      </c>
      <c r="J415" t="s">
        <v>1557</v>
      </c>
      <c r="K415" t="s">
        <v>1558</v>
      </c>
      <c r="L415">
        <v>1346</v>
      </c>
      <c r="N415">
        <v>1009</v>
      </c>
      <c r="O415" t="s">
        <v>162</v>
      </c>
      <c r="P415" t="s">
        <v>162</v>
      </c>
      <c r="Q415">
        <v>1</v>
      </c>
      <c r="X415">
        <v>2E-3</v>
      </c>
      <c r="Y415">
        <v>91.29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42</v>
      </c>
      <c r="AG415">
        <v>0</v>
      </c>
      <c r="AH415">
        <v>2</v>
      </c>
      <c r="AI415">
        <v>16613566</v>
      </c>
      <c r="AJ415">
        <v>408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ROW(Source!A184)</f>
        <v>184</v>
      </c>
      <c r="B416">
        <v>16613571</v>
      </c>
      <c r="C416">
        <v>16613564</v>
      </c>
      <c r="D416">
        <v>15195043</v>
      </c>
      <c r="E416">
        <v>1</v>
      </c>
      <c r="F416">
        <v>1</v>
      </c>
      <c r="G416">
        <v>1</v>
      </c>
      <c r="H416">
        <v>3</v>
      </c>
      <c r="I416" t="s">
        <v>1559</v>
      </c>
      <c r="J416" t="s">
        <v>1560</v>
      </c>
      <c r="K416" t="s">
        <v>1561</v>
      </c>
      <c r="L416">
        <v>1346</v>
      </c>
      <c r="N416">
        <v>1009</v>
      </c>
      <c r="O416" t="s">
        <v>162</v>
      </c>
      <c r="P416" t="s">
        <v>162</v>
      </c>
      <c r="Q416">
        <v>1</v>
      </c>
      <c r="X416">
        <v>4.0000000000000001E-3</v>
      </c>
      <c r="Y416">
        <v>65.75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42</v>
      </c>
      <c r="AG416">
        <v>0</v>
      </c>
      <c r="AH416">
        <v>2</v>
      </c>
      <c r="AI416">
        <v>16613567</v>
      </c>
      <c r="AJ416">
        <v>409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ROW(Source!A184)</f>
        <v>184</v>
      </c>
      <c r="B417">
        <v>16613572</v>
      </c>
      <c r="C417">
        <v>16613564</v>
      </c>
      <c r="D417">
        <v>15164560</v>
      </c>
      <c r="E417">
        <v>17</v>
      </c>
      <c r="F417">
        <v>1</v>
      </c>
      <c r="G417">
        <v>1</v>
      </c>
      <c r="H417">
        <v>3</v>
      </c>
      <c r="I417" t="s">
        <v>1815</v>
      </c>
      <c r="J417" t="s">
        <v>6</v>
      </c>
      <c r="K417" t="s">
        <v>1816</v>
      </c>
      <c r="L417">
        <v>1348</v>
      </c>
      <c r="N417">
        <v>1009</v>
      </c>
      <c r="O417" t="s">
        <v>182</v>
      </c>
      <c r="P417" t="s">
        <v>182</v>
      </c>
      <c r="Q417">
        <v>1000</v>
      </c>
      <c r="X417">
        <v>1E-3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 t="s">
        <v>42</v>
      </c>
      <c r="AG417">
        <v>0</v>
      </c>
      <c r="AH417">
        <v>3</v>
      </c>
      <c r="AI417">
        <v>-1</v>
      </c>
      <c r="AJ417" t="s">
        <v>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ROW(Source!A184)</f>
        <v>184</v>
      </c>
      <c r="B418">
        <v>16613573</v>
      </c>
      <c r="C418">
        <v>16613564</v>
      </c>
      <c r="D418">
        <v>15164559</v>
      </c>
      <c r="E418">
        <v>17</v>
      </c>
      <c r="F418">
        <v>1</v>
      </c>
      <c r="G418">
        <v>1</v>
      </c>
      <c r="H418">
        <v>3</v>
      </c>
      <c r="I418" t="s">
        <v>1521</v>
      </c>
      <c r="J418" t="s">
        <v>6</v>
      </c>
      <c r="K418" t="s">
        <v>1522</v>
      </c>
      <c r="L418">
        <v>1374</v>
      </c>
      <c r="N418">
        <v>1013</v>
      </c>
      <c r="O418" t="s">
        <v>1523</v>
      </c>
      <c r="P418" t="s">
        <v>1523</v>
      </c>
      <c r="Q418">
        <v>1</v>
      </c>
      <c r="X418">
        <v>0.18</v>
      </c>
      <c r="Y418">
        <v>1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42</v>
      </c>
      <c r="AG418">
        <v>0</v>
      </c>
      <c r="AH418">
        <v>2</v>
      </c>
      <c r="AI418">
        <v>16613568</v>
      </c>
      <c r="AJ418">
        <v>410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ROW(Source!A185)</f>
        <v>185</v>
      </c>
      <c r="B419">
        <v>16613578</v>
      </c>
      <c r="C419">
        <v>16613574</v>
      </c>
      <c r="D419">
        <v>15430517</v>
      </c>
      <c r="E419">
        <v>1</v>
      </c>
      <c r="F419">
        <v>1</v>
      </c>
      <c r="G419">
        <v>1</v>
      </c>
      <c r="H419">
        <v>1</v>
      </c>
      <c r="I419" t="s">
        <v>1230</v>
      </c>
      <c r="J419" t="s">
        <v>6</v>
      </c>
      <c r="K419" t="s">
        <v>1231</v>
      </c>
      <c r="L419">
        <v>1191</v>
      </c>
      <c r="N419">
        <v>1013</v>
      </c>
      <c r="O419" t="s">
        <v>1223</v>
      </c>
      <c r="P419" t="s">
        <v>1223</v>
      </c>
      <c r="Q419">
        <v>1</v>
      </c>
      <c r="X419">
        <v>9.64</v>
      </c>
      <c r="Y419">
        <v>0</v>
      </c>
      <c r="Z419">
        <v>0</v>
      </c>
      <c r="AA419">
        <v>0</v>
      </c>
      <c r="AB419">
        <v>7.8</v>
      </c>
      <c r="AC419">
        <v>0</v>
      </c>
      <c r="AD419">
        <v>1</v>
      </c>
      <c r="AE419">
        <v>1</v>
      </c>
      <c r="AF419" t="s">
        <v>6</v>
      </c>
      <c r="AG419">
        <v>9.64</v>
      </c>
      <c r="AH419">
        <v>2</v>
      </c>
      <c r="AI419">
        <v>16613575</v>
      </c>
      <c r="AJ419">
        <v>411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ROW(Source!A185)</f>
        <v>185</v>
      </c>
      <c r="B420">
        <v>16613579</v>
      </c>
      <c r="C420">
        <v>16613574</v>
      </c>
      <c r="D420">
        <v>15430395</v>
      </c>
      <c r="E420">
        <v>1</v>
      </c>
      <c r="F420">
        <v>1</v>
      </c>
      <c r="G420">
        <v>1</v>
      </c>
      <c r="H420">
        <v>1</v>
      </c>
      <c r="I420" t="s">
        <v>1224</v>
      </c>
      <c r="J420" t="s">
        <v>6</v>
      </c>
      <c r="K420" t="s">
        <v>1225</v>
      </c>
      <c r="L420">
        <v>1191</v>
      </c>
      <c r="N420">
        <v>1013</v>
      </c>
      <c r="O420" t="s">
        <v>1223</v>
      </c>
      <c r="P420" t="s">
        <v>1223</v>
      </c>
      <c r="Q420">
        <v>1</v>
      </c>
      <c r="X420">
        <v>0.01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6</v>
      </c>
      <c r="AG420">
        <v>0.01</v>
      </c>
      <c r="AH420">
        <v>2</v>
      </c>
      <c r="AI420">
        <v>16613576</v>
      </c>
      <c r="AJ420">
        <v>412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ROW(Source!A185)</f>
        <v>185</v>
      </c>
      <c r="B421">
        <v>16613580</v>
      </c>
      <c r="C421">
        <v>16613574</v>
      </c>
      <c r="D421">
        <v>15247974</v>
      </c>
      <c r="E421">
        <v>1</v>
      </c>
      <c r="F421">
        <v>1</v>
      </c>
      <c r="G421">
        <v>1</v>
      </c>
      <c r="H421">
        <v>2</v>
      </c>
      <c r="I421" t="s">
        <v>1226</v>
      </c>
      <c r="J421" t="s">
        <v>1227</v>
      </c>
      <c r="K421" t="s">
        <v>1228</v>
      </c>
      <c r="L421">
        <v>1368</v>
      </c>
      <c r="N421">
        <v>1011</v>
      </c>
      <c r="O421" t="s">
        <v>1229</v>
      </c>
      <c r="P421" t="s">
        <v>1229</v>
      </c>
      <c r="Q421">
        <v>1</v>
      </c>
      <c r="X421">
        <v>0.01</v>
      </c>
      <c r="Y421">
        <v>0</v>
      </c>
      <c r="Z421">
        <v>31.26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0.01</v>
      </c>
      <c r="AH421">
        <v>2</v>
      </c>
      <c r="AI421">
        <v>16613577</v>
      </c>
      <c r="AJ421">
        <v>413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ROW(Source!A186)</f>
        <v>186</v>
      </c>
      <c r="B422">
        <v>16613585</v>
      </c>
      <c r="C422">
        <v>16613581</v>
      </c>
      <c r="D422">
        <v>15430517</v>
      </c>
      <c r="E422">
        <v>1</v>
      </c>
      <c r="F422">
        <v>1</v>
      </c>
      <c r="G422">
        <v>1</v>
      </c>
      <c r="H422">
        <v>1</v>
      </c>
      <c r="I422" t="s">
        <v>1230</v>
      </c>
      <c r="J422" t="s">
        <v>6</v>
      </c>
      <c r="K422" t="s">
        <v>1231</v>
      </c>
      <c r="L422">
        <v>1191</v>
      </c>
      <c r="N422">
        <v>1013</v>
      </c>
      <c r="O422" t="s">
        <v>1223</v>
      </c>
      <c r="P422" t="s">
        <v>1223</v>
      </c>
      <c r="Q422">
        <v>1</v>
      </c>
      <c r="X422">
        <v>6.32</v>
      </c>
      <c r="Y422">
        <v>0</v>
      </c>
      <c r="Z422">
        <v>0</v>
      </c>
      <c r="AA422">
        <v>0</v>
      </c>
      <c r="AB422">
        <v>7.8</v>
      </c>
      <c r="AC422">
        <v>0</v>
      </c>
      <c r="AD422">
        <v>1</v>
      </c>
      <c r="AE422">
        <v>1</v>
      </c>
      <c r="AF422" t="s">
        <v>6</v>
      </c>
      <c r="AG422">
        <v>6.32</v>
      </c>
      <c r="AH422">
        <v>2</v>
      </c>
      <c r="AI422">
        <v>16613582</v>
      </c>
      <c r="AJ422">
        <v>414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ROW(Source!A186)</f>
        <v>186</v>
      </c>
      <c r="B423">
        <v>16613586</v>
      </c>
      <c r="C423">
        <v>16613581</v>
      </c>
      <c r="D423">
        <v>15430395</v>
      </c>
      <c r="E423">
        <v>1</v>
      </c>
      <c r="F423">
        <v>1</v>
      </c>
      <c r="G423">
        <v>1</v>
      </c>
      <c r="H423">
        <v>1</v>
      </c>
      <c r="I423" t="s">
        <v>1224</v>
      </c>
      <c r="J423" t="s">
        <v>6</v>
      </c>
      <c r="K423" t="s">
        <v>1225</v>
      </c>
      <c r="L423">
        <v>1191</v>
      </c>
      <c r="N423">
        <v>1013</v>
      </c>
      <c r="O423" t="s">
        <v>1223</v>
      </c>
      <c r="P423" t="s">
        <v>1223</v>
      </c>
      <c r="Q423">
        <v>1</v>
      </c>
      <c r="X423">
        <v>0.03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6</v>
      </c>
      <c r="AG423">
        <v>0.03</v>
      </c>
      <c r="AH423">
        <v>2</v>
      </c>
      <c r="AI423">
        <v>16613583</v>
      </c>
      <c r="AJ423">
        <v>415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ROW(Source!A186)</f>
        <v>186</v>
      </c>
      <c r="B424">
        <v>16613587</v>
      </c>
      <c r="C424">
        <v>16613581</v>
      </c>
      <c r="D424">
        <v>15247974</v>
      </c>
      <c r="E424">
        <v>1</v>
      </c>
      <c r="F424">
        <v>1</v>
      </c>
      <c r="G424">
        <v>1</v>
      </c>
      <c r="H424">
        <v>2</v>
      </c>
      <c r="I424" t="s">
        <v>1226</v>
      </c>
      <c r="J424" t="s">
        <v>1227</v>
      </c>
      <c r="K424" t="s">
        <v>1228</v>
      </c>
      <c r="L424">
        <v>1368</v>
      </c>
      <c r="N424">
        <v>1011</v>
      </c>
      <c r="O424" t="s">
        <v>1229</v>
      </c>
      <c r="P424" t="s">
        <v>1229</v>
      </c>
      <c r="Q424">
        <v>1</v>
      </c>
      <c r="X424">
        <v>0.03</v>
      </c>
      <c r="Y424">
        <v>0</v>
      </c>
      <c r="Z424">
        <v>31.26</v>
      </c>
      <c r="AA424">
        <v>13.5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0.03</v>
      </c>
      <c r="AH424">
        <v>2</v>
      </c>
      <c r="AI424">
        <v>16613584</v>
      </c>
      <c r="AJ424">
        <v>416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ROW(Source!A187)</f>
        <v>187</v>
      </c>
      <c r="B425">
        <v>16613592</v>
      </c>
      <c r="C425">
        <v>16613588</v>
      </c>
      <c r="D425">
        <v>15432010</v>
      </c>
      <c r="E425">
        <v>1</v>
      </c>
      <c r="F425">
        <v>1</v>
      </c>
      <c r="G425">
        <v>1</v>
      </c>
      <c r="H425">
        <v>1</v>
      </c>
      <c r="I425" t="s">
        <v>1235</v>
      </c>
      <c r="J425" t="s">
        <v>6</v>
      </c>
      <c r="K425" t="s">
        <v>1236</v>
      </c>
      <c r="L425">
        <v>1191</v>
      </c>
      <c r="N425">
        <v>1013</v>
      </c>
      <c r="O425" t="s">
        <v>1223</v>
      </c>
      <c r="P425" t="s">
        <v>1223</v>
      </c>
      <c r="Q425">
        <v>1</v>
      </c>
      <c r="X425">
        <v>17.89</v>
      </c>
      <c r="Y425">
        <v>0</v>
      </c>
      <c r="Z425">
        <v>0</v>
      </c>
      <c r="AA425">
        <v>0</v>
      </c>
      <c r="AB425">
        <v>8.02</v>
      </c>
      <c r="AC425">
        <v>0</v>
      </c>
      <c r="AD425">
        <v>1</v>
      </c>
      <c r="AE425">
        <v>1</v>
      </c>
      <c r="AF425" t="s">
        <v>6</v>
      </c>
      <c r="AG425">
        <v>17.89</v>
      </c>
      <c r="AH425">
        <v>2</v>
      </c>
      <c r="AI425">
        <v>16613589</v>
      </c>
      <c r="AJ425">
        <v>417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ROW(Source!A187)</f>
        <v>187</v>
      </c>
      <c r="B426">
        <v>16613593</v>
      </c>
      <c r="C426">
        <v>16613588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1224</v>
      </c>
      <c r="J426" t="s">
        <v>6</v>
      </c>
      <c r="K426" t="s">
        <v>1225</v>
      </c>
      <c r="L426">
        <v>1191</v>
      </c>
      <c r="N426">
        <v>1013</v>
      </c>
      <c r="O426" t="s">
        <v>1223</v>
      </c>
      <c r="P426" t="s">
        <v>1223</v>
      </c>
      <c r="Q426">
        <v>1</v>
      </c>
      <c r="X426">
        <v>0.08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6</v>
      </c>
      <c r="AG426">
        <v>0.08</v>
      </c>
      <c r="AH426">
        <v>2</v>
      </c>
      <c r="AI426">
        <v>16613590</v>
      </c>
      <c r="AJ426">
        <v>418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ROW(Source!A187)</f>
        <v>187</v>
      </c>
      <c r="B427">
        <v>16613594</v>
      </c>
      <c r="C427">
        <v>16613588</v>
      </c>
      <c r="D427">
        <v>15247974</v>
      </c>
      <c r="E427">
        <v>1</v>
      </c>
      <c r="F427">
        <v>1</v>
      </c>
      <c r="G427">
        <v>1</v>
      </c>
      <c r="H427">
        <v>2</v>
      </c>
      <c r="I427" t="s">
        <v>1226</v>
      </c>
      <c r="J427" t="s">
        <v>1227</v>
      </c>
      <c r="K427" t="s">
        <v>1228</v>
      </c>
      <c r="L427">
        <v>1368</v>
      </c>
      <c r="N427">
        <v>1011</v>
      </c>
      <c r="O427" t="s">
        <v>1229</v>
      </c>
      <c r="P427" t="s">
        <v>1229</v>
      </c>
      <c r="Q427">
        <v>1</v>
      </c>
      <c r="X427">
        <v>0.08</v>
      </c>
      <c r="Y427">
        <v>0</v>
      </c>
      <c r="Z427">
        <v>31.26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0.08</v>
      </c>
      <c r="AH427">
        <v>2</v>
      </c>
      <c r="AI427">
        <v>16613591</v>
      </c>
      <c r="AJ427">
        <v>419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ROW(Source!A188)</f>
        <v>188</v>
      </c>
      <c r="B428">
        <v>16613605</v>
      </c>
      <c r="C428">
        <v>16613595</v>
      </c>
      <c r="D428">
        <v>15446300</v>
      </c>
      <c r="E428">
        <v>1</v>
      </c>
      <c r="F428">
        <v>1</v>
      </c>
      <c r="G428">
        <v>1</v>
      </c>
      <c r="H428">
        <v>1</v>
      </c>
      <c r="I428" t="s">
        <v>1317</v>
      </c>
      <c r="J428" t="s">
        <v>6</v>
      </c>
      <c r="K428" t="s">
        <v>1318</v>
      </c>
      <c r="L428">
        <v>1191</v>
      </c>
      <c r="N428">
        <v>1013</v>
      </c>
      <c r="O428" t="s">
        <v>1223</v>
      </c>
      <c r="P428" t="s">
        <v>1223</v>
      </c>
      <c r="Q428">
        <v>1</v>
      </c>
      <c r="X428">
        <v>118.4</v>
      </c>
      <c r="Y428">
        <v>0</v>
      </c>
      <c r="Z428">
        <v>0</v>
      </c>
      <c r="AA428">
        <v>0</v>
      </c>
      <c r="AB428">
        <v>9.92</v>
      </c>
      <c r="AC428">
        <v>0</v>
      </c>
      <c r="AD428">
        <v>1</v>
      </c>
      <c r="AE428">
        <v>1</v>
      </c>
      <c r="AF428" t="s">
        <v>6</v>
      </c>
      <c r="AG428">
        <v>118.4</v>
      </c>
      <c r="AH428">
        <v>2</v>
      </c>
      <c r="AI428">
        <v>16613596</v>
      </c>
      <c r="AJ428">
        <v>420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ROW(Source!A188)</f>
        <v>188</v>
      </c>
      <c r="B429">
        <v>16613606</v>
      </c>
      <c r="C429">
        <v>16613595</v>
      </c>
      <c r="D429">
        <v>15430395</v>
      </c>
      <c r="E429">
        <v>1</v>
      </c>
      <c r="F429">
        <v>1</v>
      </c>
      <c r="G429">
        <v>1</v>
      </c>
      <c r="H429">
        <v>1</v>
      </c>
      <c r="I429" t="s">
        <v>1224</v>
      </c>
      <c r="J429" t="s">
        <v>6</v>
      </c>
      <c r="K429" t="s">
        <v>1225</v>
      </c>
      <c r="L429">
        <v>1191</v>
      </c>
      <c r="N429">
        <v>1013</v>
      </c>
      <c r="O429" t="s">
        <v>1223</v>
      </c>
      <c r="P429" t="s">
        <v>1223</v>
      </c>
      <c r="Q429">
        <v>1</v>
      </c>
      <c r="X429">
        <v>0.6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6</v>
      </c>
      <c r="AG429">
        <v>0.6</v>
      </c>
      <c r="AH429">
        <v>2</v>
      </c>
      <c r="AI429">
        <v>16613597</v>
      </c>
      <c r="AJ429">
        <v>421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ROW(Source!A188)</f>
        <v>188</v>
      </c>
      <c r="B430">
        <v>16613607</v>
      </c>
      <c r="C430">
        <v>16613595</v>
      </c>
      <c r="D430">
        <v>15247680</v>
      </c>
      <c r="E430">
        <v>1</v>
      </c>
      <c r="F430">
        <v>1</v>
      </c>
      <c r="G430">
        <v>1</v>
      </c>
      <c r="H430">
        <v>2</v>
      </c>
      <c r="I430" t="s">
        <v>1509</v>
      </c>
      <c r="J430" t="s">
        <v>1510</v>
      </c>
      <c r="K430" t="s">
        <v>1511</v>
      </c>
      <c r="L430">
        <v>1368</v>
      </c>
      <c r="N430">
        <v>1011</v>
      </c>
      <c r="O430" t="s">
        <v>1229</v>
      </c>
      <c r="P430" t="s">
        <v>1229</v>
      </c>
      <c r="Q430">
        <v>1</v>
      </c>
      <c r="X430">
        <v>0.3</v>
      </c>
      <c r="Y430">
        <v>0</v>
      </c>
      <c r="Z430">
        <v>111.99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0.3</v>
      </c>
      <c r="AH430">
        <v>2</v>
      </c>
      <c r="AI430">
        <v>16613598</v>
      </c>
      <c r="AJ430">
        <v>422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ROW(Source!A188)</f>
        <v>188</v>
      </c>
      <c r="B431">
        <v>16613608</v>
      </c>
      <c r="C431">
        <v>16613595</v>
      </c>
      <c r="D431">
        <v>15249073</v>
      </c>
      <c r="E431">
        <v>1</v>
      </c>
      <c r="F431">
        <v>1</v>
      </c>
      <c r="G431">
        <v>1</v>
      </c>
      <c r="H431">
        <v>2</v>
      </c>
      <c r="I431" t="s">
        <v>1237</v>
      </c>
      <c r="J431" t="s">
        <v>1238</v>
      </c>
      <c r="K431" t="s">
        <v>1239</v>
      </c>
      <c r="L431">
        <v>1368</v>
      </c>
      <c r="N431">
        <v>1011</v>
      </c>
      <c r="O431" t="s">
        <v>1229</v>
      </c>
      <c r="P431" t="s">
        <v>1229</v>
      </c>
      <c r="Q431">
        <v>1</v>
      </c>
      <c r="X431">
        <v>0.3</v>
      </c>
      <c r="Y431">
        <v>0</v>
      </c>
      <c r="Z431">
        <v>65.709999999999994</v>
      </c>
      <c r="AA431">
        <v>11.6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0.3</v>
      </c>
      <c r="AH431">
        <v>2</v>
      </c>
      <c r="AI431">
        <v>16613599</v>
      </c>
      <c r="AJ431">
        <v>423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ROW(Source!A188)</f>
        <v>188</v>
      </c>
      <c r="B432">
        <v>16613609</v>
      </c>
      <c r="C432">
        <v>16613595</v>
      </c>
      <c r="D432">
        <v>15171982</v>
      </c>
      <c r="E432">
        <v>1</v>
      </c>
      <c r="F432">
        <v>1</v>
      </c>
      <c r="G432">
        <v>1</v>
      </c>
      <c r="H432">
        <v>3</v>
      </c>
      <c r="I432" t="s">
        <v>1451</v>
      </c>
      <c r="J432" t="s">
        <v>1452</v>
      </c>
      <c r="K432" t="s">
        <v>1453</v>
      </c>
      <c r="L432">
        <v>1348</v>
      </c>
      <c r="N432">
        <v>1009</v>
      </c>
      <c r="O432" t="s">
        <v>182</v>
      </c>
      <c r="P432" t="s">
        <v>182</v>
      </c>
      <c r="Q432">
        <v>1000</v>
      </c>
      <c r="X432">
        <v>3.15E-3</v>
      </c>
      <c r="Y432">
        <v>729.98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3.15E-3</v>
      </c>
      <c r="AH432">
        <v>2</v>
      </c>
      <c r="AI432">
        <v>16613600</v>
      </c>
      <c r="AJ432">
        <v>424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ROW(Source!A188)</f>
        <v>188</v>
      </c>
      <c r="B433">
        <v>16613610</v>
      </c>
      <c r="C433">
        <v>16613595</v>
      </c>
      <c r="D433">
        <v>15233312</v>
      </c>
      <c r="E433">
        <v>1</v>
      </c>
      <c r="F433">
        <v>1</v>
      </c>
      <c r="G433">
        <v>1</v>
      </c>
      <c r="H433">
        <v>3</v>
      </c>
      <c r="I433" t="s">
        <v>1562</v>
      </c>
      <c r="J433" t="s">
        <v>1563</v>
      </c>
      <c r="K433" t="s">
        <v>1564</v>
      </c>
      <c r="L433">
        <v>1346</v>
      </c>
      <c r="N433">
        <v>1009</v>
      </c>
      <c r="O433" t="s">
        <v>162</v>
      </c>
      <c r="P433" t="s">
        <v>162</v>
      </c>
      <c r="Q433">
        <v>1</v>
      </c>
      <c r="X433">
        <v>3.09</v>
      </c>
      <c r="Y433">
        <v>35.700000000000003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6</v>
      </c>
      <c r="AG433">
        <v>3.09</v>
      </c>
      <c r="AH433">
        <v>2</v>
      </c>
      <c r="AI433">
        <v>16613601</v>
      </c>
      <c r="AJ433">
        <v>427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ROW(Source!A188)</f>
        <v>188</v>
      </c>
      <c r="B434">
        <v>16613611</v>
      </c>
      <c r="C434">
        <v>16613595</v>
      </c>
      <c r="D434">
        <v>15164559</v>
      </c>
      <c r="E434">
        <v>17</v>
      </c>
      <c r="F434">
        <v>1</v>
      </c>
      <c r="G434">
        <v>1</v>
      </c>
      <c r="H434">
        <v>3</v>
      </c>
      <c r="I434" t="s">
        <v>1521</v>
      </c>
      <c r="J434" t="s">
        <v>6</v>
      </c>
      <c r="K434" t="s">
        <v>1522</v>
      </c>
      <c r="L434">
        <v>1374</v>
      </c>
      <c r="N434">
        <v>1013</v>
      </c>
      <c r="O434" t="s">
        <v>1523</v>
      </c>
      <c r="P434" t="s">
        <v>1523</v>
      </c>
      <c r="Q434">
        <v>1</v>
      </c>
      <c r="X434">
        <v>23.49</v>
      </c>
      <c r="Y434">
        <v>1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23.49</v>
      </c>
      <c r="AH434">
        <v>2</v>
      </c>
      <c r="AI434">
        <v>16613602</v>
      </c>
      <c r="AJ434">
        <v>428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ROW(Source!A191)</f>
        <v>191</v>
      </c>
      <c r="B435">
        <v>16613623</v>
      </c>
      <c r="C435">
        <v>16613614</v>
      </c>
      <c r="D435">
        <v>15446300</v>
      </c>
      <c r="E435">
        <v>1</v>
      </c>
      <c r="F435">
        <v>1</v>
      </c>
      <c r="G435">
        <v>1</v>
      </c>
      <c r="H435">
        <v>1</v>
      </c>
      <c r="I435" t="s">
        <v>1317</v>
      </c>
      <c r="J435" t="s">
        <v>6</v>
      </c>
      <c r="K435" t="s">
        <v>1318</v>
      </c>
      <c r="L435">
        <v>1191</v>
      </c>
      <c r="N435">
        <v>1013</v>
      </c>
      <c r="O435" t="s">
        <v>1223</v>
      </c>
      <c r="P435" t="s">
        <v>1223</v>
      </c>
      <c r="Q435">
        <v>1</v>
      </c>
      <c r="X435">
        <v>148</v>
      </c>
      <c r="Y435">
        <v>0</v>
      </c>
      <c r="Z435">
        <v>0</v>
      </c>
      <c r="AA435">
        <v>0</v>
      </c>
      <c r="AB435">
        <v>9.92</v>
      </c>
      <c r="AC435">
        <v>0</v>
      </c>
      <c r="AD435">
        <v>1</v>
      </c>
      <c r="AE435">
        <v>1</v>
      </c>
      <c r="AF435" t="s">
        <v>6</v>
      </c>
      <c r="AG435">
        <v>148</v>
      </c>
      <c r="AH435">
        <v>2</v>
      </c>
      <c r="AI435">
        <v>16613615</v>
      </c>
      <c r="AJ435">
        <v>429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ROW(Source!A191)</f>
        <v>191</v>
      </c>
      <c r="B436">
        <v>16613624</v>
      </c>
      <c r="C436">
        <v>16613614</v>
      </c>
      <c r="D436">
        <v>15430395</v>
      </c>
      <c r="E436">
        <v>1</v>
      </c>
      <c r="F436">
        <v>1</v>
      </c>
      <c r="G436">
        <v>1</v>
      </c>
      <c r="H436">
        <v>1</v>
      </c>
      <c r="I436" t="s">
        <v>1224</v>
      </c>
      <c r="J436" t="s">
        <v>6</v>
      </c>
      <c r="K436" t="s">
        <v>1225</v>
      </c>
      <c r="L436">
        <v>1191</v>
      </c>
      <c r="N436">
        <v>1013</v>
      </c>
      <c r="O436" t="s">
        <v>1223</v>
      </c>
      <c r="P436" t="s">
        <v>1223</v>
      </c>
      <c r="Q436">
        <v>1</v>
      </c>
      <c r="X436">
        <v>0.6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2</v>
      </c>
      <c r="AF436" t="s">
        <v>6</v>
      </c>
      <c r="AG436">
        <v>0.6</v>
      </c>
      <c r="AH436">
        <v>2</v>
      </c>
      <c r="AI436">
        <v>16613616</v>
      </c>
      <c r="AJ436">
        <v>430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ROW(Source!A191)</f>
        <v>191</v>
      </c>
      <c r="B437">
        <v>16613625</v>
      </c>
      <c r="C437">
        <v>16613614</v>
      </c>
      <c r="D437">
        <v>15247680</v>
      </c>
      <c r="E437">
        <v>1</v>
      </c>
      <c r="F437">
        <v>1</v>
      </c>
      <c r="G437">
        <v>1</v>
      </c>
      <c r="H437">
        <v>2</v>
      </c>
      <c r="I437" t="s">
        <v>1509</v>
      </c>
      <c r="J437" t="s">
        <v>1510</v>
      </c>
      <c r="K437" t="s">
        <v>1511</v>
      </c>
      <c r="L437">
        <v>1368</v>
      </c>
      <c r="N437">
        <v>1011</v>
      </c>
      <c r="O437" t="s">
        <v>1229</v>
      </c>
      <c r="P437" t="s">
        <v>1229</v>
      </c>
      <c r="Q437">
        <v>1</v>
      </c>
      <c r="X437">
        <v>0.3</v>
      </c>
      <c r="Y437">
        <v>0</v>
      </c>
      <c r="Z437">
        <v>111.99</v>
      </c>
      <c r="AA437">
        <v>13.5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0.3</v>
      </c>
      <c r="AH437">
        <v>2</v>
      </c>
      <c r="AI437">
        <v>16613617</v>
      </c>
      <c r="AJ437">
        <v>431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ROW(Source!A191)</f>
        <v>191</v>
      </c>
      <c r="B438">
        <v>16613626</v>
      </c>
      <c r="C438">
        <v>16613614</v>
      </c>
      <c r="D438">
        <v>15249073</v>
      </c>
      <c r="E438">
        <v>1</v>
      </c>
      <c r="F438">
        <v>1</v>
      </c>
      <c r="G438">
        <v>1</v>
      </c>
      <c r="H438">
        <v>2</v>
      </c>
      <c r="I438" t="s">
        <v>1237</v>
      </c>
      <c r="J438" t="s">
        <v>1238</v>
      </c>
      <c r="K438" t="s">
        <v>1239</v>
      </c>
      <c r="L438">
        <v>1368</v>
      </c>
      <c r="N438">
        <v>1011</v>
      </c>
      <c r="O438" t="s">
        <v>1229</v>
      </c>
      <c r="P438" t="s">
        <v>1229</v>
      </c>
      <c r="Q438">
        <v>1</v>
      </c>
      <c r="X438">
        <v>0.3</v>
      </c>
      <c r="Y438">
        <v>0</v>
      </c>
      <c r="Z438">
        <v>65.709999999999994</v>
      </c>
      <c r="AA438">
        <v>11.6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0.3</v>
      </c>
      <c r="AH438">
        <v>2</v>
      </c>
      <c r="AI438">
        <v>16613618</v>
      </c>
      <c r="AJ438">
        <v>432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ROW(Source!A191)</f>
        <v>191</v>
      </c>
      <c r="B439">
        <v>16613627</v>
      </c>
      <c r="C439">
        <v>16613614</v>
      </c>
      <c r="D439">
        <v>15171982</v>
      </c>
      <c r="E439">
        <v>1</v>
      </c>
      <c r="F439">
        <v>1</v>
      </c>
      <c r="G439">
        <v>1</v>
      </c>
      <c r="H439">
        <v>3</v>
      </c>
      <c r="I439" t="s">
        <v>1451</v>
      </c>
      <c r="J439" t="s">
        <v>1452</v>
      </c>
      <c r="K439" t="s">
        <v>1453</v>
      </c>
      <c r="L439">
        <v>1348</v>
      </c>
      <c r="N439">
        <v>1009</v>
      </c>
      <c r="O439" t="s">
        <v>182</v>
      </c>
      <c r="P439" t="s">
        <v>182</v>
      </c>
      <c r="Q439">
        <v>1000</v>
      </c>
      <c r="X439">
        <v>3.15E-3</v>
      </c>
      <c r="Y439">
        <v>729.98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3.15E-3</v>
      </c>
      <c r="AH439">
        <v>2</v>
      </c>
      <c r="AI439">
        <v>16613619</v>
      </c>
      <c r="AJ439">
        <v>433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ROW(Source!A191)</f>
        <v>191</v>
      </c>
      <c r="B440">
        <v>16613628</v>
      </c>
      <c r="C440">
        <v>16613614</v>
      </c>
      <c r="D440">
        <v>15233312</v>
      </c>
      <c r="E440">
        <v>1</v>
      </c>
      <c r="F440">
        <v>1</v>
      </c>
      <c r="G440">
        <v>1</v>
      </c>
      <c r="H440">
        <v>3</v>
      </c>
      <c r="I440" t="s">
        <v>1562</v>
      </c>
      <c r="J440" t="s">
        <v>1563</v>
      </c>
      <c r="K440" t="s">
        <v>1564</v>
      </c>
      <c r="L440">
        <v>1346</v>
      </c>
      <c r="N440">
        <v>1009</v>
      </c>
      <c r="O440" t="s">
        <v>162</v>
      </c>
      <c r="P440" t="s">
        <v>162</v>
      </c>
      <c r="Q440">
        <v>1</v>
      </c>
      <c r="X440">
        <v>3.09</v>
      </c>
      <c r="Y440">
        <v>35.700000000000003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3.09</v>
      </c>
      <c r="AH440">
        <v>2</v>
      </c>
      <c r="AI440">
        <v>16613620</v>
      </c>
      <c r="AJ440">
        <v>435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ROW(Source!A191)</f>
        <v>191</v>
      </c>
      <c r="B441">
        <v>16613629</v>
      </c>
      <c r="C441">
        <v>16613614</v>
      </c>
      <c r="D441">
        <v>15164559</v>
      </c>
      <c r="E441">
        <v>17</v>
      </c>
      <c r="F441">
        <v>1</v>
      </c>
      <c r="G441">
        <v>1</v>
      </c>
      <c r="H441">
        <v>3</v>
      </c>
      <c r="I441" t="s">
        <v>1521</v>
      </c>
      <c r="J441" t="s">
        <v>6</v>
      </c>
      <c r="K441" t="s">
        <v>1522</v>
      </c>
      <c r="L441">
        <v>1374</v>
      </c>
      <c r="N441">
        <v>1013</v>
      </c>
      <c r="O441" t="s">
        <v>1523</v>
      </c>
      <c r="P441" t="s">
        <v>1523</v>
      </c>
      <c r="Q441">
        <v>1</v>
      </c>
      <c r="X441">
        <v>29.36</v>
      </c>
      <c r="Y441">
        <v>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29.36</v>
      </c>
      <c r="AH441">
        <v>2</v>
      </c>
      <c r="AI441">
        <v>16613621</v>
      </c>
      <c r="AJ441">
        <v>436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ROW(Source!A193)</f>
        <v>193</v>
      </c>
      <c r="B442">
        <v>16613641</v>
      </c>
      <c r="C442">
        <v>16613631</v>
      </c>
      <c r="D442">
        <v>15446300</v>
      </c>
      <c r="E442">
        <v>1</v>
      </c>
      <c r="F442">
        <v>1</v>
      </c>
      <c r="G442">
        <v>1</v>
      </c>
      <c r="H442">
        <v>1</v>
      </c>
      <c r="I442" t="s">
        <v>1317</v>
      </c>
      <c r="J442" t="s">
        <v>6</v>
      </c>
      <c r="K442" t="s">
        <v>1318</v>
      </c>
      <c r="L442">
        <v>1191</v>
      </c>
      <c r="N442">
        <v>1013</v>
      </c>
      <c r="O442" t="s">
        <v>1223</v>
      </c>
      <c r="P442" t="s">
        <v>1223</v>
      </c>
      <c r="Q442">
        <v>1</v>
      </c>
      <c r="X442">
        <v>78.56</v>
      </c>
      <c r="Y442">
        <v>0</v>
      </c>
      <c r="Z442">
        <v>0</v>
      </c>
      <c r="AA442">
        <v>0</v>
      </c>
      <c r="AB442">
        <v>9.92</v>
      </c>
      <c r="AC442">
        <v>0</v>
      </c>
      <c r="AD442">
        <v>1</v>
      </c>
      <c r="AE442">
        <v>1</v>
      </c>
      <c r="AF442" t="s">
        <v>6</v>
      </c>
      <c r="AG442">
        <v>78.56</v>
      </c>
      <c r="AH442">
        <v>2</v>
      </c>
      <c r="AI442">
        <v>16613632</v>
      </c>
      <c r="AJ442">
        <v>437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ROW(Source!A193)</f>
        <v>193</v>
      </c>
      <c r="B443">
        <v>16613642</v>
      </c>
      <c r="C443">
        <v>16613631</v>
      </c>
      <c r="D443">
        <v>15430395</v>
      </c>
      <c r="E443">
        <v>1</v>
      </c>
      <c r="F443">
        <v>1</v>
      </c>
      <c r="G443">
        <v>1</v>
      </c>
      <c r="H443">
        <v>1</v>
      </c>
      <c r="I443" t="s">
        <v>1224</v>
      </c>
      <c r="J443" t="s">
        <v>6</v>
      </c>
      <c r="K443" t="s">
        <v>1225</v>
      </c>
      <c r="L443">
        <v>1191</v>
      </c>
      <c r="N443">
        <v>1013</v>
      </c>
      <c r="O443" t="s">
        <v>1223</v>
      </c>
      <c r="P443" t="s">
        <v>1223</v>
      </c>
      <c r="Q443">
        <v>1</v>
      </c>
      <c r="X443">
        <v>0.4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6</v>
      </c>
      <c r="AG443">
        <v>0.4</v>
      </c>
      <c r="AH443">
        <v>2</v>
      </c>
      <c r="AI443">
        <v>16613633</v>
      </c>
      <c r="AJ443">
        <v>438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ROW(Source!A193)</f>
        <v>193</v>
      </c>
      <c r="B444">
        <v>16613643</v>
      </c>
      <c r="C444">
        <v>16613631</v>
      </c>
      <c r="D444">
        <v>15247680</v>
      </c>
      <c r="E444">
        <v>1</v>
      </c>
      <c r="F444">
        <v>1</v>
      </c>
      <c r="G444">
        <v>1</v>
      </c>
      <c r="H444">
        <v>2</v>
      </c>
      <c r="I444" t="s">
        <v>1509</v>
      </c>
      <c r="J444" t="s">
        <v>1510</v>
      </c>
      <c r="K444" t="s">
        <v>1511</v>
      </c>
      <c r="L444">
        <v>1368</v>
      </c>
      <c r="N444">
        <v>1011</v>
      </c>
      <c r="O444" t="s">
        <v>1229</v>
      </c>
      <c r="P444" t="s">
        <v>1229</v>
      </c>
      <c r="Q444">
        <v>1</v>
      </c>
      <c r="X444">
        <v>0.2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0.2</v>
      </c>
      <c r="AH444">
        <v>2</v>
      </c>
      <c r="AI444">
        <v>16613634</v>
      </c>
      <c r="AJ444">
        <v>439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ROW(Source!A193)</f>
        <v>193</v>
      </c>
      <c r="B445">
        <v>16613644</v>
      </c>
      <c r="C445">
        <v>16613631</v>
      </c>
      <c r="D445">
        <v>15249073</v>
      </c>
      <c r="E445">
        <v>1</v>
      </c>
      <c r="F445">
        <v>1</v>
      </c>
      <c r="G445">
        <v>1</v>
      </c>
      <c r="H445">
        <v>2</v>
      </c>
      <c r="I445" t="s">
        <v>1237</v>
      </c>
      <c r="J445" t="s">
        <v>1238</v>
      </c>
      <c r="K445" t="s">
        <v>1239</v>
      </c>
      <c r="L445">
        <v>1368</v>
      </c>
      <c r="N445">
        <v>1011</v>
      </c>
      <c r="O445" t="s">
        <v>1229</v>
      </c>
      <c r="P445" t="s">
        <v>1229</v>
      </c>
      <c r="Q445">
        <v>1</v>
      </c>
      <c r="X445">
        <v>0.2</v>
      </c>
      <c r="Y445">
        <v>0</v>
      </c>
      <c r="Z445">
        <v>65.709999999999994</v>
      </c>
      <c r="AA445">
        <v>11.6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0.2</v>
      </c>
      <c r="AH445">
        <v>2</v>
      </c>
      <c r="AI445">
        <v>16613635</v>
      </c>
      <c r="AJ445">
        <v>440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ROW(Source!A193)</f>
        <v>193</v>
      </c>
      <c r="B446">
        <v>16613645</v>
      </c>
      <c r="C446">
        <v>16613631</v>
      </c>
      <c r="D446">
        <v>15167588</v>
      </c>
      <c r="E446">
        <v>1</v>
      </c>
      <c r="F446">
        <v>1</v>
      </c>
      <c r="G446">
        <v>1</v>
      </c>
      <c r="H446">
        <v>3</v>
      </c>
      <c r="I446" t="s">
        <v>1512</v>
      </c>
      <c r="J446" t="s">
        <v>1513</v>
      </c>
      <c r="K446" t="s">
        <v>1514</v>
      </c>
      <c r="L446">
        <v>1346</v>
      </c>
      <c r="N446">
        <v>1009</v>
      </c>
      <c r="O446" t="s">
        <v>162</v>
      </c>
      <c r="P446" t="s">
        <v>162</v>
      </c>
      <c r="Q446">
        <v>1</v>
      </c>
      <c r="X446">
        <v>0.21</v>
      </c>
      <c r="Y446">
        <v>30.4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0.21</v>
      </c>
      <c r="AH446">
        <v>2</v>
      </c>
      <c r="AI446">
        <v>16613636</v>
      </c>
      <c r="AJ446">
        <v>441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ROW(Source!A193)</f>
        <v>193</v>
      </c>
      <c r="B447">
        <v>16613646</v>
      </c>
      <c r="C447">
        <v>16613631</v>
      </c>
      <c r="D447">
        <v>15170074</v>
      </c>
      <c r="E447">
        <v>1</v>
      </c>
      <c r="F447">
        <v>1</v>
      </c>
      <c r="G447">
        <v>1</v>
      </c>
      <c r="H447">
        <v>3</v>
      </c>
      <c r="I447" t="s">
        <v>1533</v>
      </c>
      <c r="J447" t="s">
        <v>1534</v>
      </c>
      <c r="K447" t="s">
        <v>1535</v>
      </c>
      <c r="L447">
        <v>1355</v>
      </c>
      <c r="N447">
        <v>1010</v>
      </c>
      <c r="O447" t="s">
        <v>322</v>
      </c>
      <c r="P447" t="s">
        <v>322</v>
      </c>
      <c r="Q447">
        <v>100</v>
      </c>
      <c r="X447">
        <v>4.08</v>
      </c>
      <c r="Y447">
        <v>86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4.08</v>
      </c>
      <c r="AH447">
        <v>2</v>
      </c>
      <c r="AI447">
        <v>16613637</v>
      </c>
      <c r="AJ447">
        <v>442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ROW(Source!A193)</f>
        <v>193</v>
      </c>
      <c r="B448">
        <v>16613647</v>
      </c>
      <c r="C448">
        <v>16613631</v>
      </c>
      <c r="D448">
        <v>15225218</v>
      </c>
      <c r="E448">
        <v>1</v>
      </c>
      <c r="F448">
        <v>1</v>
      </c>
      <c r="G448">
        <v>1</v>
      </c>
      <c r="H448">
        <v>3</v>
      </c>
      <c r="I448" t="s">
        <v>1565</v>
      </c>
      <c r="J448" t="s">
        <v>1566</v>
      </c>
      <c r="K448" t="s">
        <v>1567</v>
      </c>
      <c r="L448">
        <v>1348</v>
      </c>
      <c r="N448">
        <v>1009</v>
      </c>
      <c r="O448" t="s">
        <v>182</v>
      </c>
      <c r="P448" t="s">
        <v>182</v>
      </c>
      <c r="Q448">
        <v>1000</v>
      </c>
      <c r="X448">
        <v>1.5299999999999999E-3</v>
      </c>
      <c r="Y448">
        <v>96440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1.5299999999999999E-3</v>
      </c>
      <c r="AH448">
        <v>2</v>
      </c>
      <c r="AI448">
        <v>16613638</v>
      </c>
      <c r="AJ448">
        <v>444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ROW(Source!A193)</f>
        <v>193</v>
      </c>
      <c r="B449">
        <v>16613648</v>
      </c>
      <c r="C449">
        <v>16613631</v>
      </c>
      <c r="D449">
        <v>15164559</v>
      </c>
      <c r="E449">
        <v>17</v>
      </c>
      <c r="F449">
        <v>1</v>
      </c>
      <c r="G449">
        <v>1</v>
      </c>
      <c r="H449">
        <v>3</v>
      </c>
      <c r="I449" t="s">
        <v>1521</v>
      </c>
      <c r="J449" t="s">
        <v>6</v>
      </c>
      <c r="K449" t="s">
        <v>1522</v>
      </c>
      <c r="L449">
        <v>1374</v>
      </c>
      <c r="N449">
        <v>1013</v>
      </c>
      <c r="O449" t="s">
        <v>1523</v>
      </c>
      <c r="P449" t="s">
        <v>1523</v>
      </c>
      <c r="Q449">
        <v>1</v>
      </c>
      <c r="X449">
        <v>15.59</v>
      </c>
      <c r="Y449">
        <v>1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15.59</v>
      </c>
      <c r="AH449">
        <v>2</v>
      </c>
      <c r="AI449">
        <v>16613639</v>
      </c>
      <c r="AJ449">
        <v>445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ROW(Source!A195)</f>
        <v>195</v>
      </c>
      <c r="B450">
        <v>16613663</v>
      </c>
      <c r="C450">
        <v>16613650</v>
      </c>
      <c r="D450">
        <v>15446300</v>
      </c>
      <c r="E450">
        <v>1</v>
      </c>
      <c r="F450">
        <v>1</v>
      </c>
      <c r="G450">
        <v>1</v>
      </c>
      <c r="H450">
        <v>1</v>
      </c>
      <c r="I450" t="s">
        <v>1317</v>
      </c>
      <c r="J450" t="s">
        <v>6</v>
      </c>
      <c r="K450" t="s">
        <v>1318</v>
      </c>
      <c r="L450">
        <v>1191</v>
      </c>
      <c r="N450">
        <v>1013</v>
      </c>
      <c r="O450" t="s">
        <v>1223</v>
      </c>
      <c r="P450" t="s">
        <v>1223</v>
      </c>
      <c r="Q450">
        <v>1</v>
      </c>
      <c r="X450">
        <v>34.56</v>
      </c>
      <c r="Y450">
        <v>0</v>
      </c>
      <c r="Z450">
        <v>0</v>
      </c>
      <c r="AA450">
        <v>0</v>
      </c>
      <c r="AB450">
        <v>9.92</v>
      </c>
      <c r="AC450">
        <v>0</v>
      </c>
      <c r="AD450">
        <v>1</v>
      </c>
      <c r="AE450">
        <v>1</v>
      </c>
      <c r="AF450" t="s">
        <v>6</v>
      </c>
      <c r="AG450">
        <v>34.56</v>
      </c>
      <c r="AH450">
        <v>2</v>
      </c>
      <c r="AI450">
        <v>16613651</v>
      </c>
      <c r="AJ450">
        <v>446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ROW(Source!A195)</f>
        <v>195</v>
      </c>
      <c r="B451">
        <v>16613664</v>
      </c>
      <c r="C451">
        <v>16613650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1224</v>
      </c>
      <c r="J451" t="s">
        <v>6</v>
      </c>
      <c r="K451" t="s">
        <v>1225</v>
      </c>
      <c r="L451">
        <v>1191</v>
      </c>
      <c r="N451">
        <v>1013</v>
      </c>
      <c r="O451" t="s">
        <v>1223</v>
      </c>
      <c r="P451" t="s">
        <v>1223</v>
      </c>
      <c r="Q451">
        <v>1</v>
      </c>
      <c r="X451">
        <v>0.05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2</v>
      </c>
      <c r="AF451" t="s">
        <v>6</v>
      </c>
      <c r="AG451">
        <v>0.05</v>
      </c>
      <c r="AH451">
        <v>2</v>
      </c>
      <c r="AI451">
        <v>16613652</v>
      </c>
      <c r="AJ451">
        <v>447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ROW(Source!A195)</f>
        <v>195</v>
      </c>
      <c r="B452">
        <v>16613665</v>
      </c>
      <c r="C452">
        <v>16613650</v>
      </c>
      <c r="D452">
        <v>15247680</v>
      </c>
      <c r="E452">
        <v>1</v>
      </c>
      <c r="F452">
        <v>1</v>
      </c>
      <c r="G452">
        <v>1</v>
      </c>
      <c r="H452">
        <v>2</v>
      </c>
      <c r="I452" t="s">
        <v>1509</v>
      </c>
      <c r="J452" t="s">
        <v>1510</v>
      </c>
      <c r="K452" t="s">
        <v>1511</v>
      </c>
      <c r="L452">
        <v>1368</v>
      </c>
      <c r="N452">
        <v>1011</v>
      </c>
      <c r="O452" t="s">
        <v>1229</v>
      </c>
      <c r="P452" t="s">
        <v>1229</v>
      </c>
      <c r="Q452">
        <v>1</v>
      </c>
      <c r="X452">
        <v>0.03</v>
      </c>
      <c r="Y452">
        <v>0</v>
      </c>
      <c r="Z452">
        <v>111.99</v>
      </c>
      <c r="AA452">
        <v>13.5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0.03</v>
      </c>
      <c r="AH452">
        <v>2</v>
      </c>
      <c r="AI452">
        <v>16613653</v>
      </c>
      <c r="AJ452">
        <v>448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ROW(Source!A195)</f>
        <v>195</v>
      </c>
      <c r="B453">
        <v>16613666</v>
      </c>
      <c r="C453">
        <v>16613650</v>
      </c>
      <c r="D453">
        <v>15249073</v>
      </c>
      <c r="E453">
        <v>1</v>
      </c>
      <c r="F453">
        <v>1</v>
      </c>
      <c r="G453">
        <v>1</v>
      </c>
      <c r="H453">
        <v>2</v>
      </c>
      <c r="I453" t="s">
        <v>1237</v>
      </c>
      <c r="J453" t="s">
        <v>1238</v>
      </c>
      <c r="K453" t="s">
        <v>1239</v>
      </c>
      <c r="L453">
        <v>1368</v>
      </c>
      <c r="N453">
        <v>1011</v>
      </c>
      <c r="O453" t="s">
        <v>1229</v>
      </c>
      <c r="P453" t="s">
        <v>1229</v>
      </c>
      <c r="Q453">
        <v>1</v>
      </c>
      <c r="X453">
        <v>0.02</v>
      </c>
      <c r="Y453">
        <v>0</v>
      </c>
      <c r="Z453">
        <v>65.709999999999994</v>
      </c>
      <c r="AA453">
        <v>11.6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0.02</v>
      </c>
      <c r="AH453">
        <v>2</v>
      </c>
      <c r="AI453">
        <v>16613654</v>
      </c>
      <c r="AJ453">
        <v>449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ROW(Source!A195)</f>
        <v>195</v>
      </c>
      <c r="B454">
        <v>16613667</v>
      </c>
      <c r="C454">
        <v>16613650</v>
      </c>
      <c r="D454">
        <v>15167588</v>
      </c>
      <c r="E454">
        <v>1</v>
      </c>
      <c r="F454">
        <v>1</v>
      </c>
      <c r="G454">
        <v>1</v>
      </c>
      <c r="H454">
        <v>3</v>
      </c>
      <c r="I454" t="s">
        <v>1512</v>
      </c>
      <c r="J454" t="s">
        <v>1513</v>
      </c>
      <c r="K454" t="s">
        <v>1514</v>
      </c>
      <c r="L454">
        <v>1346</v>
      </c>
      <c r="N454">
        <v>1009</v>
      </c>
      <c r="O454" t="s">
        <v>162</v>
      </c>
      <c r="P454" t="s">
        <v>162</v>
      </c>
      <c r="Q454">
        <v>1</v>
      </c>
      <c r="X454">
        <v>0.11</v>
      </c>
      <c r="Y454">
        <v>30.4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0.11</v>
      </c>
      <c r="AH454">
        <v>2</v>
      </c>
      <c r="AI454">
        <v>16613655</v>
      </c>
      <c r="AJ454">
        <v>450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ROW(Source!A195)</f>
        <v>195</v>
      </c>
      <c r="B455">
        <v>16613668</v>
      </c>
      <c r="C455">
        <v>16613650</v>
      </c>
      <c r="D455">
        <v>15170074</v>
      </c>
      <c r="E455">
        <v>1</v>
      </c>
      <c r="F455">
        <v>1</v>
      </c>
      <c r="G455">
        <v>1</v>
      </c>
      <c r="H455">
        <v>3</v>
      </c>
      <c r="I455" t="s">
        <v>1533</v>
      </c>
      <c r="J455" t="s">
        <v>1534</v>
      </c>
      <c r="K455" t="s">
        <v>1535</v>
      </c>
      <c r="L455">
        <v>1355</v>
      </c>
      <c r="N455">
        <v>1010</v>
      </c>
      <c r="O455" t="s">
        <v>322</v>
      </c>
      <c r="P455" t="s">
        <v>322</v>
      </c>
      <c r="Q455">
        <v>100</v>
      </c>
      <c r="X455">
        <v>1.02</v>
      </c>
      <c r="Y455">
        <v>86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1.02</v>
      </c>
      <c r="AH455">
        <v>2</v>
      </c>
      <c r="AI455">
        <v>16613656</v>
      </c>
      <c r="AJ455">
        <v>451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ROW(Source!A195)</f>
        <v>195</v>
      </c>
      <c r="B456">
        <v>16613669</v>
      </c>
      <c r="C456">
        <v>16613650</v>
      </c>
      <c r="D456">
        <v>15170434</v>
      </c>
      <c r="E456">
        <v>1</v>
      </c>
      <c r="F456">
        <v>1</v>
      </c>
      <c r="G456">
        <v>1</v>
      </c>
      <c r="H456">
        <v>3</v>
      </c>
      <c r="I456" t="s">
        <v>1568</v>
      </c>
      <c r="J456" t="s">
        <v>1569</v>
      </c>
      <c r="K456" t="s">
        <v>1570</v>
      </c>
      <c r="L456">
        <v>1348</v>
      </c>
      <c r="N456">
        <v>1009</v>
      </c>
      <c r="O456" t="s">
        <v>182</v>
      </c>
      <c r="P456" t="s">
        <v>182</v>
      </c>
      <c r="Q456">
        <v>1000</v>
      </c>
      <c r="X456">
        <v>1.6000000000000001E-4</v>
      </c>
      <c r="Y456">
        <v>29800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1.6000000000000001E-4</v>
      </c>
      <c r="AH456">
        <v>2</v>
      </c>
      <c r="AI456">
        <v>16613657</v>
      </c>
      <c r="AJ456">
        <v>452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ROW(Source!A195)</f>
        <v>195</v>
      </c>
      <c r="B457">
        <v>16613670</v>
      </c>
      <c r="C457">
        <v>16613650</v>
      </c>
      <c r="D457">
        <v>15170438</v>
      </c>
      <c r="E457">
        <v>1</v>
      </c>
      <c r="F457">
        <v>1</v>
      </c>
      <c r="G457">
        <v>1</v>
      </c>
      <c r="H457">
        <v>3</v>
      </c>
      <c r="I457" t="s">
        <v>1571</v>
      </c>
      <c r="J457" t="s">
        <v>1572</v>
      </c>
      <c r="K457" t="s">
        <v>1573</v>
      </c>
      <c r="L457">
        <v>1348</v>
      </c>
      <c r="N457">
        <v>1009</v>
      </c>
      <c r="O457" t="s">
        <v>182</v>
      </c>
      <c r="P457" t="s">
        <v>182</v>
      </c>
      <c r="Q457">
        <v>1000</v>
      </c>
      <c r="X457">
        <v>2.9999999999999997E-4</v>
      </c>
      <c r="Y457">
        <v>12430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6</v>
      </c>
      <c r="AG457">
        <v>2.9999999999999997E-4</v>
      </c>
      <c r="AH457">
        <v>2</v>
      </c>
      <c r="AI457">
        <v>16613658</v>
      </c>
      <c r="AJ457">
        <v>453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ROW(Source!A195)</f>
        <v>195</v>
      </c>
      <c r="B458">
        <v>16613671</v>
      </c>
      <c r="C458">
        <v>16613650</v>
      </c>
      <c r="D458">
        <v>15164559</v>
      </c>
      <c r="E458">
        <v>17</v>
      </c>
      <c r="F458">
        <v>1</v>
      </c>
      <c r="G458">
        <v>1</v>
      </c>
      <c r="H458">
        <v>3</v>
      </c>
      <c r="I458" t="s">
        <v>1521</v>
      </c>
      <c r="J458" t="s">
        <v>6</v>
      </c>
      <c r="K458" t="s">
        <v>1522</v>
      </c>
      <c r="L458">
        <v>1374</v>
      </c>
      <c r="N458">
        <v>1013</v>
      </c>
      <c r="O458" t="s">
        <v>1523</v>
      </c>
      <c r="P458" t="s">
        <v>1523</v>
      </c>
      <c r="Q458">
        <v>1</v>
      </c>
      <c r="X458">
        <v>6.86</v>
      </c>
      <c r="Y458">
        <v>1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6</v>
      </c>
      <c r="AG458">
        <v>6.86</v>
      </c>
      <c r="AH458">
        <v>2</v>
      </c>
      <c r="AI458">
        <v>16613659</v>
      </c>
      <c r="AJ458">
        <v>457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ROW(Source!A199)</f>
        <v>199</v>
      </c>
      <c r="B459">
        <v>16613684</v>
      </c>
      <c r="C459">
        <v>16613675</v>
      </c>
      <c r="D459">
        <v>15435721</v>
      </c>
      <c r="E459">
        <v>1</v>
      </c>
      <c r="F459">
        <v>1</v>
      </c>
      <c r="G459">
        <v>1</v>
      </c>
      <c r="H459">
        <v>1</v>
      </c>
      <c r="I459" t="s">
        <v>1398</v>
      </c>
      <c r="J459" t="s">
        <v>6</v>
      </c>
      <c r="K459" t="s">
        <v>1399</v>
      </c>
      <c r="L459">
        <v>1191</v>
      </c>
      <c r="N459">
        <v>1013</v>
      </c>
      <c r="O459" t="s">
        <v>1223</v>
      </c>
      <c r="P459" t="s">
        <v>1223</v>
      </c>
      <c r="Q459">
        <v>1</v>
      </c>
      <c r="X459">
        <v>16.29</v>
      </c>
      <c r="Y459">
        <v>0</v>
      </c>
      <c r="Z459">
        <v>0</v>
      </c>
      <c r="AA459">
        <v>0</v>
      </c>
      <c r="AB459">
        <v>9.51</v>
      </c>
      <c r="AC459">
        <v>0</v>
      </c>
      <c r="AD459">
        <v>1</v>
      </c>
      <c r="AE459">
        <v>1</v>
      </c>
      <c r="AF459" t="s">
        <v>6</v>
      </c>
      <c r="AG459">
        <v>16.29</v>
      </c>
      <c r="AH459">
        <v>2</v>
      </c>
      <c r="AI459">
        <v>16613676</v>
      </c>
      <c r="AJ459">
        <v>458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ROW(Source!A199)</f>
        <v>199</v>
      </c>
      <c r="B460">
        <v>16613685</v>
      </c>
      <c r="C460">
        <v>16613675</v>
      </c>
      <c r="D460">
        <v>15430395</v>
      </c>
      <c r="E460">
        <v>1</v>
      </c>
      <c r="F460">
        <v>1</v>
      </c>
      <c r="G460">
        <v>1</v>
      </c>
      <c r="H460">
        <v>1</v>
      </c>
      <c r="I460" t="s">
        <v>1224</v>
      </c>
      <c r="J460" t="s">
        <v>6</v>
      </c>
      <c r="K460" t="s">
        <v>1225</v>
      </c>
      <c r="L460">
        <v>1191</v>
      </c>
      <c r="N460">
        <v>1013</v>
      </c>
      <c r="O460" t="s">
        <v>1223</v>
      </c>
      <c r="P460" t="s">
        <v>1223</v>
      </c>
      <c r="Q460">
        <v>1</v>
      </c>
      <c r="X460">
        <v>0.01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2</v>
      </c>
      <c r="AF460" t="s">
        <v>6</v>
      </c>
      <c r="AG460">
        <v>0.01</v>
      </c>
      <c r="AH460">
        <v>2</v>
      </c>
      <c r="AI460">
        <v>16613677</v>
      </c>
      <c r="AJ460">
        <v>459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ROW(Source!A199)</f>
        <v>199</v>
      </c>
      <c r="B461">
        <v>16613686</v>
      </c>
      <c r="C461">
        <v>16613675</v>
      </c>
      <c r="D461">
        <v>15247974</v>
      </c>
      <c r="E461">
        <v>1</v>
      </c>
      <c r="F461">
        <v>1</v>
      </c>
      <c r="G461">
        <v>1</v>
      </c>
      <c r="H461">
        <v>2</v>
      </c>
      <c r="I461" t="s">
        <v>1226</v>
      </c>
      <c r="J461" t="s">
        <v>1227</v>
      </c>
      <c r="K461" t="s">
        <v>1228</v>
      </c>
      <c r="L461">
        <v>1368</v>
      </c>
      <c r="N461">
        <v>1011</v>
      </c>
      <c r="O461" t="s">
        <v>1229</v>
      </c>
      <c r="P461" t="s">
        <v>1229</v>
      </c>
      <c r="Q461">
        <v>1</v>
      </c>
      <c r="X461">
        <v>0.01</v>
      </c>
      <c r="Y461">
        <v>0</v>
      </c>
      <c r="Z461">
        <v>31.26</v>
      </c>
      <c r="AA461">
        <v>13.5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0.01</v>
      </c>
      <c r="AH461">
        <v>2</v>
      </c>
      <c r="AI461">
        <v>16613678</v>
      </c>
      <c r="AJ461">
        <v>460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ROW(Source!A199)</f>
        <v>199</v>
      </c>
      <c r="B462">
        <v>16613687</v>
      </c>
      <c r="C462">
        <v>16613675</v>
      </c>
      <c r="D462">
        <v>15170076</v>
      </c>
      <c r="E462">
        <v>1</v>
      </c>
      <c r="F462">
        <v>1</v>
      </c>
      <c r="G462">
        <v>1</v>
      </c>
      <c r="H462">
        <v>3</v>
      </c>
      <c r="I462" t="s">
        <v>1574</v>
      </c>
      <c r="J462" t="s">
        <v>1575</v>
      </c>
      <c r="K462" t="s">
        <v>1576</v>
      </c>
      <c r="L462">
        <v>1356</v>
      </c>
      <c r="N462">
        <v>1010</v>
      </c>
      <c r="O462" t="s">
        <v>355</v>
      </c>
      <c r="P462" t="s">
        <v>355</v>
      </c>
      <c r="Q462">
        <v>1000</v>
      </c>
      <c r="X462">
        <v>0.2</v>
      </c>
      <c r="Y462">
        <v>180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0.2</v>
      </c>
      <c r="AH462">
        <v>2</v>
      </c>
      <c r="AI462">
        <v>16613679</v>
      </c>
      <c r="AJ462">
        <v>461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ROW(Source!A199)</f>
        <v>199</v>
      </c>
      <c r="B463">
        <v>16613688</v>
      </c>
      <c r="C463">
        <v>16613675</v>
      </c>
      <c r="D463">
        <v>15170438</v>
      </c>
      <c r="E463">
        <v>1</v>
      </c>
      <c r="F463">
        <v>1</v>
      </c>
      <c r="G463">
        <v>1</v>
      </c>
      <c r="H463">
        <v>3</v>
      </c>
      <c r="I463" t="s">
        <v>1571</v>
      </c>
      <c r="J463" t="s">
        <v>1572</v>
      </c>
      <c r="K463" t="s">
        <v>1573</v>
      </c>
      <c r="L463">
        <v>1348</v>
      </c>
      <c r="N463">
        <v>1009</v>
      </c>
      <c r="O463" t="s">
        <v>182</v>
      </c>
      <c r="P463" t="s">
        <v>182</v>
      </c>
      <c r="Q463">
        <v>1000</v>
      </c>
      <c r="X463">
        <v>1E-3</v>
      </c>
      <c r="Y463">
        <v>12430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1E-3</v>
      </c>
      <c r="AH463">
        <v>2</v>
      </c>
      <c r="AI463">
        <v>16613680</v>
      </c>
      <c r="AJ463">
        <v>462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ROW(Source!A199)</f>
        <v>199</v>
      </c>
      <c r="B464">
        <v>16613689</v>
      </c>
      <c r="C464">
        <v>16613675</v>
      </c>
      <c r="D464">
        <v>15164559</v>
      </c>
      <c r="E464">
        <v>17</v>
      </c>
      <c r="F464">
        <v>1</v>
      </c>
      <c r="G464">
        <v>1</v>
      </c>
      <c r="H464">
        <v>3</v>
      </c>
      <c r="I464" t="s">
        <v>1521</v>
      </c>
      <c r="J464" t="s">
        <v>6</v>
      </c>
      <c r="K464" t="s">
        <v>1522</v>
      </c>
      <c r="L464">
        <v>1374</v>
      </c>
      <c r="N464">
        <v>1013</v>
      </c>
      <c r="O464" t="s">
        <v>1523</v>
      </c>
      <c r="P464" t="s">
        <v>1523</v>
      </c>
      <c r="Q464">
        <v>1</v>
      </c>
      <c r="X464">
        <v>3.1</v>
      </c>
      <c r="Y464">
        <v>1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3.1</v>
      </c>
      <c r="AH464">
        <v>2</v>
      </c>
      <c r="AI464">
        <v>16613681</v>
      </c>
      <c r="AJ464">
        <v>465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ROW(Source!A202)</f>
        <v>202</v>
      </c>
      <c r="B465">
        <v>16613694</v>
      </c>
      <c r="C465">
        <v>16613692</v>
      </c>
      <c r="D465">
        <v>15430767</v>
      </c>
      <c r="E465">
        <v>1</v>
      </c>
      <c r="F465">
        <v>1</v>
      </c>
      <c r="G465">
        <v>1</v>
      </c>
      <c r="H465">
        <v>1</v>
      </c>
      <c r="I465" t="s">
        <v>1249</v>
      </c>
      <c r="J465" t="s">
        <v>6</v>
      </c>
      <c r="K465" t="s">
        <v>1250</v>
      </c>
      <c r="L465">
        <v>1191</v>
      </c>
      <c r="N465">
        <v>1013</v>
      </c>
      <c r="O465" t="s">
        <v>1223</v>
      </c>
      <c r="P465" t="s">
        <v>1223</v>
      </c>
      <c r="Q465">
        <v>1</v>
      </c>
      <c r="X465">
        <v>5.49</v>
      </c>
      <c r="Y465">
        <v>0</v>
      </c>
      <c r="Z465">
        <v>0</v>
      </c>
      <c r="AA465">
        <v>0</v>
      </c>
      <c r="AB465">
        <v>8.5299999999999994</v>
      </c>
      <c r="AC465">
        <v>0</v>
      </c>
      <c r="AD465">
        <v>1</v>
      </c>
      <c r="AE465">
        <v>1</v>
      </c>
      <c r="AF465" t="s">
        <v>6</v>
      </c>
      <c r="AG465">
        <v>5.49</v>
      </c>
      <c r="AH465">
        <v>2</v>
      </c>
      <c r="AI465">
        <v>16613693</v>
      </c>
      <c r="AJ465">
        <v>466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ROW(Source!A202)</f>
        <v>202</v>
      </c>
      <c r="B466">
        <v>16613695</v>
      </c>
      <c r="C466">
        <v>16613692</v>
      </c>
      <c r="D466">
        <v>15164566</v>
      </c>
      <c r="E466">
        <v>17</v>
      </c>
      <c r="F466">
        <v>1</v>
      </c>
      <c r="G466">
        <v>1</v>
      </c>
      <c r="H466">
        <v>3</v>
      </c>
      <c r="I466" t="s">
        <v>1758</v>
      </c>
      <c r="J466" t="s">
        <v>6</v>
      </c>
      <c r="K466" t="s">
        <v>1759</v>
      </c>
      <c r="L466">
        <v>1348</v>
      </c>
      <c r="N466">
        <v>1009</v>
      </c>
      <c r="O466" t="s">
        <v>182</v>
      </c>
      <c r="P466" t="s">
        <v>182</v>
      </c>
      <c r="Q466">
        <v>1000</v>
      </c>
      <c r="X466">
        <v>6.0000000000000001E-3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 t="s">
        <v>6</v>
      </c>
      <c r="AG466">
        <v>6.0000000000000001E-3</v>
      </c>
      <c r="AH466">
        <v>3</v>
      </c>
      <c r="AI466">
        <v>-1</v>
      </c>
      <c r="AJ466" t="s">
        <v>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ROW(Source!A203)</f>
        <v>203</v>
      </c>
      <c r="B467">
        <v>16613708</v>
      </c>
      <c r="C467">
        <v>16613696</v>
      </c>
      <c r="D467">
        <v>15430397</v>
      </c>
      <c r="E467">
        <v>1</v>
      </c>
      <c r="F467">
        <v>1</v>
      </c>
      <c r="G467">
        <v>1</v>
      </c>
      <c r="H467">
        <v>1</v>
      </c>
      <c r="I467" t="s">
        <v>1443</v>
      </c>
      <c r="J467" t="s">
        <v>6</v>
      </c>
      <c r="K467" t="s">
        <v>1444</v>
      </c>
      <c r="L467">
        <v>1191</v>
      </c>
      <c r="N467">
        <v>1013</v>
      </c>
      <c r="O467" t="s">
        <v>1223</v>
      </c>
      <c r="P467" t="s">
        <v>1223</v>
      </c>
      <c r="Q467">
        <v>1</v>
      </c>
      <c r="X467">
        <v>13.36</v>
      </c>
      <c r="Y467">
        <v>0</v>
      </c>
      <c r="Z467">
        <v>0</v>
      </c>
      <c r="AA467">
        <v>0</v>
      </c>
      <c r="AB467">
        <v>9.4</v>
      </c>
      <c r="AC467">
        <v>0</v>
      </c>
      <c r="AD467">
        <v>1</v>
      </c>
      <c r="AE467">
        <v>1</v>
      </c>
      <c r="AF467" t="s">
        <v>6</v>
      </c>
      <c r="AG467">
        <v>13.36</v>
      </c>
      <c r="AH467">
        <v>2</v>
      </c>
      <c r="AI467">
        <v>16613697</v>
      </c>
      <c r="AJ467">
        <v>467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ROW(Source!A203)</f>
        <v>203</v>
      </c>
      <c r="B468">
        <v>16613709</v>
      </c>
      <c r="C468">
        <v>16613696</v>
      </c>
      <c r="D468">
        <v>15430395</v>
      </c>
      <c r="E468">
        <v>1</v>
      </c>
      <c r="F468">
        <v>1</v>
      </c>
      <c r="G468">
        <v>1</v>
      </c>
      <c r="H468">
        <v>1</v>
      </c>
      <c r="I468" t="s">
        <v>1224</v>
      </c>
      <c r="J468" t="s">
        <v>6</v>
      </c>
      <c r="K468" t="s">
        <v>1225</v>
      </c>
      <c r="L468">
        <v>1191</v>
      </c>
      <c r="N468">
        <v>1013</v>
      </c>
      <c r="O468" t="s">
        <v>1223</v>
      </c>
      <c r="P468" t="s">
        <v>1223</v>
      </c>
      <c r="Q468">
        <v>1</v>
      </c>
      <c r="X468">
        <v>0.18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2</v>
      </c>
      <c r="AF468" t="s">
        <v>6</v>
      </c>
      <c r="AG468">
        <v>0.18</v>
      </c>
      <c r="AH468">
        <v>2</v>
      </c>
      <c r="AI468">
        <v>16613698</v>
      </c>
      <c r="AJ468">
        <v>468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ROW(Source!A203)</f>
        <v>203</v>
      </c>
      <c r="B469">
        <v>16613710</v>
      </c>
      <c r="C469">
        <v>16613696</v>
      </c>
      <c r="D469">
        <v>15247680</v>
      </c>
      <c r="E469">
        <v>1</v>
      </c>
      <c r="F469">
        <v>1</v>
      </c>
      <c r="G469">
        <v>1</v>
      </c>
      <c r="H469">
        <v>2</v>
      </c>
      <c r="I469" t="s">
        <v>1509</v>
      </c>
      <c r="J469" t="s">
        <v>1510</v>
      </c>
      <c r="K469" t="s">
        <v>1511</v>
      </c>
      <c r="L469">
        <v>1368</v>
      </c>
      <c r="N469">
        <v>1011</v>
      </c>
      <c r="O469" t="s">
        <v>1229</v>
      </c>
      <c r="P469" t="s">
        <v>1229</v>
      </c>
      <c r="Q469">
        <v>1</v>
      </c>
      <c r="X469">
        <v>0.09</v>
      </c>
      <c r="Y469">
        <v>0</v>
      </c>
      <c r="Z469">
        <v>111.99</v>
      </c>
      <c r="AA469">
        <v>13.5</v>
      </c>
      <c r="AB469">
        <v>0</v>
      </c>
      <c r="AC469">
        <v>0</v>
      </c>
      <c r="AD469">
        <v>1</v>
      </c>
      <c r="AE469">
        <v>0</v>
      </c>
      <c r="AF469" t="s">
        <v>6</v>
      </c>
      <c r="AG469">
        <v>0.09</v>
      </c>
      <c r="AH469">
        <v>2</v>
      </c>
      <c r="AI469">
        <v>16613699</v>
      </c>
      <c r="AJ469">
        <v>469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ROW(Source!A203)</f>
        <v>203</v>
      </c>
      <c r="B470">
        <v>16613711</v>
      </c>
      <c r="C470">
        <v>16613696</v>
      </c>
      <c r="D470">
        <v>15249073</v>
      </c>
      <c r="E470">
        <v>1</v>
      </c>
      <c r="F470">
        <v>1</v>
      </c>
      <c r="G470">
        <v>1</v>
      </c>
      <c r="H470">
        <v>2</v>
      </c>
      <c r="I470" t="s">
        <v>1237</v>
      </c>
      <c r="J470" t="s">
        <v>1238</v>
      </c>
      <c r="K470" t="s">
        <v>1239</v>
      </c>
      <c r="L470">
        <v>1368</v>
      </c>
      <c r="N470">
        <v>1011</v>
      </c>
      <c r="O470" t="s">
        <v>1229</v>
      </c>
      <c r="P470" t="s">
        <v>1229</v>
      </c>
      <c r="Q470">
        <v>1</v>
      </c>
      <c r="X470">
        <v>0.09</v>
      </c>
      <c r="Y470">
        <v>0</v>
      </c>
      <c r="Z470">
        <v>65.709999999999994</v>
      </c>
      <c r="AA470">
        <v>11.6</v>
      </c>
      <c r="AB470">
        <v>0</v>
      </c>
      <c r="AC470">
        <v>0</v>
      </c>
      <c r="AD470">
        <v>1</v>
      </c>
      <c r="AE470">
        <v>0</v>
      </c>
      <c r="AF470" t="s">
        <v>6</v>
      </c>
      <c r="AG470">
        <v>0.09</v>
      </c>
      <c r="AH470">
        <v>2</v>
      </c>
      <c r="AI470">
        <v>16613700</v>
      </c>
      <c r="AJ470">
        <v>470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ROW(Source!A203)</f>
        <v>203</v>
      </c>
      <c r="B471">
        <v>16613712</v>
      </c>
      <c r="C471">
        <v>16613696</v>
      </c>
      <c r="D471">
        <v>15172838</v>
      </c>
      <c r="E471">
        <v>1</v>
      </c>
      <c r="F471">
        <v>1</v>
      </c>
      <c r="G471">
        <v>1</v>
      </c>
      <c r="H471">
        <v>3</v>
      </c>
      <c r="I471" t="s">
        <v>1577</v>
      </c>
      <c r="J471" t="s">
        <v>1578</v>
      </c>
      <c r="K471" t="s">
        <v>1579</v>
      </c>
      <c r="L471">
        <v>1339</v>
      </c>
      <c r="N471">
        <v>1007</v>
      </c>
      <c r="O471" t="s">
        <v>282</v>
      </c>
      <c r="P471" t="s">
        <v>282</v>
      </c>
      <c r="Q471">
        <v>1</v>
      </c>
      <c r="X471">
        <v>2.1000000000000001E-2</v>
      </c>
      <c r="Y471">
        <v>600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2.1000000000000001E-2</v>
      </c>
      <c r="AH471">
        <v>2</v>
      </c>
      <c r="AI471">
        <v>16613701</v>
      </c>
      <c r="AJ471">
        <v>471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ROW(Source!A203)</f>
        <v>203</v>
      </c>
      <c r="B472">
        <v>16613713</v>
      </c>
      <c r="C472">
        <v>16613696</v>
      </c>
      <c r="D472">
        <v>15202442</v>
      </c>
      <c r="E472">
        <v>1</v>
      </c>
      <c r="F472">
        <v>1</v>
      </c>
      <c r="G472">
        <v>1</v>
      </c>
      <c r="H472">
        <v>3</v>
      </c>
      <c r="I472" t="s">
        <v>1580</v>
      </c>
      <c r="J472" t="s">
        <v>1581</v>
      </c>
      <c r="K472" t="s">
        <v>1582</v>
      </c>
      <c r="L472">
        <v>1346</v>
      </c>
      <c r="N472">
        <v>1009</v>
      </c>
      <c r="O472" t="s">
        <v>162</v>
      </c>
      <c r="P472" t="s">
        <v>162</v>
      </c>
      <c r="Q472">
        <v>1</v>
      </c>
      <c r="X472">
        <v>0.2</v>
      </c>
      <c r="Y472">
        <v>25.8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0.2</v>
      </c>
      <c r="AH472">
        <v>2</v>
      </c>
      <c r="AI472">
        <v>16613702</v>
      </c>
      <c r="AJ472">
        <v>472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ROW(Source!A203)</f>
        <v>203</v>
      </c>
      <c r="B473">
        <v>16613714</v>
      </c>
      <c r="C473">
        <v>16613696</v>
      </c>
      <c r="D473">
        <v>15217585</v>
      </c>
      <c r="E473">
        <v>1</v>
      </c>
      <c r="F473">
        <v>1</v>
      </c>
      <c r="G473">
        <v>1</v>
      </c>
      <c r="H473">
        <v>3</v>
      </c>
      <c r="I473" t="s">
        <v>1583</v>
      </c>
      <c r="J473" t="s">
        <v>1584</v>
      </c>
      <c r="K473" t="s">
        <v>1585</v>
      </c>
      <c r="L473">
        <v>1356</v>
      </c>
      <c r="N473">
        <v>1010</v>
      </c>
      <c r="O473" t="s">
        <v>355</v>
      </c>
      <c r="P473" t="s">
        <v>355</v>
      </c>
      <c r="Q473">
        <v>1000</v>
      </c>
      <c r="X473">
        <v>3.2000000000000001E-2</v>
      </c>
      <c r="Y473">
        <v>270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3.2000000000000001E-2</v>
      </c>
      <c r="AH473">
        <v>2</v>
      </c>
      <c r="AI473">
        <v>16613703</v>
      </c>
      <c r="AJ473">
        <v>473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ROW(Source!A203)</f>
        <v>203</v>
      </c>
      <c r="B474">
        <v>16613715</v>
      </c>
      <c r="C474">
        <v>16613696</v>
      </c>
      <c r="D474">
        <v>15217593</v>
      </c>
      <c r="E474">
        <v>1</v>
      </c>
      <c r="F474">
        <v>1</v>
      </c>
      <c r="G474">
        <v>1</v>
      </c>
      <c r="H474">
        <v>3</v>
      </c>
      <c r="I474" t="s">
        <v>1586</v>
      </c>
      <c r="J474" t="s">
        <v>1587</v>
      </c>
      <c r="K474" t="s">
        <v>1588</v>
      </c>
      <c r="L474">
        <v>1358</v>
      </c>
      <c r="N474">
        <v>1010</v>
      </c>
      <c r="O474" t="s">
        <v>697</v>
      </c>
      <c r="P474" t="s">
        <v>697</v>
      </c>
      <c r="Q474">
        <v>10</v>
      </c>
      <c r="X474">
        <v>1</v>
      </c>
      <c r="Y474">
        <v>19.899999999999999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1</v>
      </c>
      <c r="AH474">
        <v>2</v>
      </c>
      <c r="AI474">
        <v>16613704</v>
      </c>
      <c r="AJ474">
        <v>474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ROW(Source!A203)</f>
        <v>203</v>
      </c>
      <c r="B475">
        <v>16613716</v>
      </c>
      <c r="C475">
        <v>16613696</v>
      </c>
      <c r="D475">
        <v>15218939</v>
      </c>
      <c r="E475">
        <v>1</v>
      </c>
      <c r="F475">
        <v>1</v>
      </c>
      <c r="G475">
        <v>1</v>
      </c>
      <c r="H475">
        <v>3</v>
      </c>
      <c r="I475" t="s">
        <v>1589</v>
      </c>
      <c r="J475" t="s">
        <v>1590</v>
      </c>
      <c r="K475" t="s">
        <v>1591</v>
      </c>
      <c r="L475">
        <v>1354</v>
      </c>
      <c r="N475">
        <v>1010</v>
      </c>
      <c r="O475" t="s">
        <v>110</v>
      </c>
      <c r="P475" t="s">
        <v>110</v>
      </c>
      <c r="Q475">
        <v>1</v>
      </c>
      <c r="X475">
        <v>0.5</v>
      </c>
      <c r="Y475">
        <v>66.819999999999993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0.5</v>
      </c>
      <c r="AH475">
        <v>2</v>
      </c>
      <c r="AI475">
        <v>16613705</v>
      </c>
      <c r="AJ475">
        <v>475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ROW(Source!A203)</f>
        <v>203</v>
      </c>
      <c r="B476">
        <v>16613717</v>
      </c>
      <c r="C476">
        <v>16613696</v>
      </c>
      <c r="D476">
        <v>15164559</v>
      </c>
      <c r="E476">
        <v>17</v>
      </c>
      <c r="F476">
        <v>1</v>
      </c>
      <c r="G476">
        <v>1</v>
      </c>
      <c r="H476">
        <v>3</v>
      </c>
      <c r="I476" t="s">
        <v>1521</v>
      </c>
      <c r="J476" t="s">
        <v>6</v>
      </c>
      <c r="K476" t="s">
        <v>1522</v>
      </c>
      <c r="L476">
        <v>1374</v>
      </c>
      <c r="N476">
        <v>1013</v>
      </c>
      <c r="O476" t="s">
        <v>1523</v>
      </c>
      <c r="P476" t="s">
        <v>1523</v>
      </c>
      <c r="Q476">
        <v>1</v>
      </c>
      <c r="X476">
        <v>2.5099999999999998</v>
      </c>
      <c r="Y476">
        <v>1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2.5099999999999998</v>
      </c>
      <c r="AH476">
        <v>2</v>
      </c>
      <c r="AI476">
        <v>16613706</v>
      </c>
      <c r="AJ476">
        <v>477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ROW(Source!A205)</f>
        <v>205</v>
      </c>
      <c r="B477">
        <v>16613731</v>
      </c>
      <c r="C477">
        <v>16613719</v>
      </c>
      <c r="D477">
        <v>15430397</v>
      </c>
      <c r="E477">
        <v>1</v>
      </c>
      <c r="F477">
        <v>1</v>
      </c>
      <c r="G477">
        <v>1</v>
      </c>
      <c r="H477">
        <v>1</v>
      </c>
      <c r="I477" t="s">
        <v>1443</v>
      </c>
      <c r="J477" t="s">
        <v>6</v>
      </c>
      <c r="K477" t="s">
        <v>1444</v>
      </c>
      <c r="L477">
        <v>1191</v>
      </c>
      <c r="N477">
        <v>1013</v>
      </c>
      <c r="O477" t="s">
        <v>1223</v>
      </c>
      <c r="P477" t="s">
        <v>1223</v>
      </c>
      <c r="Q477">
        <v>1</v>
      </c>
      <c r="X477">
        <v>15.28</v>
      </c>
      <c r="Y477">
        <v>0</v>
      </c>
      <c r="Z477">
        <v>0</v>
      </c>
      <c r="AA477">
        <v>0</v>
      </c>
      <c r="AB477">
        <v>9.4</v>
      </c>
      <c r="AC477">
        <v>0</v>
      </c>
      <c r="AD477">
        <v>1</v>
      </c>
      <c r="AE477">
        <v>1</v>
      </c>
      <c r="AF477" t="s">
        <v>6</v>
      </c>
      <c r="AG477">
        <v>15.28</v>
      </c>
      <c r="AH477">
        <v>2</v>
      </c>
      <c r="AI477">
        <v>16613720</v>
      </c>
      <c r="AJ477">
        <v>478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ROW(Source!A205)</f>
        <v>205</v>
      </c>
      <c r="B478">
        <v>16613732</v>
      </c>
      <c r="C478">
        <v>16613719</v>
      </c>
      <c r="D478">
        <v>15430395</v>
      </c>
      <c r="E478">
        <v>1</v>
      </c>
      <c r="F478">
        <v>1</v>
      </c>
      <c r="G478">
        <v>1</v>
      </c>
      <c r="H478">
        <v>1</v>
      </c>
      <c r="I478" t="s">
        <v>1224</v>
      </c>
      <c r="J478" t="s">
        <v>6</v>
      </c>
      <c r="K478" t="s">
        <v>1225</v>
      </c>
      <c r="L478">
        <v>1191</v>
      </c>
      <c r="N478">
        <v>1013</v>
      </c>
      <c r="O478" t="s">
        <v>1223</v>
      </c>
      <c r="P478" t="s">
        <v>1223</v>
      </c>
      <c r="Q478">
        <v>1</v>
      </c>
      <c r="X478">
        <v>0.22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2</v>
      </c>
      <c r="AF478" t="s">
        <v>6</v>
      </c>
      <c r="AG478">
        <v>0.22</v>
      </c>
      <c r="AH478">
        <v>2</v>
      </c>
      <c r="AI478">
        <v>16613721</v>
      </c>
      <c r="AJ478">
        <v>479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ROW(Source!A205)</f>
        <v>205</v>
      </c>
      <c r="B479">
        <v>16613733</v>
      </c>
      <c r="C479">
        <v>16613719</v>
      </c>
      <c r="D479">
        <v>15247680</v>
      </c>
      <c r="E479">
        <v>1</v>
      </c>
      <c r="F479">
        <v>1</v>
      </c>
      <c r="G479">
        <v>1</v>
      </c>
      <c r="H479">
        <v>2</v>
      </c>
      <c r="I479" t="s">
        <v>1509</v>
      </c>
      <c r="J479" t="s">
        <v>1510</v>
      </c>
      <c r="K479" t="s">
        <v>1511</v>
      </c>
      <c r="L479">
        <v>1368</v>
      </c>
      <c r="N479">
        <v>1011</v>
      </c>
      <c r="O479" t="s">
        <v>1229</v>
      </c>
      <c r="P479" t="s">
        <v>1229</v>
      </c>
      <c r="Q479">
        <v>1</v>
      </c>
      <c r="X479">
        <v>0.11</v>
      </c>
      <c r="Y479">
        <v>0</v>
      </c>
      <c r="Z479">
        <v>111.99</v>
      </c>
      <c r="AA479">
        <v>13.5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0.11</v>
      </c>
      <c r="AH479">
        <v>2</v>
      </c>
      <c r="AI479">
        <v>16613722</v>
      </c>
      <c r="AJ479">
        <v>480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ROW(Source!A205)</f>
        <v>205</v>
      </c>
      <c r="B480">
        <v>16613734</v>
      </c>
      <c r="C480">
        <v>16613719</v>
      </c>
      <c r="D480">
        <v>15249073</v>
      </c>
      <c r="E480">
        <v>1</v>
      </c>
      <c r="F480">
        <v>1</v>
      </c>
      <c r="G480">
        <v>1</v>
      </c>
      <c r="H480">
        <v>2</v>
      </c>
      <c r="I480" t="s">
        <v>1237</v>
      </c>
      <c r="J480" t="s">
        <v>1238</v>
      </c>
      <c r="K480" t="s">
        <v>1239</v>
      </c>
      <c r="L480">
        <v>1368</v>
      </c>
      <c r="N480">
        <v>1011</v>
      </c>
      <c r="O480" t="s">
        <v>1229</v>
      </c>
      <c r="P480" t="s">
        <v>1229</v>
      </c>
      <c r="Q480">
        <v>1</v>
      </c>
      <c r="X480">
        <v>0.11</v>
      </c>
      <c r="Y480">
        <v>0</v>
      </c>
      <c r="Z480">
        <v>65.709999999999994</v>
      </c>
      <c r="AA480">
        <v>11.6</v>
      </c>
      <c r="AB480">
        <v>0</v>
      </c>
      <c r="AC480">
        <v>0</v>
      </c>
      <c r="AD480">
        <v>1</v>
      </c>
      <c r="AE480">
        <v>0</v>
      </c>
      <c r="AF480" t="s">
        <v>6</v>
      </c>
      <c r="AG480">
        <v>0.11</v>
      </c>
      <c r="AH480">
        <v>2</v>
      </c>
      <c r="AI480">
        <v>16613723</v>
      </c>
      <c r="AJ480">
        <v>481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ROW(Source!A205)</f>
        <v>205</v>
      </c>
      <c r="B481">
        <v>16613735</v>
      </c>
      <c r="C481">
        <v>16613719</v>
      </c>
      <c r="D481">
        <v>15172838</v>
      </c>
      <c r="E481">
        <v>1</v>
      </c>
      <c r="F481">
        <v>1</v>
      </c>
      <c r="G481">
        <v>1</v>
      </c>
      <c r="H481">
        <v>3</v>
      </c>
      <c r="I481" t="s">
        <v>1577</v>
      </c>
      <c r="J481" t="s">
        <v>1578</v>
      </c>
      <c r="K481" t="s">
        <v>1579</v>
      </c>
      <c r="L481">
        <v>1339</v>
      </c>
      <c r="N481">
        <v>1007</v>
      </c>
      <c r="O481" t="s">
        <v>282</v>
      </c>
      <c r="P481" t="s">
        <v>282</v>
      </c>
      <c r="Q481">
        <v>1</v>
      </c>
      <c r="X481">
        <v>2.1000000000000001E-2</v>
      </c>
      <c r="Y481">
        <v>600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2.1000000000000001E-2</v>
      </c>
      <c r="AH481">
        <v>2</v>
      </c>
      <c r="AI481">
        <v>16613724</v>
      </c>
      <c r="AJ481">
        <v>482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ROW(Source!A205)</f>
        <v>205</v>
      </c>
      <c r="B482">
        <v>16613736</v>
      </c>
      <c r="C482">
        <v>16613719</v>
      </c>
      <c r="D482">
        <v>15202442</v>
      </c>
      <c r="E482">
        <v>1</v>
      </c>
      <c r="F482">
        <v>1</v>
      </c>
      <c r="G482">
        <v>1</v>
      </c>
      <c r="H482">
        <v>3</v>
      </c>
      <c r="I482" t="s">
        <v>1580</v>
      </c>
      <c r="J482" t="s">
        <v>1581</v>
      </c>
      <c r="K482" t="s">
        <v>1582</v>
      </c>
      <c r="L482">
        <v>1346</v>
      </c>
      <c r="N482">
        <v>1009</v>
      </c>
      <c r="O482" t="s">
        <v>162</v>
      </c>
      <c r="P482" t="s">
        <v>162</v>
      </c>
      <c r="Q482">
        <v>1</v>
      </c>
      <c r="X482">
        <v>0.4</v>
      </c>
      <c r="Y482">
        <v>25.8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0.4</v>
      </c>
      <c r="AH482">
        <v>2</v>
      </c>
      <c r="AI482">
        <v>16613725</v>
      </c>
      <c r="AJ482">
        <v>483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ROW(Source!A205)</f>
        <v>205</v>
      </c>
      <c r="B483">
        <v>16613737</v>
      </c>
      <c r="C483">
        <v>16613719</v>
      </c>
      <c r="D483">
        <v>15217585</v>
      </c>
      <c r="E483">
        <v>1</v>
      </c>
      <c r="F483">
        <v>1</v>
      </c>
      <c r="G483">
        <v>1</v>
      </c>
      <c r="H483">
        <v>3</v>
      </c>
      <c r="I483" t="s">
        <v>1583</v>
      </c>
      <c r="J483" t="s">
        <v>1584</v>
      </c>
      <c r="K483" t="s">
        <v>1585</v>
      </c>
      <c r="L483">
        <v>1356</v>
      </c>
      <c r="N483">
        <v>1010</v>
      </c>
      <c r="O483" t="s">
        <v>355</v>
      </c>
      <c r="P483" t="s">
        <v>355</v>
      </c>
      <c r="Q483">
        <v>1000</v>
      </c>
      <c r="X483">
        <v>3.2000000000000001E-2</v>
      </c>
      <c r="Y483">
        <v>270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3.2000000000000001E-2</v>
      </c>
      <c r="AH483">
        <v>2</v>
      </c>
      <c r="AI483">
        <v>16613726</v>
      </c>
      <c r="AJ483">
        <v>484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ROW(Source!A205)</f>
        <v>205</v>
      </c>
      <c r="B484">
        <v>16613738</v>
      </c>
      <c r="C484">
        <v>16613719</v>
      </c>
      <c r="D484">
        <v>15217593</v>
      </c>
      <c r="E484">
        <v>1</v>
      </c>
      <c r="F484">
        <v>1</v>
      </c>
      <c r="G484">
        <v>1</v>
      </c>
      <c r="H484">
        <v>3</v>
      </c>
      <c r="I484" t="s">
        <v>1586</v>
      </c>
      <c r="J484" t="s">
        <v>1587</v>
      </c>
      <c r="K484" t="s">
        <v>1588</v>
      </c>
      <c r="L484">
        <v>1358</v>
      </c>
      <c r="N484">
        <v>1010</v>
      </c>
      <c r="O484" t="s">
        <v>697</v>
      </c>
      <c r="P484" t="s">
        <v>697</v>
      </c>
      <c r="Q484">
        <v>10</v>
      </c>
      <c r="X484">
        <v>1</v>
      </c>
      <c r="Y484">
        <v>19.899999999999999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1</v>
      </c>
      <c r="AH484">
        <v>2</v>
      </c>
      <c r="AI484">
        <v>16613727</v>
      </c>
      <c r="AJ484">
        <v>485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ROW(Source!A205)</f>
        <v>205</v>
      </c>
      <c r="B485">
        <v>16613739</v>
      </c>
      <c r="C485">
        <v>16613719</v>
      </c>
      <c r="D485">
        <v>15218939</v>
      </c>
      <c r="E485">
        <v>1</v>
      </c>
      <c r="F485">
        <v>1</v>
      </c>
      <c r="G485">
        <v>1</v>
      </c>
      <c r="H485">
        <v>3</v>
      </c>
      <c r="I485" t="s">
        <v>1589</v>
      </c>
      <c r="J485" t="s">
        <v>1590</v>
      </c>
      <c r="K485" t="s">
        <v>1591</v>
      </c>
      <c r="L485">
        <v>1354</v>
      </c>
      <c r="N485">
        <v>1010</v>
      </c>
      <c r="O485" t="s">
        <v>110</v>
      </c>
      <c r="P485" t="s">
        <v>110</v>
      </c>
      <c r="Q485">
        <v>1</v>
      </c>
      <c r="X485">
        <v>0.5</v>
      </c>
      <c r="Y485">
        <v>66.819999999999993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0.5</v>
      </c>
      <c r="AH485">
        <v>2</v>
      </c>
      <c r="AI485">
        <v>16613728</v>
      </c>
      <c r="AJ485">
        <v>486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ROW(Source!A205)</f>
        <v>205</v>
      </c>
      <c r="B486">
        <v>16613740</v>
      </c>
      <c r="C486">
        <v>16613719</v>
      </c>
      <c r="D486">
        <v>15164559</v>
      </c>
      <c r="E486">
        <v>17</v>
      </c>
      <c r="F486">
        <v>1</v>
      </c>
      <c r="G486">
        <v>1</v>
      </c>
      <c r="H486">
        <v>3</v>
      </c>
      <c r="I486" t="s">
        <v>1521</v>
      </c>
      <c r="J486" t="s">
        <v>6</v>
      </c>
      <c r="K486" t="s">
        <v>1522</v>
      </c>
      <c r="L486">
        <v>1374</v>
      </c>
      <c r="N486">
        <v>1013</v>
      </c>
      <c r="O486" t="s">
        <v>1523</v>
      </c>
      <c r="P486" t="s">
        <v>1523</v>
      </c>
      <c r="Q486">
        <v>1</v>
      </c>
      <c r="X486">
        <v>2.87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6</v>
      </c>
      <c r="AG486">
        <v>2.87</v>
      </c>
      <c r="AH486">
        <v>2</v>
      </c>
      <c r="AI486">
        <v>16613729</v>
      </c>
      <c r="AJ486">
        <v>488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ROW(Source!A207)</f>
        <v>207</v>
      </c>
      <c r="B487">
        <v>16613749</v>
      </c>
      <c r="C487">
        <v>16613742</v>
      </c>
      <c r="D487">
        <v>15447742</v>
      </c>
      <c r="E487">
        <v>1</v>
      </c>
      <c r="F487">
        <v>1</v>
      </c>
      <c r="G487">
        <v>1</v>
      </c>
      <c r="H487">
        <v>1</v>
      </c>
      <c r="I487" t="s">
        <v>1592</v>
      </c>
      <c r="J487" t="s">
        <v>6</v>
      </c>
      <c r="K487" t="s">
        <v>1593</v>
      </c>
      <c r="L487">
        <v>1191</v>
      </c>
      <c r="N487">
        <v>1013</v>
      </c>
      <c r="O487" t="s">
        <v>1223</v>
      </c>
      <c r="P487" t="s">
        <v>1223</v>
      </c>
      <c r="Q487">
        <v>1</v>
      </c>
      <c r="X487">
        <v>0.5</v>
      </c>
      <c r="Y487">
        <v>0</v>
      </c>
      <c r="Z487">
        <v>0</v>
      </c>
      <c r="AA487">
        <v>0</v>
      </c>
      <c r="AB487">
        <v>9.76</v>
      </c>
      <c r="AC487">
        <v>0</v>
      </c>
      <c r="AD487">
        <v>1</v>
      </c>
      <c r="AE487">
        <v>1</v>
      </c>
      <c r="AF487" t="s">
        <v>6</v>
      </c>
      <c r="AG487">
        <v>0.5</v>
      </c>
      <c r="AH487">
        <v>2</v>
      </c>
      <c r="AI487">
        <v>16613743</v>
      </c>
      <c r="AJ487">
        <v>489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ROW(Source!A207)</f>
        <v>207</v>
      </c>
      <c r="B488">
        <v>16613750</v>
      </c>
      <c r="C488">
        <v>16613742</v>
      </c>
      <c r="D488">
        <v>15170438</v>
      </c>
      <c r="E488">
        <v>1</v>
      </c>
      <c r="F488">
        <v>1</v>
      </c>
      <c r="G488">
        <v>1</v>
      </c>
      <c r="H488">
        <v>3</v>
      </c>
      <c r="I488" t="s">
        <v>1571</v>
      </c>
      <c r="J488" t="s">
        <v>1572</v>
      </c>
      <c r="K488" t="s">
        <v>1573</v>
      </c>
      <c r="L488">
        <v>1348</v>
      </c>
      <c r="N488">
        <v>1009</v>
      </c>
      <c r="O488" t="s">
        <v>182</v>
      </c>
      <c r="P488" t="s">
        <v>182</v>
      </c>
      <c r="Q488">
        <v>1000</v>
      </c>
      <c r="X488">
        <v>1.0000000000000001E-5</v>
      </c>
      <c r="Y488">
        <v>12430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1.0000000000000001E-5</v>
      </c>
      <c r="AH488">
        <v>2</v>
      </c>
      <c r="AI488">
        <v>16613744</v>
      </c>
      <c r="AJ488">
        <v>490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ROW(Source!A207)</f>
        <v>207</v>
      </c>
      <c r="B489">
        <v>16613751</v>
      </c>
      <c r="C489">
        <v>16613742</v>
      </c>
      <c r="D489">
        <v>15171982</v>
      </c>
      <c r="E489">
        <v>1</v>
      </c>
      <c r="F489">
        <v>1</v>
      </c>
      <c r="G489">
        <v>1</v>
      </c>
      <c r="H489">
        <v>3</v>
      </c>
      <c r="I489" t="s">
        <v>1451</v>
      </c>
      <c r="J489" t="s">
        <v>1452</v>
      </c>
      <c r="K489" t="s">
        <v>1453</v>
      </c>
      <c r="L489">
        <v>1348</v>
      </c>
      <c r="N489">
        <v>1009</v>
      </c>
      <c r="O489" t="s">
        <v>182</v>
      </c>
      <c r="P489" t="s">
        <v>182</v>
      </c>
      <c r="Q489">
        <v>1000</v>
      </c>
      <c r="X489">
        <v>5.0000000000000002E-5</v>
      </c>
      <c r="Y489">
        <v>729.98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5.0000000000000002E-5</v>
      </c>
      <c r="AH489">
        <v>2</v>
      </c>
      <c r="AI489">
        <v>16613745</v>
      </c>
      <c r="AJ489">
        <v>491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ROW(Source!A207)</f>
        <v>207</v>
      </c>
      <c r="B490">
        <v>16613752</v>
      </c>
      <c r="C490">
        <v>16613742</v>
      </c>
      <c r="D490">
        <v>15191144</v>
      </c>
      <c r="E490">
        <v>1</v>
      </c>
      <c r="F490">
        <v>1</v>
      </c>
      <c r="G490">
        <v>1</v>
      </c>
      <c r="H490">
        <v>3</v>
      </c>
      <c r="I490" t="s">
        <v>1594</v>
      </c>
      <c r="J490" t="s">
        <v>1595</v>
      </c>
      <c r="K490" t="s">
        <v>1596</v>
      </c>
      <c r="L490">
        <v>1348</v>
      </c>
      <c r="N490">
        <v>1009</v>
      </c>
      <c r="O490" t="s">
        <v>182</v>
      </c>
      <c r="P490" t="s">
        <v>182</v>
      </c>
      <c r="Q490">
        <v>1000</v>
      </c>
      <c r="X490">
        <v>1.0000000000000001E-5</v>
      </c>
      <c r="Y490">
        <v>14690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1.0000000000000001E-5</v>
      </c>
      <c r="AH490">
        <v>2</v>
      </c>
      <c r="AI490">
        <v>16613746</v>
      </c>
      <c r="AJ490">
        <v>492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ROW(Source!A207)</f>
        <v>207</v>
      </c>
      <c r="B491">
        <v>16613753</v>
      </c>
      <c r="C491">
        <v>16613742</v>
      </c>
      <c r="D491">
        <v>15164559</v>
      </c>
      <c r="E491">
        <v>17</v>
      </c>
      <c r="F491">
        <v>1</v>
      </c>
      <c r="G491">
        <v>1</v>
      </c>
      <c r="H491">
        <v>3</v>
      </c>
      <c r="I491" t="s">
        <v>1521</v>
      </c>
      <c r="J491" t="s">
        <v>6</v>
      </c>
      <c r="K491" t="s">
        <v>1522</v>
      </c>
      <c r="L491">
        <v>1374</v>
      </c>
      <c r="N491">
        <v>1013</v>
      </c>
      <c r="O491" t="s">
        <v>1523</v>
      </c>
      <c r="P491" t="s">
        <v>1523</v>
      </c>
      <c r="Q491">
        <v>1</v>
      </c>
      <c r="X491">
        <v>0.1</v>
      </c>
      <c r="Y491">
        <v>1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0.1</v>
      </c>
      <c r="AH491">
        <v>2</v>
      </c>
      <c r="AI491">
        <v>16613747</v>
      </c>
      <c r="AJ491">
        <v>494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ROW(Source!A209)</f>
        <v>209</v>
      </c>
      <c r="B492">
        <v>16613767</v>
      </c>
      <c r="C492">
        <v>16613755</v>
      </c>
      <c r="D492">
        <v>15430397</v>
      </c>
      <c r="E492">
        <v>1</v>
      </c>
      <c r="F492">
        <v>1</v>
      </c>
      <c r="G492">
        <v>1</v>
      </c>
      <c r="H492">
        <v>1</v>
      </c>
      <c r="I492" t="s">
        <v>1443</v>
      </c>
      <c r="J492" t="s">
        <v>6</v>
      </c>
      <c r="K492" t="s">
        <v>1444</v>
      </c>
      <c r="L492">
        <v>1191</v>
      </c>
      <c r="N492">
        <v>1013</v>
      </c>
      <c r="O492" t="s">
        <v>1223</v>
      </c>
      <c r="P492" t="s">
        <v>1223</v>
      </c>
      <c r="Q492">
        <v>1</v>
      </c>
      <c r="X492">
        <v>3.76</v>
      </c>
      <c r="Y492">
        <v>0</v>
      </c>
      <c r="Z492">
        <v>0</v>
      </c>
      <c r="AA492">
        <v>0</v>
      </c>
      <c r="AB492">
        <v>9.4</v>
      </c>
      <c r="AC492">
        <v>0</v>
      </c>
      <c r="AD492">
        <v>1</v>
      </c>
      <c r="AE492">
        <v>1</v>
      </c>
      <c r="AF492" t="s">
        <v>6</v>
      </c>
      <c r="AG492">
        <v>3.76</v>
      </c>
      <c r="AH492">
        <v>2</v>
      </c>
      <c r="AI492">
        <v>16613756</v>
      </c>
      <c r="AJ492">
        <v>495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ROW(Source!A209)</f>
        <v>209</v>
      </c>
      <c r="B493">
        <v>16613768</v>
      </c>
      <c r="C493">
        <v>16613755</v>
      </c>
      <c r="D493">
        <v>15430395</v>
      </c>
      <c r="E493">
        <v>1</v>
      </c>
      <c r="F493">
        <v>1</v>
      </c>
      <c r="G493">
        <v>1</v>
      </c>
      <c r="H493">
        <v>1</v>
      </c>
      <c r="I493" t="s">
        <v>1224</v>
      </c>
      <c r="J493" t="s">
        <v>6</v>
      </c>
      <c r="K493" t="s">
        <v>1225</v>
      </c>
      <c r="L493">
        <v>1191</v>
      </c>
      <c r="N493">
        <v>1013</v>
      </c>
      <c r="O493" t="s">
        <v>1223</v>
      </c>
      <c r="P493" t="s">
        <v>1223</v>
      </c>
      <c r="Q493">
        <v>1</v>
      </c>
      <c r="X493">
        <v>0.02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2</v>
      </c>
      <c r="AF493" t="s">
        <v>6</v>
      </c>
      <c r="AG493">
        <v>0.02</v>
      </c>
      <c r="AH493">
        <v>2</v>
      </c>
      <c r="AI493">
        <v>16613757</v>
      </c>
      <c r="AJ493">
        <v>496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ROW(Source!A209)</f>
        <v>209</v>
      </c>
      <c r="B494">
        <v>16613769</v>
      </c>
      <c r="C494">
        <v>16613755</v>
      </c>
      <c r="D494">
        <v>15247680</v>
      </c>
      <c r="E494">
        <v>1</v>
      </c>
      <c r="F494">
        <v>1</v>
      </c>
      <c r="G494">
        <v>1</v>
      </c>
      <c r="H494">
        <v>2</v>
      </c>
      <c r="I494" t="s">
        <v>1509</v>
      </c>
      <c r="J494" t="s">
        <v>1510</v>
      </c>
      <c r="K494" t="s">
        <v>1511</v>
      </c>
      <c r="L494">
        <v>1368</v>
      </c>
      <c r="N494">
        <v>1011</v>
      </c>
      <c r="O494" t="s">
        <v>1229</v>
      </c>
      <c r="P494" t="s">
        <v>1229</v>
      </c>
      <c r="Q494">
        <v>1</v>
      </c>
      <c r="X494">
        <v>0.01</v>
      </c>
      <c r="Y494">
        <v>0</v>
      </c>
      <c r="Z494">
        <v>111.99</v>
      </c>
      <c r="AA494">
        <v>13.5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0.01</v>
      </c>
      <c r="AH494">
        <v>2</v>
      </c>
      <c r="AI494">
        <v>16613758</v>
      </c>
      <c r="AJ494">
        <v>497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ROW(Source!A209)</f>
        <v>209</v>
      </c>
      <c r="B495">
        <v>16613770</v>
      </c>
      <c r="C495">
        <v>16613755</v>
      </c>
      <c r="D495">
        <v>15249073</v>
      </c>
      <c r="E495">
        <v>1</v>
      </c>
      <c r="F495">
        <v>1</v>
      </c>
      <c r="G495">
        <v>1</v>
      </c>
      <c r="H495">
        <v>2</v>
      </c>
      <c r="I495" t="s">
        <v>1237</v>
      </c>
      <c r="J495" t="s">
        <v>1238</v>
      </c>
      <c r="K495" t="s">
        <v>1239</v>
      </c>
      <c r="L495">
        <v>1368</v>
      </c>
      <c r="N495">
        <v>1011</v>
      </c>
      <c r="O495" t="s">
        <v>1229</v>
      </c>
      <c r="P495" t="s">
        <v>1229</v>
      </c>
      <c r="Q495">
        <v>1</v>
      </c>
      <c r="X495">
        <v>0.01</v>
      </c>
      <c r="Y495">
        <v>0</v>
      </c>
      <c r="Z495">
        <v>65.709999999999994</v>
      </c>
      <c r="AA495">
        <v>11.6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0.01</v>
      </c>
      <c r="AH495">
        <v>2</v>
      </c>
      <c r="AI495">
        <v>16613759</v>
      </c>
      <c r="AJ495">
        <v>498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ROW(Source!A209)</f>
        <v>209</v>
      </c>
      <c r="B496">
        <v>16613771</v>
      </c>
      <c r="C496">
        <v>16613755</v>
      </c>
      <c r="D496">
        <v>15167588</v>
      </c>
      <c r="E496">
        <v>1</v>
      </c>
      <c r="F496">
        <v>1</v>
      </c>
      <c r="G496">
        <v>1</v>
      </c>
      <c r="H496">
        <v>3</v>
      </c>
      <c r="I496" t="s">
        <v>1512</v>
      </c>
      <c r="J496" t="s">
        <v>1513</v>
      </c>
      <c r="K496" t="s">
        <v>1514</v>
      </c>
      <c r="L496">
        <v>1346</v>
      </c>
      <c r="N496">
        <v>1009</v>
      </c>
      <c r="O496" t="s">
        <v>162</v>
      </c>
      <c r="P496" t="s">
        <v>162</v>
      </c>
      <c r="Q496">
        <v>1</v>
      </c>
      <c r="X496">
        <v>0.16</v>
      </c>
      <c r="Y496">
        <v>30.4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0.16</v>
      </c>
      <c r="AH496">
        <v>2</v>
      </c>
      <c r="AI496">
        <v>16613760</v>
      </c>
      <c r="AJ496">
        <v>499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ROW(Source!A209)</f>
        <v>209</v>
      </c>
      <c r="B497">
        <v>16613772</v>
      </c>
      <c r="C497">
        <v>16613755</v>
      </c>
      <c r="D497">
        <v>15167600</v>
      </c>
      <c r="E497">
        <v>1</v>
      </c>
      <c r="F497">
        <v>1</v>
      </c>
      <c r="G497">
        <v>1</v>
      </c>
      <c r="H497">
        <v>3</v>
      </c>
      <c r="I497" t="s">
        <v>1597</v>
      </c>
      <c r="J497" t="s">
        <v>1598</v>
      </c>
      <c r="K497" t="s">
        <v>1599</v>
      </c>
      <c r="L497">
        <v>1308</v>
      </c>
      <c r="N497">
        <v>1003</v>
      </c>
      <c r="O497" t="s">
        <v>27</v>
      </c>
      <c r="P497" t="s">
        <v>27</v>
      </c>
      <c r="Q497">
        <v>100</v>
      </c>
      <c r="X497">
        <v>5.5E-2</v>
      </c>
      <c r="Y497">
        <v>120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5.5E-2</v>
      </c>
      <c r="AH497">
        <v>2</v>
      </c>
      <c r="AI497">
        <v>16613761</v>
      </c>
      <c r="AJ497">
        <v>500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ROW(Source!A209)</f>
        <v>209</v>
      </c>
      <c r="B498">
        <v>16613773</v>
      </c>
      <c r="C498">
        <v>16613755</v>
      </c>
      <c r="D498">
        <v>15203834</v>
      </c>
      <c r="E498">
        <v>1</v>
      </c>
      <c r="F498">
        <v>1</v>
      </c>
      <c r="G498">
        <v>1</v>
      </c>
      <c r="H498">
        <v>3</v>
      </c>
      <c r="I498" t="s">
        <v>1542</v>
      </c>
      <c r="J498" t="s">
        <v>1543</v>
      </c>
      <c r="K498" t="s">
        <v>1544</v>
      </c>
      <c r="L498">
        <v>1346</v>
      </c>
      <c r="N498">
        <v>1009</v>
      </c>
      <c r="O498" t="s">
        <v>162</v>
      </c>
      <c r="P498" t="s">
        <v>162</v>
      </c>
      <c r="Q498">
        <v>1</v>
      </c>
      <c r="X498">
        <v>0.05</v>
      </c>
      <c r="Y498">
        <v>28.6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6</v>
      </c>
      <c r="AG498">
        <v>0.05</v>
      </c>
      <c r="AH498">
        <v>2</v>
      </c>
      <c r="AI498">
        <v>16613762</v>
      </c>
      <c r="AJ498">
        <v>501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ROW(Source!A209)</f>
        <v>209</v>
      </c>
      <c r="B499">
        <v>16613774</v>
      </c>
      <c r="C499">
        <v>16613755</v>
      </c>
      <c r="D499">
        <v>15164559</v>
      </c>
      <c r="E499">
        <v>17</v>
      </c>
      <c r="F499">
        <v>1</v>
      </c>
      <c r="G499">
        <v>1</v>
      </c>
      <c r="H499">
        <v>3</v>
      </c>
      <c r="I499" t="s">
        <v>1521</v>
      </c>
      <c r="J499" t="s">
        <v>6</v>
      </c>
      <c r="K499" t="s">
        <v>1522</v>
      </c>
      <c r="L499">
        <v>1374</v>
      </c>
      <c r="N499">
        <v>1013</v>
      </c>
      <c r="O499" t="s">
        <v>1523</v>
      </c>
      <c r="P499" t="s">
        <v>1523</v>
      </c>
      <c r="Q499">
        <v>1</v>
      </c>
      <c r="X499">
        <v>0.71</v>
      </c>
      <c r="Y499">
        <v>1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6</v>
      </c>
      <c r="AG499">
        <v>0.71</v>
      </c>
      <c r="AH499">
        <v>2</v>
      </c>
      <c r="AI499">
        <v>16613763</v>
      </c>
      <c r="AJ499">
        <v>505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ROW(Source!A213)</f>
        <v>213</v>
      </c>
      <c r="B500">
        <v>16613788</v>
      </c>
      <c r="C500">
        <v>16613778</v>
      </c>
      <c r="D500">
        <v>15430397</v>
      </c>
      <c r="E500">
        <v>1</v>
      </c>
      <c r="F500">
        <v>1</v>
      </c>
      <c r="G500">
        <v>1</v>
      </c>
      <c r="H500">
        <v>1</v>
      </c>
      <c r="I500" t="s">
        <v>1443</v>
      </c>
      <c r="J500" t="s">
        <v>6</v>
      </c>
      <c r="K500" t="s">
        <v>1444</v>
      </c>
      <c r="L500">
        <v>1191</v>
      </c>
      <c r="N500">
        <v>1013</v>
      </c>
      <c r="O500" t="s">
        <v>1223</v>
      </c>
      <c r="P500" t="s">
        <v>1223</v>
      </c>
      <c r="Q500">
        <v>1</v>
      </c>
      <c r="X500">
        <v>2.82</v>
      </c>
      <c r="Y500">
        <v>0</v>
      </c>
      <c r="Z500">
        <v>0</v>
      </c>
      <c r="AA500">
        <v>0</v>
      </c>
      <c r="AB500">
        <v>9.4</v>
      </c>
      <c r="AC500">
        <v>0</v>
      </c>
      <c r="AD500">
        <v>1</v>
      </c>
      <c r="AE500">
        <v>1</v>
      </c>
      <c r="AF500" t="s">
        <v>6</v>
      </c>
      <c r="AG500">
        <v>2.82</v>
      </c>
      <c r="AH500">
        <v>2</v>
      </c>
      <c r="AI500">
        <v>16613779</v>
      </c>
      <c r="AJ500">
        <v>506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ROW(Source!A213)</f>
        <v>213</v>
      </c>
      <c r="B501">
        <v>16613789</v>
      </c>
      <c r="C501">
        <v>16613778</v>
      </c>
      <c r="D501">
        <v>15430395</v>
      </c>
      <c r="E501">
        <v>1</v>
      </c>
      <c r="F501">
        <v>1</v>
      </c>
      <c r="G501">
        <v>1</v>
      </c>
      <c r="H501">
        <v>1</v>
      </c>
      <c r="I501" t="s">
        <v>1224</v>
      </c>
      <c r="J501" t="s">
        <v>6</v>
      </c>
      <c r="K501" t="s">
        <v>1225</v>
      </c>
      <c r="L501">
        <v>1191</v>
      </c>
      <c r="N501">
        <v>1013</v>
      </c>
      <c r="O501" t="s">
        <v>1223</v>
      </c>
      <c r="P501" t="s">
        <v>1223</v>
      </c>
      <c r="Q501">
        <v>1</v>
      </c>
      <c r="X501">
        <v>0.02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6</v>
      </c>
      <c r="AG501">
        <v>0.02</v>
      </c>
      <c r="AH501">
        <v>2</v>
      </c>
      <c r="AI501">
        <v>16613780</v>
      </c>
      <c r="AJ501">
        <v>507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ROW(Source!A213)</f>
        <v>213</v>
      </c>
      <c r="B502">
        <v>16613790</v>
      </c>
      <c r="C502">
        <v>16613778</v>
      </c>
      <c r="D502">
        <v>15247680</v>
      </c>
      <c r="E502">
        <v>1</v>
      </c>
      <c r="F502">
        <v>1</v>
      </c>
      <c r="G502">
        <v>1</v>
      </c>
      <c r="H502">
        <v>2</v>
      </c>
      <c r="I502" t="s">
        <v>1509</v>
      </c>
      <c r="J502" t="s">
        <v>1510</v>
      </c>
      <c r="K502" t="s">
        <v>1511</v>
      </c>
      <c r="L502">
        <v>1368</v>
      </c>
      <c r="N502">
        <v>1011</v>
      </c>
      <c r="O502" t="s">
        <v>1229</v>
      </c>
      <c r="P502" t="s">
        <v>1229</v>
      </c>
      <c r="Q502">
        <v>1</v>
      </c>
      <c r="X502">
        <v>0.01</v>
      </c>
      <c r="Y502">
        <v>0</v>
      </c>
      <c r="Z502">
        <v>111.99</v>
      </c>
      <c r="AA502">
        <v>13.5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0.01</v>
      </c>
      <c r="AH502">
        <v>2</v>
      </c>
      <c r="AI502">
        <v>16613781</v>
      </c>
      <c r="AJ502">
        <v>508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ROW(Source!A213)</f>
        <v>213</v>
      </c>
      <c r="B503">
        <v>16613791</v>
      </c>
      <c r="C503">
        <v>16613778</v>
      </c>
      <c r="D503">
        <v>15249073</v>
      </c>
      <c r="E503">
        <v>1</v>
      </c>
      <c r="F503">
        <v>1</v>
      </c>
      <c r="G503">
        <v>1</v>
      </c>
      <c r="H503">
        <v>2</v>
      </c>
      <c r="I503" t="s">
        <v>1237</v>
      </c>
      <c r="J503" t="s">
        <v>1238</v>
      </c>
      <c r="K503" t="s">
        <v>1239</v>
      </c>
      <c r="L503">
        <v>1368</v>
      </c>
      <c r="N503">
        <v>1011</v>
      </c>
      <c r="O503" t="s">
        <v>1229</v>
      </c>
      <c r="P503" t="s">
        <v>1229</v>
      </c>
      <c r="Q503">
        <v>1</v>
      </c>
      <c r="X503">
        <v>0.01</v>
      </c>
      <c r="Y503">
        <v>0</v>
      </c>
      <c r="Z503">
        <v>65.709999999999994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0.01</v>
      </c>
      <c r="AH503">
        <v>2</v>
      </c>
      <c r="AI503">
        <v>16613782</v>
      </c>
      <c r="AJ503">
        <v>509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ROW(Source!A213)</f>
        <v>213</v>
      </c>
      <c r="B504">
        <v>16613792</v>
      </c>
      <c r="C504">
        <v>16613778</v>
      </c>
      <c r="D504">
        <v>15167588</v>
      </c>
      <c r="E504">
        <v>1</v>
      </c>
      <c r="F504">
        <v>1</v>
      </c>
      <c r="G504">
        <v>1</v>
      </c>
      <c r="H504">
        <v>3</v>
      </c>
      <c r="I504" t="s">
        <v>1512</v>
      </c>
      <c r="J504" t="s">
        <v>1513</v>
      </c>
      <c r="K504" t="s">
        <v>1514</v>
      </c>
      <c r="L504">
        <v>1346</v>
      </c>
      <c r="N504">
        <v>1009</v>
      </c>
      <c r="O504" t="s">
        <v>162</v>
      </c>
      <c r="P504" t="s">
        <v>162</v>
      </c>
      <c r="Q504">
        <v>1</v>
      </c>
      <c r="X504">
        <v>0.16</v>
      </c>
      <c r="Y504">
        <v>30.4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0.16</v>
      </c>
      <c r="AH504">
        <v>2</v>
      </c>
      <c r="AI504">
        <v>16613783</v>
      </c>
      <c r="AJ504">
        <v>510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ROW(Source!A213)</f>
        <v>213</v>
      </c>
      <c r="B505">
        <v>16613793</v>
      </c>
      <c r="C505">
        <v>16613778</v>
      </c>
      <c r="D505">
        <v>15167600</v>
      </c>
      <c r="E505">
        <v>1</v>
      </c>
      <c r="F505">
        <v>1</v>
      </c>
      <c r="G505">
        <v>1</v>
      </c>
      <c r="H505">
        <v>3</v>
      </c>
      <c r="I505" t="s">
        <v>1597</v>
      </c>
      <c r="J505" t="s">
        <v>1598</v>
      </c>
      <c r="K505" t="s">
        <v>1599</v>
      </c>
      <c r="L505">
        <v>1308</v>
      </c>
      <c r="N505">
        <v>1003</v>
      </c>
      <c r="O505" t="s">
        <v>27</v>
      </c>
      <c r="P505" t="s">
        <v>27</v>
      </c>
      <c r="Q505">
        <v>100</v>
      </c>
      <c r="X505">
        <v>0.05</v>
      </c>
      <c r="Y505">
        <v>120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0.05</v>
      </c>
      <c r="AH505">
        <v>2</v>
      </c>
      <c r="AI505">
        <v>16613784</v>
      </c>
      <c r="AJ505">
        <v>511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ROW(Source!A213)</f>
        <v>213</v>
      </c>
      <c r="B506">
        <v>16613794</v>
      </c>
      <c r="C506">
        <v>16613778</v>
      </c>
      <c r="D506">
        <v>15203834</v>
      </c>
      <c r="E506">
        <v>1</v>
      </c>
      <c r="F506">
        <v>1</v>
      </c>
      <c r="G506">
        <v>1</v>
      </c>
      <c r="H506">
        <v>3</v>
      </c>
      <c r="I506" t="s">
        <v>1542</v>
      </c>
      <c r="J506" t="s">
        <v>1543</v>
      </c>
      <c r="K506" t="s">
        <v>1544</v>
      </c>
      <c r="L506">
        <v>1346</v>
      </c>
      <c r="N506">
        <v>1009</v>
      </c>
      <c r="O506" t="s">
        <v>162</v>
      </c>
      <c r="P506" t="s">
        <v>162</v>
      </c>
      <c r="Q506">
        <v>1</v>
      </c>
      <c r="X506">
        <v>0.05</v>
      </c>
      <c r="Y506">
        <v>28.6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0.05</v>
      </c>
      <c r="AH506">
        <v>2</v>
      </c>
      <c r="AI506">
        <v>16613785</v>
      </c>
      <c r="AJ506">
        <v>512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ROW(Source!A213)</f>
        <v>213</v>
      </c>
      <c r="B507">
        <v>16613795</v>
      </c>
      <c r="C507">
        <v>16613778</v>
      </c>
      <c r="D507">
        <v>15164559</v>
      </c>
      <c r="E507">
        <v>17</v>
      </c>
      <c r="F507">
        <v>1</v>
      </c>
      <c r="G507">
        <v>1</v>
      </c>
      <c r="H507">
        <v>3</v>
      </c>
      <c r="I507" t="s">
        <v>1521</v>
      </c>
      <c r="J507" t="s">
        <v>6</v>
      </c>
      <c r="K507" t="s">
        <v>1522</v>
      </c>
      <c r="L507">
        <v>1374</v>
      </c>
      <c r="N507">
        <v>1013</v>
      </c>
      <c r="O507" t="s">
        <v>1523</v>
      </c>
      <c r="P507" t="s">
        <v>1523</v>
      </c>
      <c r="Q507">
        <v>1</v>
      </c>
      <c r="X507">
        <v>0.53</v>
      </c>
      <c r="Y507">
        <v>1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0.53</v>
      </c>
      <c r="AH507">
        <v>2</v>
      </c>
      <c r="AI507">
        <v>16613786</v>
      </c>
      <c r="AJ507">
        <v>514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ROW(Source!A215)</f>
        <v>215</v>
      </c>
      <c r="B508">
        <v>16613808</v>
      </c>
      <c r="C508">
        <v>16613797</v>
      </c>
      <c r="D508">
        <v>15446300</v>
      </c>
      <c r="E508">
        <v>1</v>
      </c>
      <c r="F508">
        <v>1</v>
      </c>
      <c r="G508">
        <v>1</v>
      </c>
      <c r="H508">
        <v>1</v>
      </c>
      <c r="I508" t="s">
        <v>1317</v>
      </c>
      <c r="J508" t="s">
        <v>6</v>
      </c>
      <c r="K508" t="s">
        <v>1318</v>
      </c>
      <c r="L508">
        <v>1191</v>
      </c>
      <c r="N508">
        <v>1013</v>
      </c>
      <c r="O508" t="s">
        <v>1223</v>
      </c>
      <c r="P508" t="s">
        <v>1223</v>
      </c>
      <c r="Q508">
        <v>1</v>
      </c>
      <c r="X508">
        <v>31.6</v>
      </c>
      <c r="Y508">
        <v>0</v>
      </c>
      <c r="Z508">
        <v>0</v>
      </c>
      <c r="AA508">
        <v>0</v>
      </c>
      <c r="AB508">
        <v>9.92</v>
      </c>
      <c r="AC508">
        <v>0</v>
      </c>
      <c r="AD508">
        <v>1</v>
      </c>
      <c r="AE508">
        <v>1</v>
      </c>
      <c r="AF508" t="s">
        <v>6</v>
      </c>
      <c r="AG508">
        <v>31.6</v>
      </c>
      <c r="AH508">
        <v>2</v>
      </c>
      <c r="AI508">
        <v>16613798</v>
      </c>
      <c r="AJ508">
        <v>515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ROW(Source!A215)</f>
        <v>215</v>
      </c>
      <c r="B509">
        <v>16613809</v>
      </c>
      <c r="C509">
        <v>16613797</v>
      </c>
      <c r="D509">
        <v>15430395</v>
      </c>
      <c r="E509">
        <v>1</v>
      </c>
      <c r="F509">
        <v>1</v>
      </c>
      <c r="G509">
        <v>1</v>
      </c>
      <c r="H509">
        <v>1</v>
      </c>
      <c r="I509" t="s">
        <v>1224</v>
      </c>
      <c r="J509" t="s">
        <v>6</v>
      </c>
      <c r="K509" t="s">
        <v>1225</v>
      </c>
      <c r="L509">
        <v>1191</v>
      </c>
      <c r="N509">
        <v>1013</v>
      </c>
      <c r="O509" t="s">
        <v>1223</v>
      </c>
      <c r="P509" t="s">
        <v>1223</v>
      </c>
      <c r="Q509">
        <v>1</v>
      </c>
      <c r="X509">
        <v>0.05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2</v>
      </c>
      <c r="AF509" t="s">
        <v>6</v>
      </c>
      <c r="AG509">
        <v>0.05</v>
      </c>
      <c r="AH509">
        <v>2</v>
      </c>
      <c r="AI509">
        <v>16613799</v>
      </c>
      <c r="AJ509">
        <v>516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ROW(Source!A215)</f>
        <v>215</v>
      </c>
      <c r="B510">
        <v>16613810</v>
      </c>
      <c r="C510">
        <v>16613797</v>
      </c>
      <c r="D510">
        <v>15247680</v>
      </c>
      <c r="E510">
        <v>1</v>
      </c>
      <c r="F510">
        <v>1</v>
      </c>
      <c r="G510">
        <v>1</v>
      </c>
      <c r="H510">
        <v>2</v>
      </c>
      <c r="I510" t="s">
        <v>1509</v>
      </c>
      <c r="J510" t="s">
        <v>1510</v>
      </c>
      <c r="K510" t="s">
        <v>1511</v>
      </c>
      <c r="L510">
        <v>1368</v>
      </c>
      <c r="N510">
        <v>1011</v>
      </c>
      <c r="O510" t="s">
        <v>1229</v>
      </c>
      <c r="P510" t="s">
        <v>1229</v>
      </c>
      <c r="Q510">
        <v>1</v>
      </c>
      <c r="X510">
        <v>0.03</v>
      </c>
      <c r="Y510">
        <v>0</v>
      </c>
      <c r="Z510">
        <v>111.99</v>
      </c>
      <c r="AA510">
        <v>13.5</v>
      </c>
      <c r="AB510">
        <v>0</v>
      </c>
      <c r="AC510">
        <v>0</v>
      </c>
      <c r="AD510">
        <v>1</v>
      </c>
      <c r="AE510">
        <v>0</v>
      </c>
      <c r="AF510" t="s">
        <v>6</v>
      </c>
      <c r="AG510">
        <v>0.03</v>
      </c>
      <c r="AH510">
        <v>2</v>
      </c>
      <c r="AI510">
        <v>16613800</v>
      </c>
      <c r="AJ510">
        <v>517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ROW(Source!A215)</f>
        <v>215</v>
      </c>
      <c r="B511">
        <v>16613811</v>
      </c>
      <c r="C511">
        <v>16613797</v>
      </c>
      <c r="D511">
        <v>15249073</v>
      </c>
      <c r="E511">
        <v>1</v>
      </c>
      <c r="F511">
        <v>1</v>
      </c>
      <c r="G511">
        <v>1</v>
      </c>
      <c r="H511">
        <v>2</v>
      </c>
      <c r="I511" t="s">
        <v>1237</v>
      </c>
      <c r="J511" t="s">
        <v>1238</v>
      </c>
      <c r="K511" t="s">
        <v>1239</v>
      </c>
      <c r="L511">
        <v>1368</v>
      </c>
      <c r="N511">
        <v>1011</v>
      </c>
      <c r="O511" t="s">
        <v>1229</v>
      </c>
      <c r="P511" t="s">
        <v>1229</v>
      </c>
      <c r="Q511">
        <v>1</v>
      </c>
      <c r="X511">
        <v>0.02</v>
      </c>
      <c r="Y511">
        <v>0</v>
      </c>
      <c r="Z511">
        <v>65.709999999999994</v>
      </c>
      <c r="AA511">
        <v>11.6</v>
      </c>
      <c r="AB511">
        <v>0</v>
      </c>
      <c r="AC511">
        <v>0</v>
      </c>
      <c r="AD511">
        <v>1</v>
      </c>
      <c r="AE511">
        <v>0</v>
      </c>
      <c r="AF511" t="s">
        <v>6</v>
      </c>
      <c r="AG511">
        <v>0.02</v>
      </c>
      <c r="AH511">
        <v>2</v>
      </c>
      <c r="AI511">
        <v>16613801</v>
      </c>
      <c r="AJ511">
        <v>518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ROW(Source!A215)</f>
        <v>215</v>
      </c>
      <c r="B512">
        <v>16613812</v>
      </c>
      <c r="C512">
        <v>16613797</v>
      </c>
      <c r="D512">
        <v>15167588</v>
      </c>
      <c r="E512">
        <v>1</v>
      </c>
      <c r="F512">
        <v>1</v>
      </c>
      <c r="G512">
        <v>1</v>
      </c>
      <c r="H512">
        <v>3</v>
      </c>
      <c r="I512" t="s">
        <v>1512</v>
      </c>
      <c r="J512" t="s">
        <v>1513</v>
      </c>
      <c r="K512" t="s">
        <v>1514</v>
      </c>
      <c r="L512">
        <v>1346</v>
      </c>
      <c r="N512">
        <v>1009</v>
      </c>
      <c r="O512" t="s">
        <v>162</v>
      </c>
      <c r="P512" t="s">
        <v>162</v>
      </c>
      <c r="Q512">
        <v>1</v>
      </c>
      <c r="X512">
        <v>0.11</v>
      </c>
      <c r="Y512">
        <v>30.4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0.11</v>
      </c>
      <c r="AH512">
        <v>2</v>
      </c>
      <c r="AI512">
        <v>16613802</v>
      </c>
      <c r="AJ512">
        <v>519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ROW(Source!A215)</f>
        <v>215</v>
      </c>
      <c r="B513">
        <v>16613813</v>
      </c>
      <c r="C513">
        <v>16613797</v>
      </c>
      <c r="D513">
        <v>15170074</v>
      </c>
      <c r="E513">
        <v>1</v>
      </c>
      <c r="F513">
        <v>1</v>
      </c>
      <c r="G513">
        <v>1</v>
      </c>
      <c r="H513">
        <v>3</v>
      </c>
      <c r="I513" t="s">
        <v>1533</v>
      </c>
      <c r="J513" t="s">
        <v>1534</v>
      </c>
      <c r="K513" t="s">
        <v>1535</v>
      </c>
      <c r="L513">
        <v>1355</v>
      </c>
      <c r="N513">
        <v>1010</v>
      </c>
      <c r="O513" t="s">
        <v>322</v>
      </c>
      <c r="P513" t="s">
        <v>322</v>
      </c>
      <c r="Q513">
        <v>100</v>
      </c>
      <c r="X513">
        <v>1.02</v>
      </c>
      <c r="Y513">
        <v>86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6</v>
      </c>
      <c r="AG513">
        <v>1.02</v>
      </c>
      <c r="AH513">
        <v>2</v>
      </c>
      <c r="AI513">
        <v>16613803</v>
      </c>
      <c r="AJ513">
        <v>520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ROW(Source!A215)</f>
        <v>215</v>
      </c>
      <c r="B514">
        <v>16613814</v>
      </c>
      <c r="C514">
        <v>16613797</v>
      </c>
      <c r="D514">
        <v>15170434</v>
      </c>
      <c r="E514">
        <v>1</v>
      </c>
      <c r="F514">
        <v>1</v>
      </c>
      <c r="G514">
        <v>1</v>
      </c>
      <c r="H514">
        <v>3</v>
      </c>
      <c r="I514" t="s">
        <v>1568</v>
      </c>
      <c r="J514" t="s">
        <v>1569</v>
      </c>
      <c r="K514" t="s">
        <v>1570</v>
      </c>
      <c r="L514">
        <v>1348</v>
      </c>
      <c r="N514">
        <v>1009</v>
      </c>
      <c r="O514" t="s">
        <v>182</v>
      </c>
      <c r="P514" t="s">
        <v>182</v>
      </c>
      <c r="Q514">
        <v>1000</v>
      </c>
      <c r="X514">
        <v>1.6000000000000001E-4</v>
      </c>
      <c r="Y514">
        <v>29800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1.6000000000000001E-4</v>
      </c>
      <c r="AH514">
        <v>2</v>
      </c>
      <c r="AI514">
        <v>16613804</v>
      </c>
      <c r="AJ514">
        <v>521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ROW(Source!A215)</f>
        <v>215</v>
      </c>
      <c r="B515">
        <v>16613815</v>
      </c>
      <c r="C515">
        <v>16613797</v>
      </c>
      <c r="D515">
        <v>15170438</v>
      </c>
      <c r="E515">
        <v>1</v>
      </c>
      <c r="F515">
        <v>1</v>
      </c>
      <c r="G515">
        <v>1</v>
      </c>
      <c r="H515">
        <v>3</v>
      </c>
      <c r="I515" t="s">
        <v>1571</v>
      </c>
      <c r="J515" t="s">
        <v>1572</v>
      </c>
      <c r="K515" t="s">
        <v>1573</v>
      </c>
      <c r="L515">
        <v>1348</v>
      </c>
      <c r="N515">
        <v>1009</v>
      </c>
      <c r="O515" t="s">
        <v>182</v>
      </c>
      <c r="P515" t="s">
        <v>182</v>
      </c>
      <c r="Q515">
        <v>1000</v>
      </c>
      <c r="X515">
        <v>2.9999999999999997E-4</v>
      </c>
      <c r="Y515">
        <v>12430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</v>
      </c>
      <c r="AG515">
        <v>2.9999999999999997E-4</v>
      </c>
      <c r="AH515">
        <v>2</v>
      </c>
      <c r="AI515">
        <v>16613805</v>
      </c>
      <c r="AJ515">
        <v>522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ROW(Source!A215)</f>
        <v>215</v>
      </c>
      <c r="B516">
        <v>16613816</v>
      </c>
      <c r="C516">
        <v>16613797</v>
      </c>
      <c r="D516">
        <v>15164559</v>
      </c>
      <c r="E516">
        <v>17</v>
      </c>
      <c r="F516">
        <v>1</v>
      </c>
      <c r="G516">
        <v>1</v>
      </c>
      <c r="H516">
        <v>3</v>
      </c>
      <c r="I516" t="s">
        <v>1521</v>
      </c>
      <c r="J516" t="s">
        <v>6</v>
      </c>
      <c r="K516" t="s">
        <v>1522</v>
      </c>
      <c r="L516">
        <v>1374</v>
      </c>
      <c r="N516">
        <v>1013</v>
      </c>
      <c r="O516" t="s">
        <v>1523</v>
      </c>
      <c r="P516" t="s">
        <v>1523</v>
      </c>
      <c r="Q516">
        <v>1</v>
      </c>
      <c r="X516">
        <v>6.27</v>
      </c>
      <c r="Y516">
        <v>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6</v>
      </c>
      <c r="AG516">
        <v>6.27</v>
      </c>
      <c r="AH516">
        <v>2</v>
      </c>
      <c r="AI516">
        <v>16613806</v>
      </c>
      <c r="AJ516">
        <v>524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ROW(Source!A217)</f>
        <v>217</v>
      </c>
      <c r="B517">
        <v>16613828</v>
      </c>
      <c r="C517">
        <v>16613818</v>
      </c>
      <c r="D517">
        <v>15442878</v>
      </c>
      <c r="E517">
        <v>1</v>
      </c>
      <c r="F517">
        <v>1</v>
      </c>
      <c r="G517">
        <v>1</v>
      </c>
      <c r="H517">
        <v>1</v>
      </c>
      <c r="I517" t="s">
        <v>1507</v>
      </c>
      <c r="J517" t="s">
        <v>6</v>
      </c>
      <c r="K517" t="s">
        <v>1508</v>
      </c>
      <c r="L517">
        <v>1191</v>
      </c>
      <c r="N517">
        <v>1013</v>
      </c>
      <c r="O517" t="s">
        <v>1223</v>
      </c>
      <c r="P517" t="s">
        <v>1223</v>
      </c>
      <c r="Q517">
        <v>1</v>
      </c>
      <c r="X517">
        <v>0.9</v>
      </c>
      <c r="Y517">
        <v>0</v>
      </c>
      <c r="Z517">
        <v>0</v>
      </c>
      <c r="AA517">
        <v>0</v>
      </c>
      <c r="AB517">
        <v>10.5</v>
      </c>
      <c r="AC517">
        <v>0</v>
      </c>
      <c r="AD517">
        <v>1</v>
      </c>
      <c r="AE517">
        <v>1</v>
      </c>
      <c r="AF517" t="s">
        <v>6</v>
      </c>
      <c r="AG517">
        <v>0.9</v>
      </c>
      <c r="AH517">
        <v>2</v>
      </c>
      <c r="AI517">
        <v>16613819</v>
      </c>
      <c r="AJ517">
        <v>525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ROW(Source!A217)</f>
        <v>217</v>
      </c>
      <c r="B518">
        <v>16613829</v>
      </c>
      <c r="C518">
        <v>16613818</v>
      </c>
      <c r="D518">
        <v>15430395</v>
      </c>
      <c r="E518">
        <v>1</v>
      </c>
      <c r="F518">
        <v>1</v>
      </c>
      <c r="G518">
        <v>1</v>
      </c>
      <c r="H518">
        <v>1</v>
      </c>
      <c r="I518" t="s">
        <v>1224</v>
      </c>
      <c r="J518" t="s">
        <v>6</v>
      </c>
      <c r="K518" t="s">
        <v>1225</v>
      </c>
      <c r="L518">
        <v>1191</v>
      </c>
      <c r="N518">
        <v>1013</v>
      </c>
      <c r="O518" t="s">
        <v>1223</v>
      </c>
      <c r="P518" t="s">
        <v>1223</v>
      </c>
      <c r="Q518">
        <v>1</v>
      </c>
      <c r="X518">
        <v>0.2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2</v>
      </c>
      <c r="AF518" t="s">
        <v>6</v>
      </c>
      <c r="AG518">
        <v>0.2</v>
      </c>
      <c r="AH518">
        <v>2</v>
      </c>
      <c r="AI518">
        <v>16613820</v>
      </c>
      <c r="AJ518">
        <v>526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ROW(Source!A217)</f>
        <v>217</v>
      </c>
      <c r="B519">
        <v>16613830</v>
      </c>
      <c r="C519">
        <v>16613818</v>
      </c>
      <c r="D519">
        <v>15247680</v>
      </c>
      <c r="E519">
        <v>1</v>
      </c>
      <c r="F519">
        <v>1</v>
      </c>
      <c r="G519">
        <v>1</v>
      </c>
      <c r="H519">
        <v>2</v>
      </c>
      <c r="I519" t="s">
        <v>1509</v>
      </c>
      <c r="J519" t="s">
        <v>1510</v>
      </c>
      <c r="K519" t="s">
        <v>1511</v>
      </c>
      <c r="L519">
        <v>1368</v>
      </c>
      <c r="N519">
        <v>1011</v>
      </c>
      <c r="O519" t="s">
        <v>1229</v>
      </c>
      <c r="P519" t="s">
        <v>1229</v>
      </c>
      <c r="Q519">
        <v>1</v>
      </c>
      <c r="X519">
        <v>0.1</v>
      </c>
      <c r="Y519">
        <v>0</v>
      </c>
      <c r="Z519">
        <v>111.99</v>
      </c>
      <c r="AA519">
        <v>13.5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0.1</v>
      </c>
      <c r="AH519">
        <v>2</v>
      </c>
      <c r="AI519">
        <v>16613821</v>
      </c>
      <c r="AJ519">
        <v>527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ROW(Source!A217)</f>
        <v>217</v>
      </c>
      <c r="B520">
        <v>16613831</v>
      </c>
      <c r="C520">
        <v>16613818</v>
      </c>
      <c r="D520">
        <v>15249073</v>
      </c>
      <c r="E520">
        <v>1</v>
      </c>
      <c r="F520">
        <v>1</v>
      </c>
      <c r="G520">
        <v>1</v>
      </c>
      <c r="H520">
        <v>2</v>
      </c>
      <c r="I520" t="s">
        <v>1237</v>
      </c>
      <c r="J520" t="s">
        <v>1238</v>
      </c>
      <c r="K520" t="s">
        <v>1239</v>
      </c>
      <c r="L520">
        <v>1368</v>
      </c>
      <c r="N520">
        <v>1011</v>
      </c>
      <c r="O520" t="s">
        <v>1229</v>
      </c>
      <c r="P520" t="s">
        <v>1229</v>
      </c>
      <c r="Q520">
        <v>1</v>
      </c>
      <c r="X520">
        <v>0.1</v>
      </c>
      <c r="Y520">
        <v>0</v>
      </c>
      <c r="Z520">
        <v>65.709999999999994</v>
      </c>
      <c r="AA520">
        <v>11.6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0.1</v>
      </c>
      <c r="AH520">
        <v>2</v>
      </c>
      <c r="AI520">
        <v>16613822</v>
      </c>
      <c r="AJ520">
        <v>528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ROW(Source!A217)</f>
        <v>217</v>
      </c>
      <c r="B521">
        <v>16613832</v>
      </c>
      <c r="C521">
        <v>16613818</v>
      </c>
      <c r="D521">
        <v>15167588</v>
      </c>
      <c r="E521">
        <v>1</v>
      </c>
      <c r="F521">
        <v>1</v>
      </c>
      <c r="G521">
        <v>1</v>
      </c>
      <c r="H521">
        <v>3</v>
      </c>
      <c r="I521" t="s">
        <v>1512</v>
      </c>
      <c r="J521" t="s">
        <v>1513</v>
      </c>
      <c r="K521" t="s">
        <v>1514</v>
      </c>
      <c r="L521">
        <v>1346</v>
      </c>
      <c r="N521">
        <v>1009</v>
      </c>
      <c r="O521" t="s">
        <v>162</v>
      </c>
      <c r="P521" t="s">
        <v>162</v>
      </c>
      <c r="Q521">
        <v>1</v>
      </c>
      <c r="X521">
        <v>0.01</v>
      </c>
      <c r="Y521">
        <v>30.4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0.01</v>
      </c>
      <c r="AH521">
        <v>2</v>
      </c>
      <c r="AI521">
        <v>16613823</v>
      </c>
      <c r="AJ521">
        <v>529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ROW(Source!A217)</f>
        <v>217</v>
      </c>
      <c r="B522">
        <v>16613833</v>
      </c>
      <c r="C522">
        <v>16613818</v>
      </c>
      <c r="D522">
        <v>15169942</v>
      </c>
      <c r="E522">
        <v>1</v>
      </c>
      <c r="F522">
        <v>1</v>
      </c>
      <c r="G522">
        <v>1</v>
      </c>
      <c r="H522">
        <v>3</v>
      </c>
      <c r="I522" t="s">
        <v>1515</v>
      </c>
      <c r="J522" t="s">
        <v>1516</v>
      </c>
      <c r="K522" t="s">
        <v>1517</v>
      </c>
      <c r="L522">
        <v>1346</v>
      </c>
      <c r="N522">
        <v>1009</v>
      </c>
      <c r="O522" t="s">
        <v>162</v>
      </c>
      <c r="P522" t="s">
        <v>162</v>
      </c>
      <c r="Q522">
        <v>1</v>
      </c>
      <c r="X522">
        <v>0.3</v>
      </c>
      <c r="Y522">
        <v>9.0399999999999991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</v>
      </c>
      <c r="AG522">
        <v>0.3</v>
      </c>
      <c r="AH522">
        <v>2</v>
      </c>
      <c r="AI522">
        <v>16613824</v>
      </c>
      <c r="AJ522">
        <v>530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ROW(Source!A217)</f>
        <v>217</v>
      </c>
      <c r="B523">
        <v>16613834</v>
      </c>
      <c r="C523">
        <v>16613818</v>
      </c>
      <c r="D523">
        <v>15191488</v>
      </c>
      <c r="E523">
        <v>1</v>
      </c>
      <c r="F523">
        <v>1</v>
      </c>
      <c r="G523">
        <v>1</v>
      </c>
      <c r="H523">
        <v>3</v>
      </c>
      <c r="I523" t="s">
        <v>1518</v>
      </c>
      <c r="J523" t="s">
        <v>1519</v>
      </c>
      <c r="K523" t="s">
        <v>1520</v>
      </c>
      <c r="L523">
        <v>1348</v>
      </c>
      <c r="N523">
        <v>1009</v>
      </c>
      <c r="O523" t="s">
        <v>182</v>
      </c>
      <c r="P523" t="s">
        <v>182</v>
      </c>
      <c r="Q523">
        <v>1000</v>
      </c>
      <c r="X523">
        <v>5.9999999999999995E-4</v>
      </c>
      <c r="Y523">
        <v>5000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</v>
      </c>
      <c r="AG523">
        <v>5.9999999999999995E-4</v>
      </c>
      <c r="AH523">
        <v>2</v>
      </c>
      <c r="AI523">
        <v>16613825</v>
      </c>
      <c r="AJ523">
        <v>531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ROW(Source!A217)</f>
        <v>217</v>
      </c>
      <c r="B524">
        <v>16613835</v>
      </c>
      <c r="C524">
        <v>16613818</v>
      </c>
      <c r="D524">
        <v>15164559</v>
      </c>
      <c r="E524">
        <v>17</v>
      </c>
      <c r="F524">
        <v>1</v>
      </c>
      <c r="G524">
        <v>1</v>
      </c>
      <c r="H524">
        <v>3</v>
      </c>
      <c r="I524" t="s">
        <v>1521</v>
      </c>
      <c r="J524" t="s">
        <v>6</v>
      </c>
      <c r="K524" t="s">
        <v>1522</v>
      </c>
      <c r="L524">
        <v>1374</v>
      </c>
      <c r="N524">
        <v>1013</v>
      </c>
      <c r="O524" t="s">
        <v>1523</v>
      </c>
      <c r="P524" t="s">
        <v>1523</v>
      </c>
      <c r="Q524">
        <v>1</v>
      </c>
      <c r="X524">
        <v>0.19</v>
      </c>
      <c r="Y524">
        <v>1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0.19</v>
      </c>
      <c r="AH524">
        <v>2</v>
      </c>
      <c r="AI524">
        <v>16613826</v>
      </c>
      <c r="AJ524">
        <v>533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ROW(Source!A219)</f>
        <v>219</v>
      </c>
      <c r="B525">
        <v>16613855</v>
      </c>
      <c r="C525">
        <v>16613837</v>
      </c>
      <c r="D525">
        <v>15435721</v>
      </c>
      <c r="E525">
        <v>1</v>
      </c>
      <c r="F525">
        <v>1</v>
      </c>
      <c r="G525">
        <v>1</v>
      </c>
      <c r="H525">
        <v>1</v>
      </c>
      <c r="I525" t="s">
        <v>1398</v>
      </c>
      <c r="J525" t="s">
        <v>6</v>
      </c>
      <c r="K525" t="s">
        <v>1399</v>
      </c>
      <c r="L525">
        <v>1191</v>
      </c>
      <c r="N525">
        <v>1013</v>
      </c>
      <c r="O525" t="s">
        <v>1223</v>
      </c>
      <c r="P525" t="s">
        <v>1223</v>
      </c>
      <c r="Q525">
        <v>1</v>
      </c>
      <c r="X525">
        <v>1.56</v>
      </c>
      <c r="Y525">
        <v>0</v>
      </c>
      <c r="Z525">
        <v>0</v>
      </c>
      <c r="AA525">
        <v>0</v>
      </c>
      <c r="AB525">
        <v>9.51</v>
      </c>
      <c r="AC525">
        <v>0</v>
      </c>
      <c r="AD525">
        <v>1</v>
      </c>
      <c r="AE525">
        <v>1</v>
      </c>
      <c r="AF525" t="s">
        <v>6</v>
      </c>
      <c r="AG525">
        <v>1.56</v>
      </c>
      <c r="AH525">
        <v>2</v>
      </c>
      <c r="AI525">
        <v>16613838</v>
      </c>
      <c r="AJ525">
        <v>534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ROW(Source!A219)</f>
        <v>219</v>
      </c>
      <c r="B526">
        <v>16613856</v>
      </c>
      <c r="C526">
        <v>16613837</v>
      </c>
      <c r="D526">
        <v>15249377</v>
      </c>
      <c r="E526">
        <v>1</v>
      </c>
      <c r="F526">
        <v>1</v>
      </c>
      <c r="G526">
        <v>1</v>
      </c>
      <c r="H526">
        <v>2</v>
      </c>
      <c r="I526" t="s">
        <v>1319</v>
      </c>
      <c r="J526" t="s">
        <v>1320</v>
      </c>
      <c r="K526" t="s">
        <v>1321</v>
      </c>
      <c r="L526">
        <v>1368</v>
      </c>
      <c r="N526">
        <v>1011</v>
      </c>
      <c r="O526" t="s">
        <v>1229</v>
      </c>
      <c r="P526" t="s">
        <v>1229</v>
      </c>
      <c r="Q526">
        <v>1</v>
      </c>
      <c r="X526">
        <v>0.13</v>
      </c>
      <c r="Y526">
        <v>0</v>
      </c>
      <c r="Z526">
        <v>8.1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0.13</v>
      </c>
      <c r="AH526">
        <v>2</v>
      </c>
      <c r="AI526">
        <v>16613839</v>
      </c>
      <c r="AJ526">
        <v>535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ROW(Source!A219)</f>
        <v>219</v>
      </c>
      <c r="B527">
        <v>16613857</v>
      </c>
      <c r="C527">
        <v>16613837</v>
      </c>
      <c r="D527">
        <v>15165537</v>
      </c>
      <c r="E527">
        <v>1</v>
      </c>
      <c r="F527">
        <v>1</v>
      </c>
      <c r="G527">
        <v>1</v>
      </c>
      <c r="H527">
        <v>3</v>
      </c>
      <c r="I527" t="s">
        <v>1524</v>
      </c>
      <c r="J527" t="s">
        <v>1525</v>
      </c>
      <c r="K527" t="s">
        <v>1526</v>
      </c>
      <c r="L527">
        <v>1346</v>
      </c>
      <c r="N527">
        <v>1009</v>
      </c>
      <c r="O527" t="s">
        <v>162</v>
      </c>
      <c r="P527" t="s">
        <v>162</v>
      </c>
      <c r="Q527">
        <v>1</v>
      </c>
      <c r="X527">
        <v>6.0000000000000001E-3</v>
      </c>
      <c r="Y527">
        <v>44.97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6.0000000000000001E-3</v>
      </c>
      <c r="AH527">
        <v>2</v>
      </c>
      <c r="AI527">
        <v>16613840</v>
      </c>
      <c r="AJ527">
        <v>536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ROW(Source!A219)</f>
        <v>219</v>
      </c>
      <c r="B528">
        <v>16613858</v>
      </c>
      <c r="C528">
        <v>16613837</v>
      </c>
      <c r="D528">
        <v>15167269</v>
      </c>
      <c r="E528">
        <v>1</v>
      </c>
      <c r="F528">
        <v>1</v>
      </c>
      <c r="G528">
        <v>1</v>
      </c>
      <c r="H528">
        <v>3</v>
      </c>
      <c r="I528" t="s">
        <v>1527</v>
      </c>
      <c r="J528" t="s">
        <v>1528</v>
      </c>
      <c r="K528" t="s">
        <v>1529</v>
      </c>
      <c r="L528">
        <v>1346</v>
      </c>
      <c r="N528">
        <v>1009</v>
      </c>
      <c r="O528" t="s">
        <v>162</v>
      </c>
      <c r="P528" t="s">
        <v>162</v>
      </c>
      <c r="Q528">
        <v>1</v>
      </c>
      <c r="X528">
        <v>1E-3</v>
      </c>
      <c r="Y528">
        <v>11.5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1E-3</v>
      </c>
      <c r="AH528">
        <v>2</v>
      </c>
      <c r="AI528">
        <v>16613841</v>
      </c>
      <c r="AJ528">
        <v>537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ROW(Source!A219)</f>
        <v>219</v>
      </c>
      <c r="B529">
        <v>16613859</v>
      </c>
      <c r="C529">
        <v>16613837</v>
      </c>
      <c r="D529">
        <v>15167588</v>
      </c>
      <c r="E529">
        <v>1</v>
      </c>
      <c r="F529">
        <v>1</v>
      </c>
      <c r="G529">
        <v>1</v>
      </c>
      <c r="H529">
        <v>3</v>
      </c>
      <c r="I529" t="s">
        <v>1512</v>
      </c>
      <c r="J529" t="s">
        <v>1513</v>
      </c>
      <c r="K529" t="s">
        <v>1514</v>
      </c>
      <c r="L529">
        <v>1346</v>
      </c>
      <c r="N529">
        <v>1009</v>
      </c>
      <c r="O529" t="s">
        <v>162</v>
      </c>
      <c r="P529" t="s">
        <v>162</v>
      </c>
      <c r="Q529">
        <v>1</v>
      </c>
      <c r="X529">
        <v>1.2E-2</v>
      </c>
      <c r="Y529">
        <v>30.4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6</v>
      </c>
      <c r="AG529">
        <v>1.2E-2</v>
      </c>
      <c r="AH529">
        <v>2</v>
      </c>
      <c r="AI529">
        <v>16613842</v>
      </c>
      <c r="AJ529">
        <v>538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ROW(Source!A219)</f>
        <v>219</v>
      </c>
      <c r="B530">
        <v>16613860</v>
      </c>
      <c r="C530">
        <v>16613837</v>
      </c>
      <c r="D530">
        <v>15168752</v>
      </c>
      <c r="E530">
        <v>1</v>
      </c>
      <c r="F530">
        <v>1</v>
      </c>
      <c r="G530">
        <v>1</v>
      </c>
      <c r="H530">
        <v>3</v>
      </c>
      <c r="I530" t="s">
        <v>1530</v>
      </c>
      <c r="J530" t="s">
        <v>1531</v>
      </c>
      <c r="K530" t="s">
        <v>1532</v>
      </c>
      <c r="L530">
        <v>1346</v>
      </c>
      <c r="N530">
        <v>1009</v>
      </c>
      <c r="O530" t="s">
        <v>162</v>
      </c>
      <c r="P530" t="s">
        <v>162</v>
      </c>
      <c r="Q530">
        <v>1</v>
      </c>
      <c r="X530">
        <v>7.0000000000000007E-2</v>
      </c>
      <c r="Y530">
        <v>10.57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6</v>
      </c>
      <c r="AG530">
        <v>7.0000000000000007E-2</v>
      </c>
      <c r="AH530">
        <v>2</v>
      </c>
      <c r="AI530">
        <v>16613843</v>
      </c>
      <c r="AJ530">
        <v>539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ROW(Source!A219)</f>
        <v>219</v>
      </c>
      <c r="B531">
        <v>16613861</v>
      </c>
      <c r="C531">
        <v>16613837</v>
      </c>
      <c r="D531">
        <v>15169942</v>
      </c>
      <c r="E531">
        <v>1</v>
      </c>
      <c r="F531">
        <v>1</v>
      </c>
      <c r="G531">
        <v>1</v>
      </c>
      <c r="H531">
        <v>3</v>
      </c>
      <c r="I531" t="s">
        <v>1515</v>
      </c>
      <c r="J531" t="s">
        <v>1516</v>
      </c>
      <c r="K531" t="s">
        <v>1517</v>
      </c>
      <c r="L531">
        <v>1346</v>
      </c>
      <c r="N531">
        <v>1009</v>
      </c>
      <c r="O531" t="s">
        <v>162</v>
      </c>
      <c r="P531" t="s">
        <v>162</v>
      </c>
      <c r="Q531">
        <v>1</v>
      </c>
      <c r="X531">
        <v>4.9000000000000002E-2</v>
      </c>
      <c r="Y531">
        <v>9.0399999999999991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</v>
      </c>
      <c r="AG531">
        <v>4.9000000000000002E-2</v>
      </c>
      <c r="AH531">
        <v>2</v>
      </c>
      <c r="AI531">
        <v>16613844</v>
      </c>
      <c r="AJ531">
        <v>540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ROW(Source!A219)</f>
        <v>219</v>
      </c>
      <c r="B532">
        <v>16613862</v>
      </c>
      <c r="C532">
        <v>16613837</v>
      </c>
      <c r="D532">
        <v>15170074</v>
      </c>
      <c r="E532">
        <v>1</v>
      </c>
      <c r="F532">
        <v>1</v>
      </c>
      <c r="G532">
        <v>1</v>
      </c>
      <c r="H532">
        <v>3</v>
      </c>
      <c r="I532" t="s">
        <v>1533</v>
      </c>
      <c r="J532" t="s">
        <v>1534</v>
      </c>
      <c r="K532" t="s">
        <v>1535</v>
      </c>
      <c r="L532">
        <v>1355</v>
      </c>
      <c r="N532">
        <v>1010</v>
      </c>
      <c r="O532" t="s">
        <v>322</v>
      </c>
      <c r="P532" t="s">
        <v>322</v>
      </c>
      <c r="Q532">
        <v>100</v>
      </c>
      <c r="X532">
        <v>1.4E-2</v>
      </c>
      <c r="Y532">
        <v>86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1.4E-2</v>
      </c>
      <c r="AH532">
        <v>2</v>
      </c>
      <c r="AI532">
        <v>16613845</v>
      </c>
      <c r="AJ532">
        <v>541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ROW(Source!A219)</f>
        <v>219</v>
      </c>
      <c r="B533">
        <v>16613863</v>
      </c>
      <c r="C533">
        <v>16613837</v>
      </c>
      <c r="D533">
        <v>15170994</v>
      </c>
      <c r="E533">
        <v>1</v>
      </c>
      <c r="F533">
        <v>1</v>
      </c>
      <c r="G533">
        <v>1</v>
      </c>
      <c r="H533">
        <v>3</v>
      </c>
      <c r="I533" t="s">
        <v>1536</v>
      </c>
      <c r="J533" t="s">
        <v>1537</v>
      </c>
      <c r="K533" t="s">
        <v>1538</v>
      </c>
      <c r="L533">
        <v>1346</v>
      </c>
      <c r="N533">
        <v>1009</v>
      </c>
      <c r="O533" t="s">
        <v>162</v>
      </c>
      <c r="P533" t="s">
        <v>162</v>
      </c>
      <c r="Q533">
        <v>1</v>
      </c>
      <c r="X533">
        <v>1E-3</v>
      </c>
      <c r="Y533">
        <v>133.05000000000001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1E-3</v>
      </c>
      <c r="AH533">
        <v>2</v>
      </c>
      <c r="AI533">
        <v>16613846</v>
      </c>
      <c r="AJ533">
        <v>542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ROW(Source!A219)</f>
        <v>219</v>
      </c>
      <c r="B534">
        <v>16613864</v>
      </c>
      <c r="C534">
        <v>16613837</v>
      </c>
      <c r="D534">
        <v>15188647</v>
      </c>
      <c r="E534">
        <v>1</v>
      </c>
      <c r="F534">
        <v>1</v>
      </c>
      <c r="G534">
        <v>1</v>
      </c>
      <c r="H534">
        <v>3</v>
      </c>
      <c r="I534" t="s">
        <v>1539</v>
      </c>
      <c r="J534" t="s">
        <v>1540</v>
      </c>
      <c r="K534" t="s">
        <v>1541</v>
      </c>
      <c r="L534">
        <v>1348</v>
      </c>
      <c r="N534">
        <v>1009</v>
      </c>
      <c r="O534" t="s">
        <v>182</v>
      </c>
      <c r="P534" t="s">
        <v>182</v>
      </c>
      <c r="Q534">
        <v>1000</v>
      </c>
      <c r="X534">
        <v>1E-3</v>
      </c>
      <c r="Y534">
        <v>11500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1E-3</v>
      </c>
      <c r="AH534">
        <v>2</v>
      </c>
      <c r="AI534">
        <v>16613847</v>
      </c>
      <c r="AJ534">
        <v>543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ROW(Source!A219)</f>
        <v>219</v>
      </c>
      <c r="B535">
        <v>16613865</v>
      </c>
      <c r="C535">
        <v>16613837</v>
      </c>
      <c r="D535">
        <v>15203834</v>
      </c>
      <c r="E535">
        <v>1</v>
      </c>
      <c r="F535">
        <v>1</v>
      </c>
      <c r="G535">
        <v>1</v>
      </c>
      <c r="H535">
        <v>3</v>
      </c>
      <c r="I535" t="s">
        <v>1542</v>
      </c>
      <c r="J535" t="s">
        <v>1543</v>
      </c>
      <c r="K535" t="s">
        <v>1544</v>
      </c>
      <c r="L535">
        <v>1346</v>
      </c>
      <c r="N535">
        <v>1009</v>
      </c>
      <c r="O535" t="s">
        <v>162</v>
      </c>
      <c r="P535" t="s">
        <v>162</v>
      </c>
      <c r="Q535">
        <v>1</v>
      </c>
      <c r="X535">
        <v>3.5999999999999997E-2</v>
      </c>
      <c r="Y535">
        <v>28.6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6</v>
      </c>
      <c r="AG535">
        <v>3.5999999999999997E-2</v>
      </c>
      <c r="AH535">
        <v>2</v>
      </c>
      <c r="AI535">
        <v>16613848</v>
      </c>
      <c r="AJ535">
        <v>544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ROW(Source!A219)</f>
        <v>219</v>
      </c>
      <c r="B536">
        <v>16613866</v>
      </c>
      <c r="C536">
        <v>16613837</v>
      </c>
      <c r="D536">
        <v>15203987</v>
      </c>
      <c r="E536">
        <v>1</v>
      </c>
      <c r="F536">
        <v>1</v>
      </c>
      <c r="G536">
        <v>1</v>
      </c>
      <c r="H536">
        <v>3</v>
      </c>
      <c r="I536" t="s">
        <v>1545</v>
      </c>
      <c r="J536" t="s">
        <v>1546</v>
      </c>
      <c r="K536" t="s">
        <v>1547</v>
      </c>
      <c r="L536">
        <v>1346</v>
      </c>
      <c r="N536">
        <v>1009</v>
      </c>
      <c r="O536" t="s">
        <v>162</v>
      </c>
      <c r="P536" t="s">
        <v>162</v>
      </c>
      <c r="Q536">
        <v>1</v>
      </c>
      <c r="X536">
        <v>6.0000000000000001E-3</v>
      </c>
      <c r="Y536">
        <v>35.630000000000003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6</v>
      </c>
      <c r="AG536">
        <v>6.0000000000000001E-3</v>
      </c>
      <c r="AH536">
        <v>2</v>
      </c>
      <c r="AI536">
        <v>16613849</v>
      </c>
      <c r="AJ536">
        <v>545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ROW(Source!A219)</f>
        <v>219</v>
      </c>
      <c r="B537">
        <v>16613867</v>
      </c>
      <c r="C537">
        <v>16613837</v>
      </c>
      <c r="D537">
        <v>15217463</v>
      </c>
      <c r="E537">
        <v>1</v>
      </c>
      <c r="F537">
        <v>1</v>
      </c>
      <c r="G537">
        <v>1</v>
      </c>
      <c r="H537">
        <v>3</v>
      </c>
      <c r="I537" t="s">
        <v>1548</v>
      </c>
      <c r="J537" t="s">
        <v>1549</v>
      </c>
      <c r="K537" t="s">
        <v>1550</v>
      </c>
      <c r="L537">
        <v>1358</v>
      </c>
      <c r="N537">
        <v>1010</v>
      </c>
      <c r="O537" t="s">
        <v>697</v>
      </c>
      <c r="P537" t="s">
        <v>697</v>
      </c>
      <c r="Q537">
        <v>10</v>
      </c>
      <c r="X537">
        <v>0.1</v>
      </c>
      <c r="Y537">
        <v>39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6</v>
      </c>
      <c r="AG537">
        <v>0.1</v>
      </c>
      <c r="AH537">
        <v>2</v>
      </c>
      <c r="AI537">
        <v>16613850</v>
      </c>
      <c r="AJ537">
        <v>546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ROW(Source!A219)</f>
        <v>219</v>
      </c>
      <c r="B538">
        <v>16613868</v>
      </c>
      <c r="C538">
        <v>16613837</v>
      </c>
      <c r="D538">
        <v>15164559</v>
      </c>
      <c r="E538">
        <v>17</v>
      </c>
      <c r="F538">
        <v>1</v>
      </c>
      <c r="G538">
        <v>1</v>
      </c>
      <c r="H538">
        <v>3</v>
      </c>
      <c r="I538" t="s">
        <v>1521</v>
      </c>
      <c r="J538" t="s">
        <v>6</v>
      </c>
      <c r="K538" t="s">
        <v>1522</v>
      </c>
      <c r="L538">
        <v>1374</v>
      </c>
      <c r="N538">
        <v>1013</v>
      </c>
      <c r="O538" t="s">
        <v>1523</v>
      </c>
      <c r="P538" t="s">
        <v>1523</v>
      </c>
      <c r="Q538">
        <v>1</v>
      </c>
      <c r="X538">
        <v>0.3</v>
      </c>
      <c r="Y538">
        <v>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6</v>
      </c>
      <c r="AG538">
        <v>0.3</v>
      </c>
      <c r="AH538">
        <v>2</v>
      </c>
      <c r="AI538">
        <v>16613851</v>
      </c>
      <c r="AJ538">
        <v>550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ROW(Source!A223)</f>
        <v>223</v>
      </c>
      <c r="B539">
        <v>16613892</v>
      </c>
      <c r="C539">
        <v>16613872</v>
      </c>
      <c r="D539">
        <v>15435721</v>
      </c>
      <c r="E539">
        <v>1</v>
      </c>
      <c r="F539">
        <v>1</v>
      </c>
      <c r="G539">
        <v>1</v>
      </c>
      <c r="H539">
        <v>1</v>
      </c>
      <c r="I539" t="s">
        <v>1398</v>
      </c>
      <c r="J539" t="s">
        <v>6</v>
      </c>
      <c r="K539" t="s">
        <v>1399</v>
      </c>
      <c r="L539">
        <v>1191</v>
      </c>
      <c r="N539">
        <v>1013</v>
      </c>
      <c r="O539" t="s">
        <v>1223</v>
      </c>
      <c r="P539" t="s">
        <v>1223</v>
      </c>
      <c r="Q539">
        <v>1</v>
      </c>
      <c r="X539">
        <v>2.3199999999999998</v>
      </c>
      <c r="Y539">
        <v>0</v>
      </c>
      <c r="Z539">
        <v>0</v>
      </c>
      <c r="AA539">
        <v>0</v>
      </c>
      <c r="AB539">
        <v>9.51</v>
      </c>
      <c r="AC539">
        <v>0</v>
      </c>
      <c r="AD539">
        <v>1</v>
      </c>
      <c r="AE539">
        <v>1</v>
      </c>
      <c r="AF539" t="s">
        <v>6</v>
      </c>
      <c r="AG539">
        <v>2.3199999999999998</v>
      </c>
      <c r="AH539">
        <v>2</v>
      </c>
      <c r="AI539">
        <v>16613873</v>
      </c>
      <c r="AJ539">
        <v>551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ROW(Source!A223)</f>
        <v>223</v>
      </c>
      <c r="B540">
        <v>16613893</v>
      </c>
      <c r="C540">
        <v>16613872</v>
      </c>
      <c r="D540">
        <v>15430395</v>
      </c>
      <c r="E540">
        <v>1</v>
      </c>
      <c r="F540">
        <v>1</v>
      </c>
      <c r="G540">
        <v>1</v>
      </c>
      <c r="H540">
        <v>1</v>
      </c>
      <c r="I540" t="s">
        <v>1224</v>
      </c>
      <c r="J540" t="s">
        <v>6</v>
      </c>
      <c r="K540" t="s">
        <v>1225</v>
      </c>
      <c r="L540">
        <v>1191</v>
      </c>
      <c r="N540">
        <v>1013</v>
      </c>
      <c r="O540" t="s">
        <v>1223</v>
      </c>
      <c r="P540" t="s">
        <v>1223</v>
      </c>
      <c r="Q540">
        <v>1</v>
      </c>
      <c r="X540">
        <v>0.02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2</v>
      </c>
      <c r="AF540" t="s">
        <v>6</v>
      </c>
      <c r="AG540">
        <v>0.02</v>
      </c>
      <c r="AH540">
        <v>2</v>
      </c>
      <c r="AI540">
        <v>16613874</v>
      </c>
      <c r="AJ540">
        <v>552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ROW(Source!A223)</f>
        <v>223</v>
      </c>
      <c r="B541">
        <v>16613894</v>
      </c>
      <c r="C541">
        <v>16613872</v>
      </c>
      <c r="D541">
        <v>15247680</v>
      </c>
      <c r="E541">
        <v>1</v>
      </c>
      <c r="F541">
        <v>1</v>
      </c>
      <c r="G541">
        <v>1</v>
      </c>
      <c r="H541">
        <v>2</v>
      </c>
      <c r="I541" t="s">
        <v>1509</v>
      </c>
      <c r="J541" t="s">
        <v>1510</v>
      </c>
      <c r="K541" t="s">
        <v>1511</v>
      </c>
      <c r="L541">
        <v>1368</v>
      </c>
      <c r="N541">
        <v>1011</v>
      </c>
      <c r="O541" t="s">
        <v>1229</v>
      </c>
      <c r="P541" t="s">
        <v>1229</v>
      </c>
      <c r="Q541">
        <v>1</v>
      </c>
      <c r="X541">
        <v>0.01</v>
      </c>
      <c r="Y541">
        <v>0</v>
      </c>
      <c r="Z541">
        <v>111.99</v>
      </c>
      <c r="AA541">
        <v>13.5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0.01</v>
      </c>
      <c r="AH541">
        <v>2</v>
      </c>
      <c r="AI541">
        <v>16613875</v>
      </c>
      <c r="AJ541">
        <v>553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ROW(Source!A223)</f>
        <v>223</v>
      </c>
      <c r="B542">
        <v>16613895</v>
      </c>
      <c r="C542">
        <v>16613872</v>
      </c>
      <c r="D542">
        <v>15249073</v>
      </c>
      <c r="E542">
        <v>1</v>
      </c>
      <c r="F542">
        <v>1</v>
      </c>
      <c r="G542">
        <v>1</v>
      </c>
      <c r="H542">
        <v>2</v>
      </c>
      <c r="I542" t="s">
        <v>1237</v>
      </c>
      <c r="J542" t="s">
        <v>1238</v>
      </c>
      <c r="K542" t="s">
        <v>1239</v>
      </c>
      <c r="L542">
        <v>1368</v>
      </c>
      <c r="N542">
        <v>1011</v>
      </c>
      <c r="O542" t="s">
        <v>1229</v>
      </c>
      <c r="P542" t="s">
        <v>1229</v>
      </c>
      <c r="Q542">
        <v>1</v>
      </c>
      <c r="X542">
        <v>0.01</v>
      </c>
      <c r="Y542">
        <v>0</v>
      </c>
      <c r="Z542">
        <v>65.709999999999994</v>
      </c>
      <c r="AA542">
        <v>11.6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0.01</v>
      </c>
      <c r="AH542">
        <v>2</v>
      </c>
      <c r="AI542">
        <v>16613876</v>
      </c>
      <c r="AJ542">
        <v>554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ROW(Source!A223)</f>
        <v>223</v>
      </c>
      <c r="B543">
        <v>16613896</v>
      </c>
      <c r="C543">
        <v>16613872</v>
      </c>
      <c r="D543">
        <v>15249377</v>
      </c>
      <c r="E543">
        <v>1</v>
      </c>
      <c r="F543">
        <v>1</v>
      </c>
      <c r="G543">
        <v>1</v>
      </c>
      <c r="H543">
        <v>2</v>
      </c>
      <c r="I543" t="s">
        <v>1319</v>
      </c>
      <c r="J543" t="s">
        <v>1320</v>
      </c>
      <c r="K543" t="s">
        <v>1321</v>
      </c>
      <c r="L543">
        <v>1368</v>
      </c>
      <c r="N543">
        <v>1011</v>
      </c>
      <c r="O543" t="s">
        <v>1229</v>
      </c>
      <c r="P543" t="s">
        <v>1229</v>
      </c>
      <c r="Q543">
        <v>1</v>
      </c>
      <c r="X543">
        <v>0.13</v>
      </c>
      <c r="Y543">
        <v>0</v>
      </c>
      <c r="Z543">
        <v>8.1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6</v>
      </c>
      <c r="AG543">
        <v>0.13</v>
      </c>
      <c r="AH543">
        <v>2</v>
      </c>
      <c r="AI543">
        <v>16613877</v>
      </c>
      <c r="AJ543">
        <v>555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ROW(Source!A223)</f>
        <v>223</v>
      </c>
      <c r="B544">
        <v>16613897</v>
      </c>
      <c r="C544">
        <v>16613872</v>
      </c>
      <c r="D544">
        <v>15250043</v>
      </c>
      <c r="E544">
        <v>1</v>
      </c>
      <c r="F544">
        <v>1</v>
      </c>
      <c r="G544">
        <v>1</v>
      </c>
      <c r="H544">
        <v>2</v>
      </c>
      <c r="I544" t="s">
        <v>1600</v>
      </c>
      <c r="J544" t="s">
        <v>1601</v>
      </c>
      <c r="K544" t="s">
        <v>1602</v>
      </c>
      <c r="L544">
        <v>1368</v>
      </c>
      <c r="N544">
        <v>1011</v>
      </c>
      <c r="O544" t="s">
        <v>1229</v>
      </c>
      <c r="P544" t="s">
        <v>1229</v>
      </c>
      <c r="Q544">
        <v>1</v>
      </c>
      <c r="X544">
        <v>0.2</v>
      </c>
      <c r="Y544">
        <v>0</v>
      </c>
      <c r="Z544">
        <v>1.1100000000000001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0.2</v>
      </c>
      <c r="AH544">
        <v>2</v>
      </c>
      <c r="AI544">
        <v>16613878</v>
      </c>
      <c r="AJ544">
        <v>556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ROW(Source!A223)</f>
        <v>223</v>
      </c>
      <c r="B545">
        <v>16613898</v>
      </c>
      <c r="C545">
        <v>16613872</v>
      </c>
      <c r="D545">
        <v>15165537</v>
      </c>
      <c r="E545">
        <v>1</v>
      </c>
      <c r="F545">
        <v>1</v>
      </c>
      <c r="G545">
        <v>1</v>
      </c>
      <c r="H545">
        <v>3</v>
      </c>
      <c r="I545" t="s">
        <v>1524</v>
      </c>
      <c r="J545" t="s">
        <v>1525</v>
      </c>
      <c r="K545" t="s">
        <v>1526</v>
      </c>
      <c r="L545">
        <v>1346</v>
      </c>
      <c r="N545">
        <v>1009</v>
      </c>
      <c r="O545" t="s">
        <v>162</v>
      </c>
      <c r="P545" t="s">
        <v>162</v>
      </c>
      <c r="Q545">
        <v>1</v>
      </c>
      <c r="X545">
        <v>8.9999999999999993E-3</v>
      </c>
      <c r="Y545">
        <v>44.97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6</v>
      </c>
      <c r="AG545">
        <v>8.9999999999999993E-3</v>
      </c>
      <c r="AH545">
        <v>2</v>
      </c>
      <c r="AI545">
        <v>16613879</v>
      </c>
      <c r="AJ545">
        <v>557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ROW(Source!A223)</f>
        <v>223</v>
      </c>
      <c r="B546">
        <v>16613899</v>
      </c>
      <c r="C546">
        <v>16613872</v>
      </c>
      <c r="D546">
        <v>15167269</v>
      </c>
      <c r="E546">
        <v>1</v>
      </c>
      <c r="F546">
        <v>1</v>
      </c>
      <c r="G546">
        <v>1</v>
      </c>
      <c r="H546">
        <v>3</v>
      </c>
      <c r="I546" t="s">
        <v>1527</v>
      </c>
      <c r="J546" t="s">
        <v>1528</v>
      </c>
      <c r="K546" t="s">
        <v>1529</v>
      </c>
      <c r="L546">
        <v>1346</v>
      </c>
      <c r="N546">
        <v>1009</v>
      </c>
      <c r="O546" t="s">
        <v>162</v>
      </c>
      <c r="P546" t="s">
        <v>162</v>
      </c>
      <c r="Q546">
        <v>1</v>
      </c>
      <c r="X546">
        <v>4.0000000000000001E-3</v>
      </c>
      <c r="Y546">
        <v>11.5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6</v>
      </c>
      <c r="AG546">
        <v>4.0000000000000001E-3</v>
      </c>
      <c r="AH546">
        <v>2</v>
      </c>
      <c r="AI546">
        <v>16613880</v>
      </c>
      <c r="AJ546">
        <v>558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ROW(Source!A223)</f>
        <v>223</v>
      </c>
      <c r="B547">
        <v>16613900</v>
      </c>
      <c r="C547">
        <v>16613872</v>
      </c>
      <c r="D547">
        <v>15167588</v>
      </c>
      <c r="E547">
        <v>1</v>
      </c>
      <c r="F547">
        <v>1</v>
      </c>
      <c r="G547">
        <v>1</v>
      </c>
      <c r="H547">
        <v>3</v>
      </c>
      <c r="I547" t="s">
        <v>1512</v>
      </c>
      <c r="J547" t="s">
        <v>1513</v>
      </c>
      <c r="K547" t="s">
        <v>1514</v>
      </c>
      <c r="L547">
        <v>1346</v>
      </c>
      <c r="N547">
        <v>1009</v>
      </c>
      <c r="O547" t="s">
        <v>162</v>
      </c>
      <c r="P547" t="s">
        <v>162</v>
      </c>
      <c r="Q547">
        <v>1</v>
      </c>
      <c r="X547">
        <v>3.5999999999999997E-2</v>
      </c>
      <c r="Y547">
        <v>30.4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6</v>
      </c>
      <c r="AG547">
        <v>3.5999999999999997E-2</v>
      </c>
      <c r="AH547">
        <v>2</v>
      </c>
      <c r="AI547">
        <v>16613881</v>
      </c>
      <c r="AJ547">
        <v>559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ROW(Source!A223)</f>
        <v>223</v>
      </c>
      <c r="B548">
        <v>16613901</v>
      </c>
      <c r="C548">
        <v>16613872</v>
      </c>
      <c r="D548">
        <v>15168752</v>
      </c>
      <c r="E548">
        <v>1</v>
      </c>
      <c r="F548">
        <v>1</v>
      </c>
      <c r="G548">
        <v>1</v>
      </c>
      <c r="H548">
        <v>3</v>
      </c>
      <c r="I548" t="s">
        <v>1530</v>
      </c>
      <c r="J548" t="s">
        <v>1531</v>
      </c>
      <c r="K548" t="s">
        <v>1532</v>
      </c>
      <c r="L548">
        <v>1346</v>
      </c>
      <c r="N548">
        <v>1009</v>
      </c>
      <c r="O548" t="s">
        <v>162</v>
      </c>
      <c r="P548" t="s">
        <v>162</v>
      </c>
      <c r="Q548">
        <v>1</v>
      </c>
      <c r="X548">
        <v>7.0000000000000007E-2</v>
      </c>
      <c r="Y548">
        <v>10.57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6</v>
      </c>
      <c r="AG548">
        <v>7.0000000000000007E-2</v>
      </c>
      <c r="AH548">
        <v>2</v>
      </c>
      <c r="AI548">
        <v>16613882</v>
      </c>
      <c r="AJ548">
        <v>560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ROW(Source!A223)</f>
        <v>223</v>
      </c>
      <c r="B549">
        <v>16613902</v>
      </c>
      <c r="C549">
        <v>16613872</v>
      </c>
      <c r="D549">
        <v>15169942</v>
      </c>
      <c r="E549">
        <v>1</v>
      </c>
      <c r="F549">
        <v>1</v>
      </c>
      <c r="G549">
        <v>1</v>
      </c>
      <c r="H549">
        <v>3</v>
      </c>
      <c r="I549" t="s">
        <v>1515</v>
      </c>
      <c r="J549" t="s">
        <v>1516</v>
      </c>
      <c r="K549" t="s">
        <v>1517</v>
      </c>
      <c r="L549">
        <v>1346</v>
      </c>
      <c r="N549">
        <v>1009</v>
      </c>
      <c r="O549" t="s">
        <v>162</v>
      </c>
      <c r="P549" t="s">
        <v>162</v>
      </c>
      <c r="Q549">
        <v>1</v>
      </c>
      <c r="X549">
        <v>0.38</v>
      </c>
      <c r="Y549">
        <v>9.0399999999999991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0.38</v>
      </c>
      <c r="AH549">
        <v>2</v>
      </c>
      <c r="AI549">
        <v>16613883</v>
      </c>
      <c r="AJ549">
        <v>561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ROW(Source!A223)</f>
        <v>223</v>
      </c>
      <c r="B550">
        <v>16613903</v>
      </c>
      <c r="C550">
        <v>16613872</v>
      </c>
      <c r="D550">
        <v>15170074</v>
      </c>
      <c r="E550">
        <v>1</v>
      </c>
      <c r="F550">
        <v>1</v>
      </c>
      <c r="G550">
        <v>1</v>
      </c>
      <c r="H550">
        <v>3</v>
      </c>
      <c r="I550" t="s">
        <v>1533</v>
      </c>
      <c r="J550" t="s">
        <v>1534</v>
      </c>
      <c r="K550" t="s">
        <v>1535</v>
      </c>
      <c r="L550">
        <v>1355</v>
      </c>
      <c r="N550">
        <v>1010</v>
      </c>
      <c r="O550" t="s">
        <v>322</v>
      </c>
      <c r="P550" t="s">
        <v>322</v>
      </c>
      <c r="Q550">
        <v>100</v>
      </c>
      <c r="X550">
        <v>1.4E-2</v>
      </c>
      <c r="Y550">
        <v>86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1.4E-2</v>
      </c>
      <c r="AH550">
        <v>2</v>
      </c>
      <c r="AI550">
        <v>16613884</v>
      </c>
      <c r="AJ550">
        <v>562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ROW(Source!A223)</f>
        <v>223</v>
      </c>
      <c r="B551">
        <v>16613904</v>
      </c>
      <c r="C551">
        <v>16613872</v>
      </c>
      <c r="D551">
        <v>15170994</v>
      </c>
      <c r="E551">
        <v>1</v>
      </c>
      <c r="F551">
        <v>1</v>
      </c>
      <c r="G551">
        <v>1</v>
      </c>
      <c r="H551">
        <v>3</v>
      </c>
      <c r="I551" t="s">
        <v>1536</v>
      </c>
      <c r="J551" t="s">
        <v>1537</v>
      </c>
      <c r="K551" t="s">
        <v>1538</v>
      </c>
      <c r="L551">
        <v>1346</v>
      </c>
      <c r="N551">
        <v>1009</v>
      </c>
      <c r="O551" t="s">
        <v>162</v>
      </c>
      <c r="P551" t="s">
        <v>162</v>
      </c>
      <c r="Q551">
        <v>1</v>
      </c>
      <c r="X551">
        <v>2E-3</v>
      </c>
      <c r="Y551">
        <v>133.05000000000001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2E-3</v>
      </c>
      <c r="AH551">
        <v>2</v>
      </c>
      <c r="AI551">
        <v>16613885</v>
      </c>
      <c r="AJ551">
        <v>563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ROW(Source!A223)</f>
        <v>223</v>
      </c>
      <c r="B552">
        <v>16613905</v>
      </c>
      <c r="C552">
        <v>16613872</v>
      </c>
      <c r="D552">
        <v>15188647</v>
      </c>
      <c r="E552">
        <v>1</v>
      </c>
      <c r="F552">
        <v>1</v>
      </c>
      <c r="G552">
        <v>1</v>
      </c>
      <c r="H552">
        <v>3</v>
      </c>
      <c r="I552" t="s">
        <v>1539</v>
      </c>
      <c r="J552" t="s">
        <v>1540</v>
      </c>
      <c r="K552" t="s">
        <v>1541</v>
      </c>
      <c r="L552">
        <v>1348</v>
      </c>
      <c r="N552">
        <v>1009</v>
      </c>
      <c r="O552" t="s">
        <v>182</v>
      </c>
      <c r="P552" t="s">
        <v>182</v>
      </c>
      <c r="Q552">
        <v>1000</v>
      </c>
      <c r="X552">
        <v>2E-3</v>
      </c>
      <c r="Y552">
        <v>11500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2E-3</v>
      </c>
      <c r="AH552">
        <v>2</v>
      </c>
      <c r="AI552">
        <v>16613886</v>
      </c>
      <c r="AJ552">
        <v>564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ROW(Source!A223)</f>
        <v>223</v>
      </c>
      <c r="B553">
        <v>16613906</v>
      </c>
      <c r="C553">
        <v>16613872</v>
      </c>
      <c r="D553">
        <v>15203834</v>
      </c>
      <c r="E553">
        <v>1</v>
      </c>
      <c r="F553">
        <v>1</v>
      </c>
      <c r="G553">
        <v>1</v>
      </c>
      <c r="H553">
        <v>3</v>
      </c>
      <c r="I553" t="s">
        <v>1542</v>
      </c>
      <c r="J553" t="s">
        <v>1543</v>
      </c>
      <c r="K553" t="s">
        <v>1544</v>
      </c>
      <c r="L553">
        <v>1346</v>
      </c>
      <c r="N553">
        <v>1009</v>
      </c>
      <c r="O553" t="s">
        <v>162</v>
      </c>
      <c r="P553" t="s">
        <v>162</v>
      </c>
      <c r="Q553">
        <v>1</v>
      </c>
      <c r="X553">
        <v>4.7E-2</v>
      </c>
      <c r="Y553">
        <v>28.6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4.7E-2</v>
      </c>
      <c r="AH553">
        <v>2</v>
      </c>
      <c r="AI553">
        <v>16613887</v>
      </c>
      <c r="AJ553">
        <v>565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ROW(Source!A223)</f>
        <v>223</v>
      </c>
      <c r="B554">
        <v>16613907</v>
      </c>
      <c r="C554">
        <v>16613872</v>
      </c>
      <c r="D554">
        <v>15203987</v>
      </c>
      <c r="E554">
        <v>1</v>
      </c>
      <c r="F554">
        <v>1</v>
      </c>
      <c r="G554">
        <v>1</v>
      </c>
      <c r="H554">
        <v>3</v>
      </c>
      <c r="I554" t="s">
        <v>1545</v>
      </c>
      <c r="J554" t="s">
        <v>1546</v>
      </c>
      <c r="K554" t="s">
        <v>1547</v>
      </c>
      <c r="L554">
        <v>1346</v>
      </c>
      <c r="N554">
        <v>1009</v>
      </c>
      <c r="O554" t="s">
        <v>162</v>
      </c>
      <c r="P554" t="s">
        <v>162</v>
      </c>
      <c r="Q554">
        <v>1</v>
      </c>
      <c r="X554">
        <v>1.4E-2</v>
      </c>
      <c r="Y554">
        <v>35.630000000000003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1.4E-2</v>
      </c>
      <c r="AH554">
        <v>2</v>
      </c>
      <c r="AI554">
        <v>16613888</v>
      </c>
      <c r="AJ554">
        <v>566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ROW(Source!A223)</f>
        <v>223</v>
      </c>
      <c r="B555">
        <v>16613908</v>
      </c>
      <c r="C555">
        <v>16613872</v>
      </c>
      <c r="D555">
        <v>15217463</v>
      </c>
      <c r="E555">
        <v>1</v>
      </c>
      <c r="F555">
        <v>1</v>
      </c>
      <c r="G555">
        <v>1</v>
      </c>
      <c r="H555">
        <v>3</v>
      </c>
      <c r="I555" t="s">
        <v>1548</v>
      </c>
      <c r="J555" t="s">
        <v>1549</v>
      </c>
      <c r="K555" t="s">
        <v>1550</v>
      </c>
      <c r="L555">
        <v>1358</v>
      </c>
      <c r="N555">
        <v>1010</v>
      </c>
      <c r="O555" t="s">
        <v>697</v>
      </c>
      <c r="P555" t="s">
        <v>697</v>
      </c>
      <c r="Q555">
        <v>10</v>
      </c>
      <c r="X555">
        <v>0.1</v>
      </c>
      <c r="Y555">
        <v>39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0.1</v>
      </c>
      <c r="AH555">
        <v>2</v>
      </c>
      <c r="AI555">
        <v>16613889</v>
      </c>
      <c r="AJ555">
        <v>567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ROW(Source!A223)</f>
        <v>223</v>
      </c>
      <c r="B556">
        <v>16613909</v>
      </c>
      <c r="C556">
        <v>16613872</v>
      </c>
      <c r="D556">
        <v>15164559</v>
      </c>
      <c r="E556">
        <v>17</v>
      </c>
      <c r="F556">
        <v>1</v>
      </c>
      <c r="G556">
        <v>1</v>
      </c>
      <c r="H556">
        <v>3</v>
      </c>
      <c r="I556" t="s">
        <v>1521</v>
      </c>
      <c r="J556" t="s">
        <v>6</v>
      </c>
      <c r="K556" t="s">
        <v>1522</v>
      </c>
      <c r="L556">
        <v>1374</v>
      </c>
      <c r="N556">
        <v>1013</v>
      </c>
      <c r="O556" t="s">
        <v>1523</v>
      </c>
      <c r="P556" t="s">
        <v>1523</v>
      </c>
      <c r="Q556">
        <v>1</v>
      </c>
      <c r="X556">
        <v>0.44</v>
      </c>
      <c r="Y556">
        <v>1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0.44</v>
      </c>
      <c r="AH556">
        <v>2</v>
      </c>
      <c r="AI556">
        <v>16613890</v>
      </c>
      <c r="AJ556">
        <v>569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ROW(Source!A225)</f>
        <v>225</v>
      </c>
      <c r="B557">
        <v>16613914</v>
      </c>
      <c r="C557">
        <v>16613911</v>
      </c>
      <c r="D557">
        <v>15885198</v>
      </c>
      <c r="E557">
        <v>1</v>
      </c>
      <c r="F557">
        <v>1</v>
      </c>
      <c r="G557">
        <v>1</v>
      </c>
      <c r="H557">
        <v>1</v>
      </c>
      <c r="I557" t="s">
        <v>1603</v>
      </c>
      <c r="J557" t="s">
        <v>6</v>
      </c>
      <c r="K557" t="s">
        <v>1604</v>
      </c>
      <c r="L557">
        <v>1191</v>
      </c>
      <c r="N557">
        <v>1013</v>
      </c>
      <c r="O557" t="s">
        <v>1223</v>
      </c>
      <c r="P557" t="s">
        <v>1223</v>
      </c>
      <c r="Q557">
        <v>1</v>
      </c>
      <c r="X557">
        <v>0.16</v>
      </c>
      <c r="Y557">
        <v>0</v>
      </c>
      <c r="Z557">
        <v>0</v>
      </c>
      <c r="AA557">
        <v>0</v>
      </c>
      <c r="AB557">
        <v>12.92</v>
      </c>
      <c r="AC557">
        <v>0</v>
      </c>
      <c r="AD557">
        <v>1</v>
      </c>
      <c r="AE557">
        <v>1</v>
      </c>
      <c r="AF557" t="s">
        <v>6</v>
      </c>
      <c r="AG557">
        <v>0.16</v>
      </c>
      <c r="AH557">
        <v>2</v>
      </c>
      <c r="AI557">
        <v>16613912</v>
      </c>
      <c r="AJ557">
        <v>570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ROW(Source!A225)</f>
        <v>225</v>
      </c>
      <c r="B558">
        <v>16613915</v>
      </c>
      <c r="C558">
        <v>16613911</v>
      </c>
      <c r="D558">
        <v>15884235</v>
      </c>
      <c r="E558">
        <v>1</v>
      </c>
      <c r="F558">
        <v>1</v>
      </c>
      <c r="G558">
        <v>1</v>
      </c>
      <c r="H558">
        <v>1</v>
      </c>
      <c r="I558" t="s">
        <v>1605</v>
      </c>
      <c r="J558" t="s">
        <v>6</v>
      </c>
      <c r="K558" t="s">
        <v>1606</v>
      </c>
      <c r="L558">
        <v>1191</v>
      </c>
      <c r="N558">
        <v>1013</v>
      </c>
      <c r="O558" t="s">
        <v>1223</v>
      </c>
      <c r="P558" t="s">
        <v>1223</v>
      </c>
      <c r="Q558">
        <v>1</v>
      </c>
      <c r="X558">
        <v>0.16</v>
      </c>
      <c r="Y558">
        <v>0</v>
      </c>
      <c r="Z558">
        <v>0</v>
      </c>
      <c r="AA558">
        <v>0</v>
      </c>
      <c r="AB558">
        <v>12.69</v>
      </c>
      <c r="AC558">
        <v>0</v>
      </c>
      <c r="AD558">
        <v>1</v>
      </c>
      <c r="AE558">
        <v>1</v>
      </c>
      <c r="AF558" t="s">
        <v>6</v>
      </c>
      <c r="AG558">
        <v>0.16</v>
      </c>
      <c r="AH558">
        <v>2</v>
      </c>
      <c r="AI558">
        <v>16613913</v>
      </c>
      <c r="AJ558">
        <v>571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ROW(Source!A226)</f>
        <v>226</v>
      </c>
      <c r="B559">
        <v>16613919</v>
      </c>
      <c r="C559">
        <v>16613916</v>
      </c>
      <c r="D559">
        <v>15885198</v>
      </c>
      <c r="E559">
        <v>1</v>
      </c>
      <c r="F559">
        <v>1</v>
      </c>
      <c r="G559">
        <v>1</v>
      </c>
      <c r="H559">
        <v>1</v>
      </c>
      <c r="I559" t="s">
        <v>1603</v>
      </c>
      <c r="J559" t="s">
        <v>6</v>
      </c>
      <c r="K559" t="s">
        <v>1604</v>
      </c>
      <c r="L559">
        <v>1191</v>
      </c>
      <c r="N559">
        <v>1013</v>
      </c>
      <c r="O559" t="s">
        <v>1223</v>
      </c>
      <c r="P559" t="s">
        <v>1223</v>
      </c>
      <c r="Q559">
        <v>1</v>
      </c>
      <c r="X559">
        <v>6.48</v>
      </c>
      <c r="Y559">
        <v>0</v>
      </c>
      <c r="Z559">
        <v>0</v>
      </c>
      <c r="AA559">
        <v>0</v>
      </c>
      <c r="AB559">
        <v>12.92</v>
      </c>
      <c r="AC559">
        <v>0</v>
      </c>
      <c r="AD559">
        <v>1</v>
      </c>
      <c r="AE559">
        <v>1</v>
      </c>
      <c r="AF559" t="s">
        <v>6</v>
      </c>
      <c r="AG559">
        <v>6.48</v>
      </c>
      <c r="AH559">
        <v>2</v>
      </c>
      <c r="AI559">
        <v>16613917</v>
      </c>
      <c r="AJ559">
        <v>572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ROW(Source!A226)</f>
        <v>226</v>
      </c>
      <c r="B560">
        <v>16613920</v>
      </c>
      <c r="C560">
        <v>16613916</v>
      </c>
      <c r="D560">
        <v>15884235</v>
      </c>
      <c r="E560">
        <v>1</v>
      </c>
      <c r="F560">
        <v>1</v>
      </c>
      <c r="G560">
        <v>1</v>
      </c>
      <c r="H560">
        <v>1</v>
      </c>
      <c r="I560" t="s">
        <v>1605</v>
      </c>
      <c r="J560" t="s">
        <v>6</v>
      </c>
      <c r="K560" t="s">
        <v>1606</v>
      </c>
      <c r="L560">
        <v>1191</v>
      </c>
      <c r="N560">
        <v>1013</v>
      </c>
      <c r="O560" t="s">
        <v>1223</v>
      </c>
      <c r="P560" t="s">
        <v>1223</v>
      </c>
      <c r="Q560">
        <v>1</v>
      </c>
      <c r="X560">
        <v>6.48</v>
      </c>
      <c r="Y560">
        <v>0</v>
      </c>
      <c r="Z560">
        <v>0</v>
      </c>
      <c r="AA560">
        <v>0</v>
      </c>
      <c r="AB560">
        <v>12.69</v>
      </c>
      <c r="AC560">
        <v>0</v>
      </c>
      <c r="AD560">
        <v>1</v>
      </c>
      <c r="AE560">
        <v>1</v>
      </c>
      <c r="AF560" t="s">
        <v>6</v>
      </c>
      <c r="AG560">
        <v>6.48</v>
      </c>
      <c r="AH560">
        <v>2</v>
      </c>
      <c r="AI560">
        <v>16613918</v>
      </c>
      <c r="AJ560">
        <v>573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ROW(Source!A227)</f>
        <v>227</v>
      </c>
      <c r="B561">
        <v>16613924</v>
      </c>
      <c r="C561">
        <v>16613921</v>
      </c>
      <c r="D561">
        <v>15885198</v>
      </c>
      <c r="E561">
        <v>1</v>
      </c>
      <c r="F561">
        <v>1</v>
      </c>
      <c r="G561">
        <v>1</v>
      </c>
      <c r="H561">
        <v>1</v>
      </c>
      <c r="I561" t="s">
        <v>1603</v>
      </c>
      <c r="J561" t="s">
        <v>6</v>
      </c>
      <c r="K561" t="s">
        <v>1604</v>
      </c>
      <c r="L561">
        <v>1191</v>
      </c>
      <c r="N561">
        <v>1013</v>
      </c>
      <c r="O561" t="s">
        <v>1223</v>
      </c>
      <c r="P561" t="s">
        <v>1223</v>
      </c>
      <c r="Q561">
        <v>1</v>
      </c>
      <c r="X561">
        <v>0.61</v>
      </c>
      <c r="Y561">
        <v>0</v>
      </c>
      <c r="Z561">
        <v>0</v>
      </c>
      <c r="AA561">
        <v>0</v>
      </c>
      <c r="AB561">
        <v>12.92</v>
      </c>
      <c r="AC561">
        <v>0</v>
      </c>
      <c r="AD561">
        <v>1</v>
      </c>
      <c r="AE561">
        <v>1</v>
      </c>
      <c r="AF561" t="s">
        <v>6</v>
      </c>
      <c r="AG561">
        <v>0.61</v>
      </c>
      <c r="AH561">
        <v>2</v>
      </c>
      <c r="AI561">
        <v>16613922</v>
      </c>
      <c r="AJ561">
        <v>574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ROW(Source!A227)</f>
        <v>227</v>
      </c>
      <c r="B562">
        <v>16613925</v>
      </c>
      <c r="C562">
        <v>16613921</v>
      </c>
      <c r="D562">
        <v>15884235</v>
      </c>
      <c r="E562">
        <v>1</v>
      </c>
      <c r="F562">
        <v>1</v>
      </c>
      <c r="G562">
        <v>1</v>
      </c>
      <c r="H562">
        <v>1</v>
      </c>
      <c r="I562" t="s">
        <v>1605</v>
      </c>
      <c r="J562" t="s">
        <v>6</v>
      </c>
      <c r="K562" t="s">
        <v>1606</v>
      </c>
      <c r="L562">
        <v>1191</v>
      </c>
      <c r="N562">
        <v>1013</v>
      </c>
      <c r="O562" t="s">
        <v>1223</v>
      </c>
      <c r="P562" t="s">
        <v>1223</v>
      </c>
      <c r="Q562">
        <v>1</v>
      </c>
      <c r="X562">
        <v>0.61</v>
      </c>
      <c r="Y562">
        <v>0</v>
      </c>
      <c r="Z562">
        <v>0</v>
      </c>
      <c r="AA562">
        <v>0</v>
      </c>
      <c r="AB562">
        <v>12.69</v>
      </c>
      <c r="AC562">
        <v>0</v>
      </c>
      <c r="AD562">
        <v>1</v>
      </c>
      <c r="AE562">
        <v>1</v>
      </c>
      <c r="AF562" t="s">
        <v>6</v>
      </c>
      <c r="AG562">
        <v>0.61</v>
      </c>
      <c r="AH562">
        <v>2</v>
      </c>
      <c r="AI562">
        <v>16613923</v>
      </c>
      <c r="AJ562">
        <v>575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ROW(Source!A228)</f>
        <v>228</v>
      </c>
      <c r="B563">
        <v>16615202</v>
      </c>
      <c r="C563">
        <v>16615201</v>
      </c>
      <c r="D563">
        <v>15884482</v>
      </c>
      <c r="E563">
        <v>1</v>
      </c>
      <c r="F563">
        <v>1</v>
      </c>
      <c r="G563">
        <v>1</v>
      </c>
      <c r="H563">
        <v>1</v>
      </c>
      <c r="I563" t="s">
        <v>1607</v>
      </c>
      <c r="J563" t="s">
        <v>6</v>
      </c>
      <c r="K563" t="s">
        <v>1608</v>
      </c>
      <c r="L563">
        <v>1191</v>
      </c>
      <c r="N563">
        <v>1013</v>
      </c>
      <c r="O563" t="s">
        <v>1223</v>
      </c>
      <c r="P563" t="s">
        <v>1223</v>
      </c>
      <c r="Q563">
        <v>1</v>
      </c>
      <c r="X563">
        <v>0.68</v>
      </c>
      <c r="Y563">
        <v>0</v>
      </c>
      <c r="Z563">
        <v>0</v>
      </c>
      <c r="AA563">
        <v>0</v>
      </c>
      <c r="AB563">
        <v>9.6199999999999992</v>
      </c>
      <c r="AC563">
        <v>0</v>
      </c>
      <c r="AD563">
        <v>1</v>
      </c>
      <c r="AE563">
        <v>1</v>
      </c>
      <c r="AF563" t="s">
        <v>6</v>
      </c>
      <c r="AG563">
        <v>0.68</v>
      </c>
      <c r="AH563">
        <v>2</v>
      </c>
      <c r="AI563">
        <v>16615202</v>
      </c>
      <c r="AJ563">
        <v>576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ROW(Source!A228)</f>
        <v>228</v>
      </c>
      <c r="B564">
        <v>16615203</v>
      </c>
      <c r="C564">
        <v>16615201</v>
      </c>
      <c r="D564">
        <v>15884231</v>
      </c>
      <c r="E564">
        <v>1</v>
      </c>
      <c r="F564">
        <v>1</v>
      </c>
      <c r="G564">
        <v>1</v>
      </c>
      <c r="H564">
        <v>1</v>
      </c>
      <c r="I564" t="s">
        <v>1609</v>
      </c>
      <c r="J564" t="s">
        <v>6</v>
      </c>
      <c r="K564" t="s">
        <v>1610</v>
      </c>
      <c r="L564">
        <v>1191</v>
      </c>
      <c r="N564">
        <v>1013</v>
      </c>
      <c r="O564" t="s">
        <v>1223</v>
      </c>
      <c r="P564" t="s">
        <v>1223</v>
      </c>
      <c r="Q564">
        <v>1</v>
      </c>
      <c r="X564">
        <v>0.68</v>
      </c>
      <c r="Y564">
        <v>0</v>
      </c>
      <c r="Z564">
        <v>0</v>
      </c>
      <c r="AA564">
        <v>0</v>
      </c>
      <c r="AB564">
        <v>9.17</v>
      </c>
      <c r="AC564">
        <v>0</v>
      </c>
      <c r="AD564">
        <v>1</v>
      </c>
      <c r="AE564">
        <v>1</v>
      </c>
      <c r="AF564" t="s">
        <v>6</v>
      </c>
      <c r="AG564">
        <v>0.68</v>
      </c>
      <c r="AH564">
        <v>2</v>
      </c>
      <c r="AI564">
        <v>16615203</v>
      </c>
      <c r="AJ564">
        <v>577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ROW(Source!A266)</f>
        <v>266</v>
      </c>
      <c r="B565">
        <v>16613933</v>
      </c>
      <c r="C565">
        <v>16613926</v>
      </c>
      <c r="D565">
        <v>15432356</v>
      </c>
      <c r="E565">
        <v>1</v>
      </c>
      <c r="F565">
        <v>1</v>
      </c>
      <c r="G565">
        <v>1</v>
      </c>
      <c r="H565">
        <v>1</v>
      </c>
      <c r="I565" t="s">
        <v>1406</v>
      </c>
      <c r="J565" t="s">
        <v>6</v>
      </c>
      <c r="K565" t="s">
        <v>1407</v>
      </c>
      <c r="L565">
        <v>1191</v>
      </c>
      <c r="N565">
        <v>1013</v>
      </c>
      <c r="O565" t="s">
        <v>1223</v>
      </c>
      <c r="P565" t="s">
        <v>1223</v>
      </c>
      <c r="Q565">
        <v>1</v>
      </c>
      <c r="X565">
        <v>34.659999999999997</v>
      </c>
      <c r="Y565">
        <v>0</v>
      </c>
      <c r="Z565">
        <v>0</v>
      </c>
      <c r="AA565">
        <v>0</v>
      </c>
      <c r="AB565">
        <v>8.31</v>
      </c>
      <c r="AC565">
        <v>0</v>
      </c>
      <c r="AD565">
        <v>1</v>
      </c>
      <c r="AE565">
        <v>1</v>
      </c>
      <c r="AF565" t="s">
        <v>6</v>
      </c>
      <c r="AG565">
        <v>34.659999999999997</v>
      </c>
      <c r="AH565">
        <v>2</v>
      </c>
      <c r="AI565">
        <v>16613927</v>
      </c>
      <c r="AJ565">
        <v>578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ROW(Source!A266)</f>
        <v>266</v>
      </c>
      <c r="B566">
        <v>16613934</v>
      </c>
      <c r="C566">
        <v>16613926</v>
      </c>
      <c r="D566">
        <v>15430395</v>
      </c>
      <c r="E566">
        <v>1</v>
      </c>
      <c r="F566">
        <v>1</v>
      </c>
      <c r="G566">
        <v>1</v>
      </c>
      <c r="H566">
        <v>1</v>
      </c>
      <c r="I566" t="s">
        <v>1224</v>
      </c>
      <c r="J566" t="s">
        <v>6</v>
      </c>
      <c r="K566" t="s">
        <v>1225</v>
      </c>
      <c r="L566">
        <v>1191</v>
      </c>
      <c r="N566">
        <v>1013</v>
      </c>
      <c r="O566" t="s">
        <v>1223</v>
      </c>
      <c r="P566" t="s">
        <v>1223</v>
      </c>
      <c r="Q566">
        <v>1</v>
      </c>
      <c r="X566">
        <v>0.1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2</v>
      </c>
      <c r="AF566" t="s">
        <v>6</v>
      </c>
      <c r="AG566">
        <v>0.1</v>
      </c>
      <c r="AH566">
        <v>2</v>
      </c>
      <c r="AI566">
        <v>16613928</v>
      </c>
      <c r="AJ566">
        <v>579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ROW(Source!A266)</f>
        <v>266</v>
      </c>
      <c r="B567">
        <v>16613935</v>
      </c>
      <c r="C567">
        <v>16613926</v>
      </c>
      <c r="D567">
        <v>15247974</v>
      </c>
      <c r="E567">
        <v>1</v>
      </c>
      <c r="F567">
        <v>1</v>
      </c>
      <c r="G567">
        <v>1</v>
      </c>
      <c r="H567">
        <v>2</v>
      </c>
      <c r="I567" t="s">
        <v>1226</v>
      </c>
      <c r="J567" t="s">
        <v>1227</v>
      </c>
      <c r="K567" t="s">
        <v>1228</v>
      </c>
      <c r="L567">
        <v>1368</v>
      </c>
      <c r="N567">
        <v>1011</v>
      </c>
      <c r="O567" t="s">
        <v>1229</v>
      </c>
      <c r="P567" t="s">
        <v>1229</v>
      </c>
      <c r="Q567">
        <v>1</v>
      </c>
      <c r="X567">
        <v>0.1</v>
      </c>
      <c r="Y567">
        <v>0</v>
      </c>
      <c r="Z567">
        <v>31.26</v>
      </c>
      <c r="AA567">
        <v>13.5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0.1</v>
      </c>
      <c r="AH567">
        <v>2</v>
      </c>
      <c r="AI567">
        <v>16613929</v>
      </c>
      <c r="AJ567">
        <v>580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ROW(Source!A266)</f>
        <v>266</v>
      </c>
      <c r="B568">
        <v>16613936</v>
      </c>
      <c r="C568">
        <v>16613926</v>
      </c>
      <c r="D568">
        <v>15249308</v>
      </c>
      <c r="E568">
        <v>1</v>
      </c>
      <c r="F568">
        <v>1</v>
      </c>
      <c r="G568">
        <v>1</v>
      </c>
      <c r="H568">
        <v>2</v>
      </c>
      <c r="I568" t="s">
        <v>1611</v>
      </c>
      <c r="J568" t="s">
        <v>1612</v>
      </c>
      <c r="K568" t="s">
        <v>1613</v>
      </c>
      <c r="L568">
        <v>1368</v>
      </c>
      <c r="N568">
        <v>1011</v>
      </c>
      <c r="O568" t="s">
        <v>1229</v>
      </c>
      <c r="P568" t="s">
        <v>1229</v>
      </c>
      <c r="Q568">
        <v>1</v>
      </c>
      <c r="X568">
        <v>3.3</v>
      </c>
      <c r="Y568">
        <v>0</v>
      </c>
      <c r="Z568">
        <v>1.2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6</v>
      </c>
      <c r="AG568">
        <v>3.3</v>
      </c>
      <c r="AH568">
        <v>2</v>
      </c>
      <c r="AI568">
        <v>16613930</v>
      </c>
      <c r="AJ568">
        <v>581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ROW(Source!A266)</f>
        <v>266</v>
      </c>
      <c r="B569">
        <v>16613937</v>
      </c>
      <c r="C569">
        <v>16613926</v>
      </c>
      <c r="D569">
        <v>15165634</v>
      </c>
      <c r="E569">
        <v>1</v>
      </c>
      <c r="F569">
        <v>1</v>
      </c>
      <c r="G569">
        <v>1</v>
      </c>
      <c r="H569">
        <v>3</v>
      </c>
      <c r="I569" t="s">
        <v>1614</v>
      </c>
      <c r="J569" t="s">
        <v>1615</v>
      </c>
      <c r="K569" t="s">
        <v>1616</v>
      </c>
      <c r="L569">
        <v>1339</v>
      </c>
      <c r="N569">
        <v>1007</v>
      </c>
      <c r="O569" t="s">
        <v>282</v>
      </c>
      <c r="P569" t="s">
        <v>282</v>
      </c>
      <c r="Q569">
        <v>1</v>
      </c>
      <c r="X569">
        <v>0.43</v>
      </c>
      <c r="Y569">
        <v>38.51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42</v>
      </c>
      <c r="AG569">
        <v>0</v>
      </c>
      <c r="AH569">
        <v>2</v>
      </c>
      <c r="AI569">
        <v>16613931</v>
      </c>
      <c r="AJ569">
        <v>582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ROW(Source!A266)</f>
        <v>266</v>
      </c>
      <c r="B570">
        <v>16613938</v>
      </c>
      <c r="C570">
        <v>16613926</v>
      </c>
      <c r="D570">
        <v>15165653</v>
      </c>
      <c r="E570">
        <v>1</v>
      </c>
      <c r="F570">
        <v>1</v>
      </c>
      <c r="G570">
        <v>1</v>
      </c>
      <c r="H570">
        <v>3</v>
      </c>
      <c r="I570" t="s">
        <v>1617</v>
      </c>
      <c r="J570" t="s">
        <v>1618</v>
      </c>
      <c r="K570" t="s">
        <v>1619</v>
      </c>
      <c r="L570">
        <v>1339</v>
      </c>
      <c r="N570">
        <v>1007</v>
      </c>
      <c r="O570" t="s">
        <v>282</v>
      </c>
      <c r="P570" t="s">
        <v>282</v>
      </c>
      <c r="Q570">
        <v>1</v>
      </c>
      <c r="X570">
        <v>2.74</v>
      </c>
      <c r="Y570">
        <v>6.22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42</v>
      </c>
      <c r="AG570">
        <v>0</v>
      </c>
      <c r="AH570">
        <v>2</v>
      </c>
      <c r="AI570">
        <v>16613932</v>
      </c>
      <c r="AJ570">
        <v>583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ROW(Source!A266)</f>
        <v>266</v>
      </c>
      <c r="B571">
        <v>16613939</v>
      </c>
      <c r="C571">
        <v>16613926</v>
      </c>
      <c r="D571">
        <v>15164566</v>
      </c>
      <c r="E571">
        <v>17</v>
      </c>
      <c r="F571">
        <v>1</v>
      </c>
      <c r="G571">
        <v>1</v>
      </c>
      <c r="H571">
        <v>3</v>
      </c>
      <c r="I571" t="s">
        <v>1758</v>
      </c>
      <c r="J571" t="s">
        <v>6</v>
      </c>
      <c r="K571" t="s">
        <v>1817</v>
      </c>
      <c r="L571">
        <v>1348</v>
      </c>
      <c r="N571">
        <v>1009</v>
      </c>
      <c r="O571" t="s">
        <v>182</v>
      </c>
      <c r="P571" t="s">
        <v>182</v>
      </c>
      <c r="Q571">
        <v>1000</v>
      </c>
      <c r="X571">
        <v>0.22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 t="s">
        <v>42</v>
      </c>
      <c r="AG571">
        <v>0</v>
      </c>
      <c r="AH571">
        <v>3</v>
      </c>
      <c r="AI571">
        <v>-1</v>
      </c>
      <c r="AJ571" t="s">
        <v>6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ROW(Source!A267)</f>
        <v>267</v>
      </c>
      <c r="B572">
        <v>16617193</v>
      </c>
      <c r="C572">
        <v>16617192</v>
      </c>
      <c r="D572">
        <v>15430397</v>
      </c>
      <c r="E572">
        <v>1</v>
      </c>
      <c r="F572">
        <v>1</v>
      </c>
      <c r="G572">
        <v>1</v>
      </c>
      <c r="H572">
        <v>1</v>
      </c>
      <c r="I572" t="s">
        <v>1443</v>
      </c>
      <c r="J572" t="s">
        <v>6</v>
      </c>
      <c r="K572" t="s">
        <v>1444</v>
      </c>
      <c r="L572">
        <v>1191</v>
      </c>
      <c r="N572">
        <v>1013</v>
      </c>
      <c r="O572" t="s">
        <v>1223</v>
      </c>
      <c r="P572" t="s">
        <v>1223</v>
      </c>
      <c r="Q572">
        <v>1</v>
      </c>
      <c r="X572">
        <v>15.28</v>
      </c>
      <c r="Y572">
        <v>0</v>
      </c>
      <c r="Z572">
        <v>0</v>
      </c>
      <c r="AA572">
        <v>0</v>
      </c>
      <c r="AB572">
        <v>9.4</v>
      </c>
      <c r="AC572">
        <v>0</v>
      </c>
      <c r="AD572">
        <v>1</v>
      </c>
      <c r="AE572">
        <v>1</v>
      </c>
      <c r="AF572" t="s">
        <v>6</v>
      </c>
      <c r="AG572">
        <v>15.28</v>
      </c>
      <c r="AH572">
        <v>2</v>
      </c>
      <c r="AI572">
        <v>16617193</v>
      </c>
      <c r="AJ572">
        <v>584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ROW(Source!A267)</f>
        <v>267</v>
      </c>
      <c r="B573">
        <v>16617194</v>
      </c>
      <c r="C573">
        <v>16617192</v>
      </c>
      <c r="D573">
        <v>15430395</v>
      </c>
      <c r="E573">
        <v>1</v>
      </c>
      <c r="F573">
        <v>1</v>
      </c>
      <c r="G573">
        <v>1</v>
      </c>
      <c r="H573">
        <v>1</v>
      </c>
      <c r="I573" t="s">
        <v>1224</v>
      </c>
      <c r="J573" t="s">
        <v>6</v>
      </c>
      <c r="K573" t="s">
        <v>1225</v>
      </c>
      <c r="L573">
        <v>1191</v>
      </c>
      <c r="N573">
        <v>1013</v>
      </c>
      <c r="O573" t="s">
        <v>1223</v>
      </c>
      <c r="P573" t="s">
        <v>1223</v>
      </c>
      <c r="Q573">
        <v>1</v>
      </c>
      <c r="X573">
        <v>0.22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2</v>
      </c>
      <c r="AF573" t="s">
        <v>6</v>
      </c>
      <c r="AG573">
        <v>0.22</v>
      </c>
      <c r="AH573">
        <v>2</v>
      </c>
      <c r="AI573">
        <v>16617194</v>
      </c>
      <c r="AJ573">
        <v>585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ROW(Source!A267)</f>
        <v>267</v>
      </c>
      <c r="B574">
        <v>16617195</v>
      </c>
      <c r="C574">
        <v>16617192</v>
      </c>
      <c r="D574">
        <v>15247680</v>
      </c>
      <c r="E574">
        <v>1</v>
      </c>
      <c r="F574">
        <v>1</v>
      </c>
      <c r="G574">
        <v>1</v>
      </c>
      <c r="H574">
        <v>2</v>
      </c>
      <c r="I574" t="s">
        <v>1509</v>
      </c>
      <c r="J574" t="s">
        <v>1510</v>
      </c>
      <c r="K574" t="s">
        <v>1511</v>
      </c>
      <c r="L574">
        <v>1368</v>
      </c>
      <c r="N574">
        <v>1011</v>
      </c>
      <c r="O574" t="s">
        <v>1229</v>
      </c>
      <c r="P574" t="s">
        <v>1229</v>
      </c>
      <c r="Q574">
        <v>1</v>
      </c>
      <c r="X574">
        <v>0.11</v>
      </c>
      <c r="Y574">
        <v>0</v>
      </c>
      <c r="Z574">
        <v>111.99</v>
      </c>
      <c r="AA574">
        <v>13.5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0.11</v>
      </c>
      <c r="AH574">
        <v>2</v>
      </c>
      <c r="AI574">
        <v>16617195</v>
      </c>
      <c r="AJ574">
        <v>586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ROW(Source!A267)</f>
        <v>267</v>
      </c>
      <c r="B575">
        <v>16617196</v>
      </c>
      <c r="C575">
        <v>16617192</v>
      </c>
      <c r="D575">
        <v>15249073</v>
      </c>
      <c r="E575">
        <v>1</v>
      </c>
      <c r="F575">
        <v>1</v>
      </c>
      <c r="G575">
        <v>1</v>
      </c>
      <c r="H575">
        <v>2</v>
      </c>
      <c r="I575" t="s">
        <v>1237</v>
      </c>
      <c r="J575" t="s">
        <v>1238</v>
      </c>
      <c r="K575" t="s">
        <v>1239</v>
      </c>
      <c r="L575">
        <v>1368</v>
      </c>
      <c r="N575">
        <v>1011</v>
      </c>
      <c r="O575" t="s">
        <v>1229</v>
      </c>
      <c r="P575" t="s">
        <v>1229</v>
      </c>
      <c r="Q575">
        <v>1</v>
      </c>
      <c r="X575">
        <v>0.11</v>
      </c>
      <c r="Y575">
        <v>0</v>
      </c>
      <c r="Z575">
        <v>65.709999999999994</v>
      </c>
      <c r="AA575">
        <v>11.6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0.11</v>
      </c>
      <c r="AH575">
        <v>2</v>
      </c>
      <c r="AI575">
        <v>16617196</v>
      </c>
      <c r="AJ575">
        <v>587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ROW(Source!A267)</f>
        <v>267</v>
      </c>
      <c r="B576">
        <v>16617197</v>
      </c>
      <c r="C576">
        <v>16617192</v>
      </c>
      <c r="D576">
        <v>15172838</v>
      </c>
      <c r="E576">
        <v>1</v>
      </c>
      <c r="F576">
        <v>1</v>
      </c>
      <c r="G576">
        <v>1</v>
      </c>
      <c r="H576">
        <v>3</v>
      </c>
      <c r="I576" t="s">
        <v>1577</v>
      </c>
      <c r="J576" t="s">
        <v>1578</v>
      </c>
      <c r="K576" t="s">
        <v>1579</v>
      </c>
      <c r="L576">
        <v>1339</v>
      </c>
      <c r="N576">
        <v>1007</v>
      </c>
      <c r="O576" t="s">
        <v>282</v>
      </c>
      <c r="P576" t="s">
        <v>282</v>
      </c>
      <c r="Q576">
        <v>1</v>
      </c>
      <c r="X576">
        <v>2.1000000000000001E-2</v>
      </c>
      <c r="Y576">
        <v>600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2.1000000000000001E-2</v>
      </c>
      <c r="AH576">
        <v>2</v>
      </c>
      <c r="AI576">
        <v>16617197</v>
      </c>
      <c r="AJ576">
        <v>588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ROW(Source!A267)</f>
        <v>267</v>
      </c>
      <c r="B577">
        <v>16617198</v>
      </c>
      <c r="C577">
        <v>16617192</v>
      </c>
      <c r="D577">
        <v>15202442</v>
      </c>
      <c r="E577">
        <v>1</v>
      </c>
      <c r="F577">
        <v>1</v>
      </c>
      <c r="G577">
        <v>1</v>
      </c>
      <c r="H577">
        <v>3</v>
      </c>
      <c r="I577" t="s">
        <v>1580</v>
      </c>
      <c r="J577" t="s">
        <v>1581</v>
      </c>
      <c r="K577" t="s">
        <v>1582</v>
      </c>
      <c r="L577">
        <v>1346</v>
      </c>
      <c r="N577">
        <v>1009</v>
      </c>
      <c r="O577" t="s">
        <v>162</v>
      </c>
      <c r="P577" t="s">
        <v>162</v>
      </c>
      <c r="Q577">
        <v>1</v>
      </c>
      <c r="X577">
        <v>0.4</v>
      </c>
      <c r="Y577">
        <v>25.8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0.4</v>
      </c>
      <c r="AH577">
        <v>2</v>
      </c>
      <c r="AI577">
        <v>16617198</v>
      </c>
      <c r="AJ577">
        <v>589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ROW(Source!A267)</f>
        <v>267</v>
      </c>
      <c r="B578">
        <v>16617199</v>
      </c>
      <c r="C578">
        <v>16617192</v>
      </c>
      <c r="D578">
        <v>15217585</v>
      </c>
      <c r="E578">
        <v>1</v>
      </c>
      <c r="F578">
        <v>1</v>
      </c>
      <c r="G578">
        <v>1</v>
      </c>
      <c r="H578">
        <v>3</v>
      </c>
      <c r="I578" t="s">
        <v>1583</v>
      </c>
      <c r="J578" t="s">
        <v>1584</v>
      </c>
      <c r="K578" t="s">
        <v>1585</v>
      </c>
      <c r="L578">
        <v>1356</v>
      </c>
      <c r="N578">
        <v>1010</v>
      </c>
      <c r="O578" t="s">
        <v>355</v>
      </c>
      <c r="P578" t="s">
        <v>355</v>
      </c>
      <c r="Q578">
        <v>1000</v>
      </c>
      <c r="X578">
        <v>3.2000000000000001E-2</v>
      </c>
      <c r="Y578">
        <v>270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3.2000000000000001E-2</v>
      </c>
      <c r="AH578">
        <v>2</v>
      </c>
      <c r="AI578">
        <v>16617199</v>
      </c>
      <c r="AJ578">
        <v>590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ROW(Source!A267)</f>
        <v>267</v>
      </c>
      <c r="B579">
        <v>16617200</v>
      </c>
      <c r="C579">
        <v>16617192</v>
      </c>
      <c r="D579">
        <v>15217593</v>
      </c>
      <c r="E579">
        <v>1</v>
      </c>
      <c r="F579">
        <v>1</v>
      </c>
      <c r="G579">
        <v>1</v>
      </c>
      <c r="H579">
        <v>3</v>
      </c>
      <c r="I579" t="s">
        <v>1586</v>
      </c>
      <c r="J579" t="s">
        <v>1587</v>
      </c>
      <c r="K579" t="s">
        <v>1588</v>
      </c>
      <c r="L579">
        <v>1358</v>
      </c>
      <c r="N579">
        <v>1010</v>
      </c>
      <c r="O579" t="s">
        <v>697</v>
      </c>
      <c r="P579" t="s">
        <v>697</v>
      </c>
      <c r="Q579">
        <v>10</v>
      </c>
      <c r="X579">
        <v>1</v>
      </c>
      <c r="Y579">
        <v>19.899999999999999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1</v>
      </c>
      <c r="AH579">
        <v>2</v>
      </c>
      <c r="AI579">
        <v>16617200</v>
      </c>
      <c r="AJ579">
        <v>591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ROW(Source!A267)</f>
        <v>267</v>
      </c>
      <c r="B580">
        <v>16617201</v>
      </c>
      <c r="C580">
        <v>16617192</v>
      </c>
      <c r="D580">
        <v>15218939</v>
      </c>
      <c r="E580">
        <v>1</v>
      </c>
      <c r="F580">
        <v>1</v>
      </c>
      <c r="G580">
        <v>1</v>
      </c>
      <c r="H580">
        <v>3</v>
      </c>
      <c r="I580" t="s">
        <v>1589</v>
      </c>
      <c r="J580" t="s">
        <v>1590</v>
      </c>
      <c r="K580" t="s">
        <v>1591</v>
      </c>
      <c r="L580">
        <v>1354</v>
      </c>
      <c r="N580">
        <v>1010</v>
      </c>
      <c r="O580" t="s">
        <v>110</v>
      </c>
      <c r="P580" t="s">
        <v>110</v>
      </c>
      <c r="Q580">
        <v>1</v>
      </c>
      <c r="X580">
        <v>0.5</v>
      </c>
      <c r="Y580">
        <v>66.819999999999993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0.5</v>
      </c>
      <c r="AH580">
        <v>2</v>
      </c>
      <c r="AI580">
        <v>16617201</v>
      </c>
      <c r="AJ580">
        <v>592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ROW(Source!A267)</f>
        <v>267</v>
      </c>
      <c r="B581">
        <v>16617202</v>
      </c>
      <c r="C581">
        <v>16617192</v>
      </c>
      <c r="D581">
        <v>15164559</v>
      </c>
      <c r="E581">
        <v>17</v>
      </c>
      <c r="F581">
        <v>1</v>
      </c>
      <c r="G581">
        <v>1</v>
      </c>
      <c r="H581">
        <v>3</v>
      </c>
      <c r="I581" t="s">
        <v>1521</v>
      </c>
      <c r="J581" t="s">
        <v>6</v>
      </c>
      <c r="K581" t="s">
        <v>1522</v>
      </c>
      <c r="L581">
        <v>1374</v>
      </c>
      <c r="N581">
        <v>1013</v>
      </c>
      <c r="O581" t="s">
        <v>1523</v>
      </c>
      <c r="P581" t="s">
        <v>1523</v>
      </c>
      <c r="Q581">
        <v>1</v>
      </c>
      <c r="X581">
        <v>2.87</v>
      </c>
      <c r="Y581">
        <v>1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2.87</v>
      </c>
      <c r="AH581">
        <v>2</v>
      </c>
      <c r="AI581">
        <v>16617202</v>
      </c>
      <c r="AJ581">
        <v>594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ROW(Source!A269)</f>
        <v>269</v>
      </c>
      <c r="B582">
        <v>16613958</v>
      </c>
      <c r="C582">
        <v>16613954</v>
      </c>
      <c r="D582">
        <v>15431465</v>
      </c>
      <c r="E582">
        <v>1</v>
      </c>
      <c r="F582">
        <v>1</v>
      </c>
      <c r="G582">
        <v>1</v>
      </c>
      <c r="H582">
        <v>1</v>
      </c>
      <c r="I582" t="s">
        <v>1257</v>
      </c>
      <c r="J582" t="s">
        <v>6</v>
      </c>
      <c r="K582" t="s">
        <v>1258</v>
      </c>
      <c r="L582">
        <v>1191</v>
      </c>
      <c r="N582">
        <v>1013</v>
      </c>
      <c r="O582" t="s">
        <v>1223</v>
      </c>
      <c r="P582" t="s">
        <v>1223</v>
      </c>
      <c r="Q582">
        <v>1</v>
      </c>
      <c r="X582">
        <v>18.3</v>
      </c>
      <c r="Y582">
        <v>0</v>
      </c>
      <c r="Z582">
        <v>0</v>
      </c>
      <c r="AA582">
        <v>0</v>
      </c>
      <c r="AB582">
        <v>7.87</v>
      </c>
      <c r="AC582">
        <v>0</v>
      </c>
      <c r="AD582">
        <v>1</v>
      </c>
      <c r="AE582">
        <v>1</v>
      </c>
      <c r="AF582" t="s">
        <v>6</v>
      </c>
      <c r="AG582">
        <v>18.3</v>
      </c>
      <c r="AH582">
        <v>2</v>
      </c>
      <c r="AI582">
        <v>16613955</v>
      </c>
      <c r="AJ582">
        <v>595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ROW(Source!A269)</f>
        <v>269</v>
      </c>
      <c r="B583">
        <v>16613959</v>
      </c>
      <c r="C583">
        <v>16613954</v>
      </c>
      <c r="D583">
        <v>15430395</v>
      </c>
      <c r="E583">
        <v>1</v>
      </c>
      <c r="F583">
        <v>1</v>
      </c>
      <c r="G583">
        <v>1</v>
      </c>
      <c r="H583">
        <v>1</v>
      </c>
      <c r="I583" t="s">
        <v>1224</v>
      </c>
      <c r="J583" t="s">
        <v>6</v>
      </c>
      <c r="K583" t="s">
        <v>1225</v>
      </c>
      <c r="L583">
        <v>1191</v>
      </c>
      <c r="N583">
        <v>1013</v>
      </c>
      <c r="O583" t="s">
        <v>1223</v>
      </c>
      <c r="P583" t="s">
        <v>1223</v>
      </c>
      <c r="Q583">
        <v>1</v>
      </c>
      <c r="X583">
        <v>0.2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2</v>
      </c>
      <c r="AF583" t="s">
        <v>6</v>
      </c>
      <c r="AG583">
        <v>0.2</v>
      </c>
      <c r="AH583">
        <v>2</v>
      </c>
      <c r="AI583">
        <v>16613956</v>
      </c>
      <c r="AJ583">
        <v>596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ROW(Source!A269)</f>
        <v>269</v>
      </c>
      <c r="B584">
        <v>16613960</v>
      </c>
      <c r="C584">
        <v>16613954</v>
      </c>
      <c r="D584">
        <v>15247974</v>
      </c>
      <c r="E584">
        <v>1</v>
      </c>
      <c r="F584">
        <v>1</v>
      </c>
      <c r="G584">
        <v>1</v>
      </c>
      <c r="H584">
        <v>2</v>
      </c>
      <c r="I584" t="s">
        <v>1226</v>
      </c>
      <c r="J584" t="s">
        <v>1227</v>
      </c>
      <c r="K584" t="s">
        <v>1228</v>
      </c>
      <c r="L584">
        <v>1368</v>
      </c>
      <c r="N584">
        <v>1011</v>
      </c>
      <c r="O584" t="s">
        <v>1229</v>
      </c>
      <c r="P584" t="s">
        <v>1229</v>
      </c>
      <c r="Q584">
        <v>1</v>
      </c>
      <c r="X584">
        <v>0.2</v>
      </c>
      <c r="Y584">
        <v>0</v>
      </c>
      <c r="Z584">
        <v>31.26</v>
      </c>
      <c r="AA584">
        <v>13.5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0.2</v>
      </c>
      <c r="AH584">
        <v>2</v>
      </c>
      <c r="AI584">
        <v>16613957</v>
      </c>
      <c r="AJ584">
        <v>597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ROW(Source!A270)</f>
        <v>270</v>
      </c>
      <c r="B585">
        <v>16613979</v>
      </c>
      <c r="C585">
        <v>16613961</v>
      </c>
      <c r="D585">
        <v>15436556</v>
      </c>
      <c r="E585">
        <v>1</v>
      </c>
      <c r="F585">
        <v>1</v>
      </c>
      <c r="G585">
        <v>1</v>
      </c>
      <c r="H585">
        <v>1</v>
      </c>
      <c r="I585" t="s">
        <v>1441</v>
      </c>
      <c r="J585" t="s">
        <v>6</v>
      </c>
      <c r="K585" t="s">
        <v>1442</v>
      </c>
      <c r="L585">
        <v>1191</v>
      </c>
      <c r="N585">
        <v>1013</v>
      </c>
      <c r="O585" t="s">
        <v>1223</v>
      </c>
      <c r="P585" t="s">
        <v>1223</v>
      </c>
      <c r="Q585">
        <v>1</v>
      </c>
      <c r="X585">
        <v>32.97</v>
      </c>
      <c r="Y585">
        <v>0</v>
      </c>
      <c r="Z585">
        <v>0</v>
      </c>
      <c r="AA585">
        <v>0</v>
      </c>
      <c r="AB585">
        <v>9.6199999999999992</v>
      </c>
      <c r="AC585">
        <v>0</v>
      </c>
      <c r="AD585">
        <v>1</v>
      </c>
      <c r="AE585">
        <v>1</v>
      </c>
      <c r="AF585" t="s">
        <v>92</v>
      </c>
      <c r="AG585">
        <v>37.915499999999994</v>
      </c>
      <c r="AH585">
        <v>2</v>
      </c>
      <c r="AI585">
        <v>16613962</v>
      </c>
      <c r="AJ585">
        <v>598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ROW(Source!A270)</f>
        <v>270</v>
      </c>
      <c r="B586">
        <v>16613980</v>
      </c>
      <c r="C586">
        <v>16613961</v>
      </c>
      <c r="D586">
        <v>15430395</v>
      </c>
      <c r="E586">
        <v>1</v>
      </c>
      <c r="F586">
        <v>1</v>
      </c>
      <c r="G586">
        <v>1</v>
      </c>
      <c r="H586">
        <v>1</v>
      </c>
      <c r="I586" t="s">
        <v>1224</v>
      </c>
      <c r="J586" t="s">
        <v>6</v>
      </c>
      <c r="K586" t="s">
        <v>1225</v>
      </c>
      <c r="L586">
        <v>1191</v>
      </c>
      <c r="N586">
        <v>1013</v>
      </c>
      <c r="O586" t="s">
        <v>1223</v>
      </c>
      <c r="P586" t="s">
        <v>1223</v>
      </c>
      <c r="Q586">
        <v>1</v>
      </c>
      <c r="X586">
        <v>0.5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2</v>
      </c>
      <c r="AF586" t="s">
        <v>91</v>
      </c>
      <c r="AG586">
        <v>0.625</v>
      </c>
      <c r="AH586">
        <v>2</v>
      </c>
      <c r="AI586">
        <v>16613963</v>
      </c>
      <c r="AJ586">
        <v>599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ROW(Source!A270)</f>
        <v>270</v>
      </c>
      <c r="B587">
        <v>16613981</v>
      </c>
      <c r="C587">
        <v>16613961</v>
      </c>
      <c r="D587">
        <v>15247578</v>
      </c>
      <c r="E587">
        <v>1</v>
      </c>
      <c r="F587">
        <v>1</v>
      </c>
      <c r="G587">
        <v>1</v>
      </c>
      <c r="H587">
        <v>2</v>
      </c>
      <c r="I587" t="s">
        <v>1279</v>
      </c>
      <c r="J587" t="s">
        <v>1280</v>
      </c>
      <c r="K587" t="s">
        <v>1281</v>
      </c>
      <c r="L587">
        <v>1368</v>
      </c>
      <c r="N587">
        <v>1011</v>
      </c>
      <c r="O587" t="s">
        <v>1229</v>
      </c>
      <c r="P587" t="s">
        <v>1229</v>
      </c>
      <c r="Q587">
        <v>1</v>
      </c>
      <c r="X587">
        <v>0.08</v>
      </c>
      <c r="Y587">
        <v>0</v>
      </c>
      <c r="Z587">
        <v>86.4</v>
      </c>
      <c r="AA587">
        <v>13.5</v>
      </c>
      <c r="AB587">
        <v>0</v>
      </c>
      <c r="AC587">
        <v>0</v>
      </c>
      <c r="AD587">
        <v>1</v>
      </c>
      <c r="AE587">
        <v>0</v>
      </c>
      <c r="AF587" t="s">
        <v>91</v>
      </c>
      <c r="AG587">
        <v>0.1</v>
      </c>
      <c r="AH587">
        <v>2</v>
      </c>
      <c r="AI587">
        <v>16613964</v>
      </c>
      <c r="AJ587">
        <v>600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ROW(Source!A270)</f>
        <v>270</v>
      </c>
      <c r="B588">
        <v>16613982</v>
      </c>
      <c r="C588">
        <v>16613961</v>
      </c>
      <c r="D588">
        <v>15247680</v>
      </c>
      <c r="E588">
        <v>1</v>
      </c>
      <c r="F588">
        <v>1</v>
      </c>
      <c r="G588">
        <v>1</v>
      </c>
      <c r="H588">
        <v>2</v>
      </c>
      <c r="I588" t="s">
        <v>1509</v>
      </c>
      <c r="J588" t="s">
        <v>1510</v>
      </c>
      <c r="K588" t="s">
        <v>1511</v>
      </c>
      <c r="L588">
        <v>1368</v>
      </c>
      <c r="N588">
        <v>1011</v>
      </c>
      <c r="O588" t="s">
        <v>1229</v>
      </c>
      <c r="P588" t="s">
        <v>1229</v>
      </c>
      <c r="Q588">
        <v>1</v>
      </c>
      <c r="X588">
        <v>7.0000000000000007E-2</v>
      </c>
      <c r="Y588">
        <v>0</v>
      </c>
      <c r="Z588">
        <v>111.99</v>
      </c>
      <c r="AA588">
        <v>13.5</v>
      </c>
      <c r="AB588">
        <v>0</v>
      </c>
      <c r="AC588">
        <v>0</v>
      </c>
      <c r="AD588">
        <v>1</v>
      </c>
      <c r="AE588">
        <v>0</v>
      </c>
      <c r="AF588" t="s">
        <v>91</v>
      </c>
      <c r="AG588">
        <v>8.7500000000000008E-2</v>
      </c>
      <c r="AH588">
        <v>2</v>
      </c>
      <c r="AI588">
        <v>16613965</v>
      </c>
      <c r="AJ588">
        <v>601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ROW(Source!A270)</f>
        <v>270</v>
      </c>
      <c r="B589">
        <v>16613983</v>
      </c>
      <c r="C589">
        <v>16613961</v>
      </c>
      <c r="D589">
        <v>15249073</v>
      </c>
      <c r="E589">
        <v>1</v>
      </c>
      <c r="F589">
        <v>1</v>
      </c>
      <c r="G589">
        <v>1</v>
      </c>
      <c r="H589">
        <v>2</v>
      </c>
      <c r="I589" t="s">
        <v>1237</v>
      </c>
      <c r="J589" t="s">
        <v>1238</v>
      </c>
      <c r="K589" t="s">
        <v>1239</v>
      </c>
      <c r="L589">
        <v>1368</v>
      </c>
      <c r="N589">
        <v>1011</v>
      </c>
      <c r="O589" t="s">
        <v>1229</v>
      </c>
      <c r="P589" t="s">
        <v>1229</v>
      </c>
      <c r="Q589">
        <v>1</v>
      </c>
      <c r="X589">
        <v>0.35</v>
      </c>
      <c r="Y589">
        <v>0</v>
      </c>
      <c r="Z589">
        <v>65.709999999999994</v>
      </c>
      <c r="AA589">
        <v>11.6</v>
      </c>
      <c r="AB589">
        <v>0</v>
      </c>
      <c r="AC589">
        <v>0</v>
      </c>
      <c r="AD589">
        <v>1</v>
      </c>
      <c r="AE589">
        <v>0</v>
      </c>
      <c r="AF589" t="s">
        <v>91</v>
      </c>
      <c r="AG589">
        <v>0.4375</v>
      </c>
      <c r="AH589">
        <v>2</v>
      </c>
      <c r="AI589">
        <v>16613966</v>
      </c>
      <c r="AJ589">
        <v>602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ROW(Source!A270)</f>
        <v>270</v>
      </c>
      <c r="B590">
        <v>16613984</v>
      </c>
      <c r="C590">
        <v>16613961</v>
      </c>
      <c r="D590">
        <v>15249308</v>
      </c>
      <c r="E590">
        <v>1</v>
      </c>
      <c r="F590">
        <v>1</v>
      </c>
      <c r="G590">
        <v>1</v>
      </c>
      <c r="H590">
        <v>2</v>
      </c>
      <c r="I590" t="s">
        <v>1611</v>
      </c>
      <c r="J590" t="s">
        <v>1612</v>
      </c>
      <c r="K590" t="s">
        <v>1613</v>
      </c>
      <c r="L590">
        <v>1368</v>
      </c>
      <c r="N590">
        <v>1011</v>
      </c>
      <c r="O590" t="s">
        <v>1229</v>
      </c>
      <c r="P590" t="s">
        <v>1229</v>
      </c>
      <c r="Q590">
        <v>1</v>
      </c>
      <c r="X590">
        <v>1.1499999999999999</v>
      </c>
      <c r="Y590">
        <v>0</v>
      </c>
      <c r="Z590">
        <v>1.2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91</v>
      </c>
      <c r="AG590">
        <v>1.4375</v>
      </c>
      <c r="AH590">
        <v>2</v>
      </c>
      <c r="AI590">
        <v>16613967</v>
      </c>
      <c r="AJ590">
        <v>603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ROW(Source!A270)</f>
        <v>270</v>
      </c>
      <c r="B591">
        <v>16613985</v>
      </c>
      <c r="C591">
        <v>16613961</v>
      </c>
      <c r="D591">
        <v>15165635</v>
      </c>
      <c r="E591">
        <v>1</v>
      </c>
      <c r="F591">
        <v>1</v>
      </c>
      <c r="G591">
        <v>1</v>
      </c>
      <c r="H591">
        <v>3</v>
      </c>
      <c r="I591" t="s">
        <v>1620</v>
      </c>
      <c r="J591" t="s">
        <v>1621</v>
      </c>
      <c r="K591" t="s">
        <v>1622</v>
      </c>
      <c r="L591">
        <v>1348</v>
      </c>
      <c r="N591">
        <v>1009</v>
      </c>
      <c r="O591" t="s">
        <v>182</v>
      </c>
      <c r="P591" t="s">
        <v>182</v>
      </c>
      <c r="Q591">
        <v>1000</v>
      </c>
      <c r="X591">
        <v>1.2999999999999999E-4</v>
      </c>
      <c r="Y591">
        <v>32830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6</v>
      </c>
      <c r="AG591">
        <v>1.2999999999999999E-4</v>
      </c>
      <c r="AH591">
        <v>2</v>
      </c>
      <c r="AI591">
        <v>16613968</v>
      </c>
      <c r="AJ591">
        <v>604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ROW(Source!A270)</f>
        <v>270</v>
      </c>
      <c r="B592">
        <v>16613986</v>
      </c>
      <c r="C592">
        <v>16613961</v>
      </c>
      <c r="D592">
        <v>15165653</v>
      </c>
      <c r="E592">
        <v>1</v>
      </c>
      <c r="F592">
        <v>1</v>
      </c>
      <c r="G592">
        <v>1</v>
      </c>
      <c r="H592">
        <v>3</v>
      </c>
      <c r="I592" t="s">
        <v>1617</v>
      </c>
      <c r="J592" t="s">
        <v>1618</v>
      </c>
      <c r="K592" t="s">
        <v>1619</v>
      </c>
      <c r="L592">
        <v>1339</v>
      </c>
      <c r="N592">
        <v>1007</v>
      </c>
      <c r="O592" t="s">
        <v>282</v>
      </c>
      <c r="P592" t="s">
        <v>282</v>
      </c>
      <c r="Q592">
        <v>1</v>
      </c>
      <c r="X592">
        <v>0.28100000000000003</v>
      </c>
      <c r="Y592">
        <v>6.22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0.28100000000000003</v>
      </c>
      <c r="AH592">
        <v>2</v>
      </c>
      <c r="AI592">
        <v>16613969</v>
      </c>
      <c r="AJ592">
        <v>605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ROW(Source!A270)</f>
        <v>270</v>
      </c>
      <c r="B593">
        <v>16613987</v>
      </c>
      <c r="C593">
        <v>16613961</v>
      </c>
      <c r="D593">
        <v>15167286</v>
      </c>
      <c r="E593">
        <v>1</v>
      </c>
      <c r="F593">
        <v>1</v>
      </c>
      <c r="G593">
        <v>1</v>
      </c>
      <c r="H593">
        <v>3</v>
      </c>
      <c r="I593" t="s">
        <v>1293</v>
      </c>
      <c r="J593" t="s">
        <v>1294</v>
      </c>
      <c r="K593" t="s">
        <v>1295</v>
      </c>
      <c r="L593">
        <v>1339</v>
      </c>
      <c r="N593">
        <v>1007</v>
      </c>
      <c r="O593" t="s">
        <v>282</v>
      </c>
      <c r="P593" t="s">
        <v>282</v>
      </c>
      <c r="Q593">
        <v>1</v>
      </c>
      <c r="X593">
        <v>0.69</v>
      </c>
      <c r="Y593">
        <v>2.44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0.69</v>
      </c>
      <c r="AH593">
        <v>2</v>
      </c>
      <c r="AI593">
        <v>16613970</v>
      </c>
      <c r="AJ593">
        <v>606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ROW(Source!A270)</f>
        <v>270</v>
      </c>
      <c r="B594">
        <v>16613988</v>
      </c>
      <c r="C594">
        <v>16613961</v>
      </c>
      <c r="D594">
        <v>15167963</v>
      </c>
      <c r="E594">
        <v>1</v>
      </c>
      <c r="F594">
        <v>1</v>
      </c>
      <c r="G594">
        <v>1</v>
      </c>
      <c r="H594">
        <v>3</v>
      </c>
      <c r="I594" t="s">
        <v>1623</v>
      </c>
      <c r="J594" t="s">
        <v>1624</v>
      </c>
      <c r="K594" t="s">
        <v>1625</v>
      </c>
      <c r="L594">
        <v>1346</v>
      </c>
      <c r="N594">
        <v>1009</v>
      </c>
      <c r="O594" t="s">
        <v>162</v>
      </c>
      <c r="P594" t="s">
        <v>162</v>
      </c>
      <c r="Q594">
        <v>1</v>
      </c>
      <c r="X594">
        <v>0.06</v>
      </c>
      <c r="Y594">
        <v>37.29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6</v>
      </c>
      <c r="AG594">
        <v>0.06</v>
      </c>
      <c r="AH594">
        <v>2</v>
      </c>
      <c r="AI594">
        <v>16613971</v>
      </c>
      <c r="AJ594">
        <v>607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ROW(Source!A270)</f>
        <v>270</v>
      </c>
      <c r="B595">
        <v>16613989</v>
      </c>
      <c r="C595">
        <v>16613961</v>
      </c>
      <c r="D595">
        <v>15168695</v>
      </c>
      <c r="E595">
        <v>1</v>
      </c>
      <c r="F595">
        <v>1</v>
      </c>
      <c r="G595">
        <v>1</v>
      </c>
      <c r="H595">
        <v>3</v>
      </c>
      <c r="I595" t="s">
        <v>1626</v>
      </c>
      <c r="J595" t="s">
        <v>1627</v>
      </c>
      <c r="K595" t="s">
        <v>1628</v>
      </c>
      <c r="L595">
        <v>1348</v>
      </c>
      <c r="N595">
        <v>1009</v>
      </c>
      <c r="O595" t="s">
        <v>182</v>
      </c>
      <c r="P595" t="s">
        <v>182</v>
      </c>
      <c r="Q595">
        <v>1000</v>
      </c>
      <c r="X595">
        <v>1.7000000000000001E-4</v>
      </c>
      <c r="Y595">
        <v>13560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6</v>
      </c>
      <c r="AG595">
        <v>1.7000000000000001E-4</v>
      </c>
      <c r="AH595">
        <v>2</v>
      </c>
      <c r="AI595">
        <v>16613972</v>
      </c>
      <c r="AJ595">
        <v>608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ROW(Source!A270)</f>
        <v>270</v>
      </c>
      <c r="B596">
        <v>16613990</v>
      </c>
      <c r="C596">
        <v>16613961</v>
      </c>
      <c r="D596">
        <v>15172018</v>
      </c>
      <c r="E596">
        <v>1</v>
      </c>
      <c r="F596">
        <v>1</v>
      </c>
      <c r="G596">
        <v>1</v>
      </c>
      <c r="H596">
        <v>3</v>
      </c>
      <c r="I596" t="s">
        <v>1629</v>
      </c>
      <c r="J596" t="s">
        <v>1630</v>
      </c>
      <c r="K596" t="s">
        <v>1631</v>
      </c>
      <c r="L596">
        <v>1346</v>
      </c>
      <c r="N596">
        <v>1009</v>
      </c>
      <c r="O596" t="s">
        <v>162</v>
      </c>
      <c r="P596" t="s">
        <v>162</v>
      </c>
      <c r="Q596">
        <v>1</v>
      </c>
      <c r="X596">
        <v>2.5000000000000001E-3</v>
      </c>
      <c r="Y596">
        <v>2.15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2.5000000000000001E-3</v>
      </c>
      <c r="AH596">
        <v>2</v>
      </c>
      <c r="AI596">
        <v>16613973</v>
      </c>
      <c r="AJ596">
        <v>609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ROW(Source!A270)</f>
        <v>270</v>
      </c>
      <c r="B597">
        <v>16613991</v>
      </c>
      <c r="C597">
        <v>16613961</v>
      </c>
      <c r="D597">
        <v>15203740</v>
      </c>
      <c r="E597">
        <v>1</v>
      </c>
      <c r="F597">
        <v>1</v>
      </c>
      <c r="G597">
        <v>1</v>
      </c>
      <c r="H597">
        <v>3</v>
      </c>
      <c r="I597" t="s">
        <v>1632</v>
      </c>
      <c r="J597" t="s">
        <v>1633</v>
      </c>
      <c r="K597" t="s">
        <v>1634</v>
      </c>
      <c r="L597">
        <v>1348</v>
      </c>
      <c r="N597">
        <v>1009</v>
      </c>
      <c r="O597" t="s">
        <v>182</v>
      </c>
      <c r="P597" t="s">
        <v>182</v>
      </c>
      <c r="Q597">
        <v>1000</v>
      </c>
      <c r="X597">
        <v>4.4000000000000002E-4</v>
      </c>
      <c r="Y597">
        <v>15119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4.4000000000000002E-4</v>
      </c>
      <c r="AH597">
        <v>2</v>
      </c>
      <c r="AI597">
        <v>16613974</v>
      </c>
      <c r="AJ597">
        <v>610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ROW(Source!A270)</f>
        <v>270</v>
      </c>
      <c r="B598">
        <v>16613992</v>
      </c>
      <c r="C598">
        <v>16613961</v>
      </c>
      <c r="D598">
        <v>15204468</v>
      </c>
      <c r="E598">
        <v>1</v>
      </c>
      <c r="F598">
        <v>1</v>
      </c>
      <c r="G598">
        <v>1</v>
      </c>
      <c r="H598">
        <v>3</v>
      </c>
      <c r="I598" t="s">
        <v>1635</v>
      </c>
      <c r="J598" t="s">
        <v>1636</v>
      </c>
      <c r="K598" t="s">
        <v>1637</v>
      </c>
      <c r="L598">
        <v>1348</v>
      </c>
      <c r="N598">
        <v>1009</v>
      </c>
      <c r="O598" t="s">
        <v>182</v>
      </c>
      <c r="P598" t="s">
        <v>182</v>
      </c>
      <c r="Q598">
        <v>1000</v>
      </c>
      <c r="X598">
        <v>5.2999999999999998E-4</v>
      </c>
      <c r="Y598">
        <v>16950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5.2999999999999998E-4</v>
      </c>
      <c r="AH598">
        <v>2</v>
      </c>
      <c r="AI598">
        <v>16613975</v>
      </c>
      <c r="AJ598">
        <v>611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ROW(Source!A270)</f>
        <v>270</v>
      </c>
      <c r="B599">
        <v>16613993</v>
      </c>
      <c r="C599">
        <v>16613961</v>
      </c>
      <c r="D599">
        <v>15162883</v>
      </c>
      <c r="E599">
        <v>17</v>
      </c>
      <c r="F599">
        <v>1</v>
      </c>
      <c r="G599">
        <v>1</v>
      </c>
      <c r="H599">
        <v>3</v>
      </c>
      <c r="I599" t="s">
        <v>1818</v>
      </c>
      <c r="J599" t="s">
        <v>6</v>
      </c>
      <c r="K599" t="s">
        <v>1819</v>
      </c>
      <c r="L599">
        <v>1354</v>
      </c>
      <c r="N599">
        <v>1010</v>
      </c>
      <c r="O599" t="s">
        <v>110</v>
      </c>
      <c r="P599" t="s">
        <v>110</v>
      </c>
      <c r="Q599">
        <v>1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1</v>
      </c>
      <c r="AD599">
        <v>0</v>
      </c>
      <c r="AE599">
        <v>0</v>
      </c>
      <c r="AF599" t="s">
        <v>6</v>
      </c>
      <c r="AG599">
        <v>0</v>
      </c>
      <c r="AH599">
        <v>3</v>
      </c>
      <c r="AI599">
        <v>-1</v>
      </c>
      <c r="AJ599" t="s">
        <v>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ROW(Source!A270)</f>
        <v>270</v>
      </c>
      <c r="B600">
        <v>16613994</v>
      </c>
      <c r="C600">
        <v>16613961</v>
      </c>
      <c r="D600">
        <v>15163115</v>
      </c>
      <c r="E600">
        <v>17</v>
      </c>
      <c r="F600">
        <v>1</v>
      </c>
      <c r="G600">
        <v>1</v>
      </c>
      <c r="H600">
        <v>3</v>
      </c>
      <c r="I600" t="s">
        <v>1820</v>
      </c>
      <c r="J600" t="s">
        <v>6</v>
      </c>
      <c r="K600" t="s">
        <v>1821</v>
      </c>
      <c r="L600">
        <v>1346</v>
      </c>
      <c r="N600">
        <v>1009</v>
      </c>
      <c r="O600" t="s">
        <v>162</v>
      </c>
      <c r="P600" t="s">
        <v>162</v>
      </c>
      <c r="Q600">
        <v>1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1</v>
      </c>
      <c r="AD600">
        <v>0</v>
      </c>
      <c r="AE600">
        <v>0</v>
      </c>
      <c r="AF600" t="s">
        <v>6</v>
      </c>
      <c r="AG600">
        <v>0</v>
      </c>
      <c r="AH600">
        <v>3</v>
      </c>
      <c r="AI600">
        <v>-1</v>
      </c>
      <c r="AJ600" t="s">
        <v>6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ROW(Source!A270)</f>
        <v>270</v>
      </c>
      <c r="B601">
        <v>16613995</v>
      </c>
      <c r="C601">
        <v>16613961</v>
      </c>
      <c r="D601">
        <v>15163126</v>
      </c>
      <c r="E601">
        <v>17</v>
      </c>
      <c r="F601">
        <v>1</v>
      </c>
      <c r="G601">
        <v>1</v>
      </c>
      <c r="H601">
        <v>3</v>
      </c>
      <c r="I601" t="s">
        <v>814</v>
      </c>
      <c r="J601" t="s">
        <v>6</v>
      </c>
      <c r="K601" t="s">
        <v>815</v>
      </c>
      <c r="L601">
        <v>1301</v>
      </c>
      <c r="N601">
        <v>1003</v>
      </c>
      <c r="O601" t="s">
        <v>135</v>
      </c>
      <c r="P601" t="s">
        <v>135</v>
      </c>
      <c r="Q601">
        <v>1</v>
      </c>
      <c r="X601">
        <v>100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 t="s">
        <v>6</v>
      </c>
      <c r="AG601">
        <v>100</v>
      </c>
      <c r="AH601">
        <v>2</v>
      </c>
      <c r="AI601">
        <v>16613976</v>
      </c>
      <c r="AJ601">
        <v>614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ROW(Source!A274)</f>
        <v>274</v>
      </c>
      <c r="B602">
        <v>16614017</v>
      </c>
      <c r="C602">
        <v>16613999</v>
      </c>
      <c r="D602">
        <v>15436556</v>
      </c>
      <c r="E602">
        <v>1</v>
      </c>
      <c r="F602">
        <v>1</v>
      </c>
      <c r="G602">
        <v>1</v>
      </c>
      <c r="H602">
        <v>1</v>
      </c>
      <c r="I602" t="s">
        <v>1441</v>
      </c>
      <c r="J602" t="s">
        <v>6</v>
      </c>
      <c r="K602" t="s">
        <v>1442</v>
      </c>
      <c r="L602">
        <v>1191</v>
      </c>
      <c r="N602">
        <v>1013</v>
      </c>
      <c r="O602" t="s">
        <v>1223</v>
      </c>
      <c r="P602" t="s">
        <v>1223</v>
      </c>
      <c r="Q602">
        <v>1</v>
      </c>
      <c r="X602">
        <v>32.97</v>
      </c>
      <c r="Y602">
        <v>0</v>
      </c>
      <c r="Z602">
        <v>0</v>
      </c>
      <c r="AA602">
        <v>0</v>
      </c>
      <c r="AB602">
        <v>9.6199999999999992</v>
      </c>
      <c r="AC602">
        <v>0</v>
      </c>
      <c r="AD602">
        <v>1</v>
      </c>
      <c r="AE602">
        <v>1</v>
      </c>
      <c r="AF602" t="s">
        <v>92</v>
      </c>
      <c r="AG602">
        <v>37.915499999999994</v>
      </c>
      <c r="AH602">
        <v>2</v>
      </c>
      <c r="AI602">
        <v>16614000</v>
      </c>
      <c r="AJ602">
        <v>615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ROW(Source!A274)</f>
        <v>274</v>
      </c>
      <c r="B603">
        <v>16614018</v>
      </c>
      <c r="C603">
        <v>16613999</v>
      </c>
      <c r="D603">
        <v>15430395</v>
      </c>
      <c r="E603">
        <v>1</v>
      </c>
      <c r="F603">
        <v>1</v>
      </c>
      <c r="G603">
        <v>1</v>
      </c>
      <c r="H603">
        <v>1</v>
      </c>
      <c r="I603" t="s">
        <v>1224</v>
      </c>
      <c r="J603" t="s">
        <v>6</v>
      </c>
      <c r="K603" t="s">
        <v>1225</v>
      </c>
      <c r="L603">
        <v>1191</v>
      </c>
      <c r="N603">
        <v>1013</v>
      </c>
      <c r="O603" t="s">
        <v>1223</v>
      </c>
      <c r="P603" t="s">
        <v>1223</v>
      </c>
      <c r="Q603">
        <v>1</v>
      </c>
      <c r="X603">
        <v>0.5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2</v>
      </c>
      <c r="AF603" t="s">
        <v>91</v>
      </c>
      <c r="AG603">
        <v>0.625</v>
      </c>
      <c r="AH603">
        <v>2</v>
      </c>
      <c r="AI603">
        <v>16614001</v>
      </c>
      <c r="AJ603">
        <v>616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ROW(Source!A274)</f>
        <v>274</v>
      </c>
      <c r="B604">
        <v>16614019</v>
      </c>
      <c r="C604">
        <v>16613999</v>
      </c>
      <c r="D604">
        <v>15247578</v>
      </c>
      <c r="E604">
        <v>1</v>
      </c>
      <c r="F604">
        <v>1</v>
      </c>
      <c r="G604">
        <v>1</v>
      </c>
      <c r="H604">
        <v>2</v>
      </c>
      <c r="I604" t="s">
        <v>1279</v>
      </c>
      <c r="J604" t="s">
        <v>1280</v>
      </c>
      <c r="K604" t="s">
        <v>1281</v>
      </c>
      <c r="L604">
        <v>1368</v>
      </c>
      <c r="N604">
        <v>1011</v>
      </c>
      <c r="O604" t="s">
        <v>1229</v>
      </c>
      <c r="P604" t="s">
        <v>1229</v>
      </c>
      <c r="Q604">
        <v>1</v>
      </c>
      <c r="X604">
        <v>0.08</v>
      </c>
      <c r="Y604">
        <v>0</v>
      </c>
      <c r="Z604">
        <v>86.4</v>
      </c>
      <c r="AA604">
        <v>13.5</v>
      </c>
      <c r="AB604">
        <v>0</v>
      </c>
      <c r="AC604">
        <v>0</v>
      </c>
      <c r="AD604">
        <v>1</v>
      </c>
      <c r="AE604">
        <v>0</v>
      </c>
      <c r="AF604" t="s">
        <v>91</v>
      </c>
      <c r="AG604">
        <v>0.1</v>
      </c>
      <c r="AH604">
        <v>2</v>
      </c>
      <c r="AI604">
        <v>16614002</v>
      </c>
      <c r="AJ604">
        <v>617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ROW(Source!A274)</f>
        <v>274</v>
      </c>
      <c r="B605">
        <v>16614020</v>
      </c>
      <c r="C605">
        <v>16613999</v>
      </c>
      <c r="D605">
        <v>15247680</v>
      </c>
      <c r="E605">
        <v>1</v>
      </c>
      <c r="F605">
        <v>1</v>
      </c>
      <c r="G605">
        <v>1</v>
      </c>
      <c r="H605">
        <v>2</v>
      </c>
      <c r="I605" t="s">
        <v>1509</v>
      </c>
      <c r="J605" t="s">
        <v>1510</v>
      </c>
      <c r="K605" t="s">
        <v>1511</v>
      </c>
      <c r="L605">
        <v>1368</v>
      </c>
      <c r="N605">
        <v>1011</v>
      </c>
      <c r="O605" t="s">
        <v>1229</v>
      </c>
      <c r="P605" t="s">
        <v>1229</v>
      </c>
      <c r="Q605">
        <v>1</v>
      </c>
      <c r="X605">
        <v>7.0000000000000007E-2</v>
      </c>
      <c r="Y605">
        <v>0</v>
      </c>
      <c r="Z605">
        <v>111.99</v>
      </c>
      <c r="AA605">
        <v>13.5</v>
      </c>
      <c r="AB605">
        <v>0</v>
      </c>
      <c r="AC605">
        <v>0</v>
      </c>
      <c r="AD605">
        <v>1</v>
      </c>
      <c r="AE605">
        <v>0</v>
      </c>
      <c r="AF605" t="s">
        <v>91</v>
      </c>
      <c r="AG605">
        <v>8.7500000000000008E-2</v>
      </c>
      <c r="AH605">
        <v>2</v>
      </c>
      <c r="AI605">
        <v>16614003</v>
      </c>
      <c r="AJ605">
        <v>618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ROW(Source!A274)</f>
        <v>274</v>
      </c>
      <c r="B606">
        <v>16614021</v>
      </c>
      <c r="C606">
        <v>16613999</v>
      </c>
      <c r="D606">
        <v>15249073</v>
      </c>
      <c r="E606">
        <v>1</v>
      </c>
      <c r="F606">
        <v>1</v>
      </c>
      <c r="G606">
        <v>1</v>
      </c>
      <c r="H606">
        <v>2</v>
      </c>
      <c r="I606" t="s">
        <v>1237</v>
      </c>
      <c r="J606" t="s">
        <v>1238</v>
      </c>
      <c r="K606" t="s">
        <v>1239</v>
      </c>
      <c r="L606">
        <v>1368</v>
      </c>
      <c r="N606">
        <v>1011</v>
      </c>
      <c r="O606" t="s">
        <v>1229</v>
      </c>
      <c r="P606" t="s">
        <v>1229</v>
      </c>
      <c r="Q606">
        <v>1</v>
      </c>
      <c r="X606">
        <v>0.35</v>
      </c>
      <c r="Y606">
        <v>0</v>
      </c>
      <c r="Z606">
        <v>65.709999999999994</v>
      </c>
      <c r="AA606">
        <v>11.6</v>
      </c>
      <c r="AB606">
        <v>0</v>
      </c>
      <c r="AC606">
        <v>0</v>
      </c>
      <c r="AD606">
        <v>1</v>
      </c>
      <c r="AE606">
        <v>0</v>
      </c>
      <c r="AF606" t="s">
        <v>91</v>
      </c>
      <c r="AG606">
        <v>0.4375</v>
      </c>
      <c r="AH606">
        <v>2</v>
      </c>
      <c r="AI606">
        <v>16614004</v>
      </c>
      <c r="AJ606">
        <v>619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ROW(Source!A274)</f>
        <v>274</v>
      </c>
      <c r="B607">
        <v>16614022</v>
      </c>
      <c r="C607">
        <v>16613999</v>
      </c>
      <c r="D607">
        <v>15249308</v>
      </c>
      <c r="E607">
        <v>1</v>
      </c>
      <c r="F607">
        <v>1</v>
      </c>
      <c r="G607">
        <v>1</v>
      </c>
      <c r="H607">
        <v>2</v>
      </c>
      <c r="I607" t="s">
        <v>1611</v>
      </c>
      <c r="J607" t="s">
        <v>1612</v>
      </c>
      <c r="K607" t="s">
        <v>1613</v>
      </c>
      <c r="L607">
        <v>1368</v>
      </c>
      <c r="N607">
        <v>1011</v>
      </c>
      <c r="O607" t="s">
        <v>1229</v>
      </c>
      <c r="P607" t="s">
        <v>1229</v>
      </c>
      <c r="Q607">
        <v>1</v>
      </c>
      <c r="X607">
        <v>1.1499999999999999</v>
      </c>
      <c r="Y607">
        <v>0</v>
      </c>
      <c r="Z607">
        <v>1.2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91</v>
      </c>
      <c r="AG607">
        <v>1.4375</v>
      </c>
      <c r="AH607">
        <v>2</v>
      </c>
      <c r="AI607">
        <v>16614005</v>
      </c>
      <c r="AJ607">
        <v>620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ROW(Source!A274)</f>
        <v>274</v>
      </c>
      <c r="B608">
        <v>16614023</v>
      </c>
      <c r="C608">
        <v>16613999</v>
      </c>
      <c r="D608">
        <v>15165635</v>
      </c>
      <c r="E608">
        <v>1</v>
      </c>
      <c r="F608">
        <v>1</v>
      </c>
      <c r="G608">
        <v>1</v>
      </c>
      <c r="H608">
        <v>3</v>
      </c>
      <c r="I608" t="s">
        <v>1620</v>
      </c>
      <c r="J608" t="s">
        <v>1621</v>
      </c>
      <c r="K608" t="s">
        <v>1622</v>
      </c>
      <c r="L608">
        <v>1348</v>
      </c>
      <c r="N608">
        <v>1009</v>
      </c>
      <c r="O608" t="s">
        <v>182</v>
      </c>
      <c r="P608" t="s">
        <v>182</v>
      </c>
      <c r="Q608">
        <v>1000</v>
      </c>
      <c r="X608">
        <v>1.2999999999999999E-4</v>
      </c>
      <c r="Y608">
        <v>32830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1.2999999999999999E-4</v>
      </c>
      <c r="AH608">
        <v>2</v>
      </c>
      <c r="AI608">
        <v>16614006</v>
      </c>
      <c r="AJ608">
        <v>621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ROW(Source!A274)</f>
        <v>274</v>
      </c>
      <c r="B609">
        <v>16614024</v>
      </c>
      <c r="C609">
        <v>16613999</v>
      </c>
      <c r="D609">
        <v>15165653</v>
      </c>
      <c r="E609">
        <v>1</v>
      </c>
      <c r="F609">
        <v>1</v>
      </c>
      <c r="G609">
        <v>1</v>
      </c>
      <c r="H609">
        <v>3</v>
      </c>
      <c r="I609" t="s">
        <v>1617</v>
      </c>
      <c r="J609" t="s">
        <v>1618</v>
      </c>
      <c r="K609" t="s">
        <v>1619</v>
      </c>
      <c r="L609">
        <v>1339</v>
      </c>
      <c r="N609">
        <v>1007</v>
      </c>
      <c r="O609" t="s">
        <v>282</v>
      </c>
      <c r="P609" t="s">
        <v>282</v>
      </c>
      <c r="Q609">
        <v>1</v>
      </c>
      <c r="X609">
        <v>0.28100000000000003</v>
      </c>
      <c r="Y609">
        <v>6.22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0.28100000000000003</v>
      </c>
      <c r="AH609">
        <v>2</v>
      </c>
      <c r="AI609">
        <v>16614007</v>
      </c>
      <c r="AJ609">
        <v>622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ROW(Source!A274)</f>
        <v>274</v>
      </c>
      <c r="B610">
        <v>16614025</v>
      </c>
      <c r="C610">
        <v>16613999</v>
      </c>
      <c r="D610">
        <v>15167286</v>
      </c>
      <c r="E610">
        <v>1</v>
      </c>
      <c r="F610">
        <v>1</v>
      </c>
      <c r="G610">
        <v>1</v>
      </c>
      <c r="H610">
        <v>3</v>
      </c>
      <c r="I610" t="s">
        <v>1293</v>
      </c>
      <c r="J610" t="s">
        <v>1294</v>
      </c>
      <c r="K610" t="s">
        <v>1295</v>
      </c>
      <c r="L610">
        <v>1339</v>
      </c>
      <c r="N610">
        <v>1007</v>
      </c>
      <c r="O610" t="s">
        <v>282</v>
      </c>
      <c r="P610" t="s">
        <v>282</v>
      </c>
      <c r="Q610">
        <v>1</v>
      </c>
      <c r="X610">
        <v>0.44</v>
      </c>
      <c r="Y610">
        <v>2.44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0.44</v>
      </c>
      <c r="AH610">
        <v>2</v>
      </c>
      <c r="AI610">
        <v>16614008</v>
      </c>
      <c r="AJ610">
        <v>623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ROW(Source!A274)</f>
        <v>274</v>
      </c>
      <c r="B611">
        <v>16614026</v>
      </c>
      <c r="C611">
        <v>16613999</v>
      </c>
      <c r="D611">
        <v>15167963</v>
      </c>
      <c r="E611">
        <v>1</v>
      </c>
      <c r="F611">
        <v>1</v>
      </c>
      <c r="G611">
        <v>1</v>
      </c>
      <c r="H611">
        <v>3</v>
      </c>
      <c r="I611" t="s">
        <v>1623</v>
      </c>
      <c r="J611" t="s">
        <v>1624</v>
      </c>
      <c r="K611" t="s">
        <v>1625</v>
      </c>
      <c r="L611">
        <v>1346</v>
      </c>
      <c r="N611">
        <v>1009</v>
      </c>
      <c r="O611" t="s">
        <v>162</v>
      </c>
      <c r="P611" t="s">
        <v>162</v>
      </c>
      <c r="Q611">
        <v>1</v>
      </c>
      <c r="X611">
        <v>0.06</v>
      </c>
      <c r="Y611">
        <v>37.29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0.06</v>
      </c>
      <c r="AH611">
        <v>2</v>
      </c>
      <c r="AI611">
        <v>16614009</v>
      </c>
      <c r="AJ611">
        <v>624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ROW(Source!A274)</f>
        <v>274</v>
      </c>
      <c r="B612">
        <v>16614027</v>
      </c>
      <c r="C612">
        <v>16613999</v>
      </c>
      <c r="D612">
        <v>15168695</v>
      </c>
      <c r="E612">
        <v>1</v>
      </c>
      <c r="F612">
        <v>1</v>
      </c>
      <c r="G612">
        <v>1</v>
      </c>
      <c r="H612">
        <v>3</v>
      </c>
      <c r="I612" t="s">
        <v>1626</v>
      </c>
      <c r="J612" t="s">
        <v>1627</v>
      </c>
      <c r="K612" t="s">
        <v>1628</v>
      </c>
      <c r="L612">
        <v>1348</v>
      </c>
      <c r="N612">
        <v>1009</v>
      </c>
      <c r="O612" t="s">
        <v>182</v>
      </c>
      <c r="P612" t="s">
        <v>182</v>
      </c>
      <c r="Q612">
        <v>1000</v>
      </c>
      <c r="X612">
        <v>1.7000000000000001E-4</v>
      </c>
      <c r="Y612">
        <v>13560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1.7000000000000001E-4</v>
      </c>
      <c r="AH612">
        <v>2</v>
      </c>
      <c r="AI612">
        <v>16614010</v>
      </c>
      <c r="AJ612">
        <v>625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ROW(Source!A274)</f>
        <v>274</v>
      </c>
      <c r="B613">
        <v>16614028</v>
      </c>
      <c r="C613">
        <v>16613999</v>
      </c>
      <c r="D613">
        <v>15172018</v>
      </c>
      <c r="E613">
        <v>1</v>
      </c>
      <c r="F613">
        <v>1</v>
      </c>
      <c r="G613">
        <v>1</v>
      </c>
      <c r="H613">
        <v>3</v>
      </c>
      <c r="I613" t="s">
        <v>1629</v>
      </c>
      <c r="J613" t="s">
        <v>1630</v>
      </c>
      <c r="K613" t="s">
        <v>1631</v>
      </c>
      <c r="L613">
        <v>1346</v>
      </c>
      <c r="N613">
        <v>1009</v>
      </c>
      <c r="O613" t="s">
        <v>162</v>
      </c>
      <c r="P613" t="s">
        <v>162</v>
      </c>
      <c r="Q613">
        <v>1</v>
      </c>
      <c r="X613">
        <v>1.6000000000000001E-3</v>
      </c>
      <c r="Y613">
        <v>2.15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1.6000000000000001E-3</v>
      </c>
      <c r="AH613">
        <v>2</v>
      </c>
      <c r="AI613">
        <v>16614011</v>
      </c>
      <c r="AJ613">
        <v>626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ROW(Source!A274)</f>
        <v>274</v>
      </c>
      <c r="B614">
        <v>16614029</v>
      </c>
      <c r="C614">
        <v>16613999</v>
      </c>
      <c r="D614">
        <v>15203740</v>
      </c>
      <c r="E614">
        <v>1</v>
      </c>
      <c r="F614">
        <v>1</v>
      </c>
      <c r="G614">
        <v>1</v>
      </c>
      <c r="H614">
        <v>3</v>
      </c>
      <c r="I614" t="s">
        <v>1632</v>
      </c>
      <c r="J614" t="s">
        <v>1633</v>
      </c>
      <c r="K614" t="s">
        <v>1634</v>
      </c>
      <c r="L614">
        <v>1348</v>
      </c>
      <c r="N614">
        <v>1009</v>
      </c>
      <c r="O614" t="s">
        <v>182</v>
      </c>
      <c r="P614" t="s">
        <v>182</v>
      </c>
      <c r="Q614">
        <v>1000</v>
      </c>
      <c r="X614">
        <v>4.4000000000000002E-4</v>
      </c>
      <c r="Y614">
        <v>15119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4.4000000000000002E-4</v>
      </c>
      <c r="AH614">
        <v>2</v>
      </c>
      <c r="AI614">
        <v>16614012</v>
      </c>
      <c r="AJ614">
        <v>627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ROW(Source!A274)</f>
        <v>274</v>
      </c>
      <c r="B615">
        <v>16614030</v>
      </c>
      <c r="C615">
        <v>16613999</v>
      </c>
      <c r="D615">
        <v>15204468</v>
      </c>
      <c r="E615">
        <v>1</v>
      </c>
      <c r="F615">
        <v>1</v>
      </c>
      <c r="G615">
        <v>1</v>
      </c>
      <c r="H615">
        <v>3</v>
      </c>
      <c r="I615" t="s">
        <v>1635</v>
      </c>
      <c r="J615" t="s">
        <v>1636</v>
      </c>
      <c r="K615" t="s">
        <v>1637</v>
      </c>
      <c r="L615">
        <v>1348</v>
      </c>
      <c r="N615">
        <v>1009</v>
      </c>
      <c r="O615" t="s">
        <v>182</v>
      </c>
      <c r="P615" t="s">
        <v>182</v>
      </c>
      <c r="Q615">
        <v>1000</v>
      </c>
      <c r="X615">
        <v>5.2999999999999998E-4</v>
      </c>
      <c r="Y615">
        <v>16950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5.2999999999999998E-4</v>
      </c>
      <c r="AH615">
        <v>2</v>
      </c>
      <c r="AI615">
        <v>16614013</v>
      </c>
      <c r="AJ615">
        <v>628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ROW(Source!A274)</f>
        <v>274</v>
      </c>
      <c r="B616">
        <v>16614031</v>
      </c>
      <c r="C616">
        <v>16613999</v>
      </c>
      <c r="D616">
        <v>15162883</v>
      </c>
      <c r="E616">
        <v>17</v>
      </c>
      <c r="F616">
        <v>1</v>
      </c>
      <c r="G616">
        <v>1</v>
      </c>
      <c r="H616">
        <v>3</v>
      </c>
      <c r="I616" t="s">
        <v>1818</v>
      </c>
      <c r="J616" t="s">
        <v>6</v>
      </c>
      <c r="K616" t="s">
        <v>1819</v>
      </c>
      <c r="L616">
        <v>1354</v>
      </c>
      <c r="N616">
        <v>1010</v>
      </c>
      <c r="O616" t="s">
        <v>110</v>
      </c>
      <c r="P616" t="s">
        <v>110</v>
      </c>
      <c r="Q616">
        <v>1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1</v>
      </c>
      <c r="AD616">
        <v>0</v>
      </c>
      <c r="AE616">
        <v>0</v>
      </c>
      <c r="AF616" t="s">
        <v>6</v>
      </c>
      <c r="AG616">
        <v>0</v>
      </c>
      <c r="AH616">
        <v>3</v>
      </c>
      <c r="AI616">
        <v>-1</v>
      </c>
      <c r="AJ616" t="s">
        <v>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ROW(Source!A274)</f>
        <v>274</v>
      </c>
      <c r="B617">
        <v>16614032</v>
      </c>
      <c r="C617">
        <v>16613999</v>
      </c>
      <c r="D617">
        <v>15163115</v>
      </c>
      <c r="E617">
        <v>17</v>
      </c>
      <c r="F617">
        <v>1</v>
      </c>
      <c r="G617">
        <v>1</v>
      </c>
      <c r="H617">
        <v>3</v>
      </c>
      <c r="I617" t="s">
        <v>1820</v>
      </c>
      <c r="J617" t="s">
        <v>6</v>
      </c>
      <c r="K617" t="s">
        <v>1821</v>
      </c>
      <c r="L617">
        <v>1346</v>
      </c>
      <c r="N617">
        <v>1009</v>
      </c>
      <c r="O617" t="s">
        <v>162</v>
      </c>
      <c r="P617" t="s">
        <v>162</v>
      </c>
      <c r="Q617">
        <v>1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1</v>
      </c>
      <c r="AD617">
        <v>0</v>
      </c>
      <c r="AE617">
        <v>0</v>
      </c>
      <c r="AF617" t="s">
        <v>6</v>
      </c>
      <c r="AG617">
        <v>0</v>
      </c>
      <c r="AH617">
        <v>3</v>
      </c>
      <c r="AI617">
        <v>-1</v>
      </c>
      <c r="AJ617" t="s">
        <v>6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ROW(Source!A274)</f>
        <v>274</v>
      </c>
      <c r="B618">
        <v>16614033</v>
      </c>
      <c r="C618">
        <v>16613999</v>
      </c>
      <c r="D618">
        <v>15163126</v>
      </c>
      <c r="E618">
        <v>17</v>
      </c>
      <c r="F618">
        <v>1</v>
      </c>
      <c r="G618">
        <v>1</v>
      </c>
      <c r="H618">
        <v>3</v>
      </c>
      <c r="I618" t="s">
        <v>814</v>
      </c>
      <c r="J618" t="s">
        <v>6</v>
      </c>
      <c r="K618" t="s">
        <v>815</v>
      </c>
      <c r="L618">
        <v>1301</v>
      </c>
      <c r="N618">
        <v>1003</v>
      </c>
      <c r="O618" t="s">
        <v>135</v>
      </c>
      <c r="P618" t="s">
        <v>135</v>
      </c>
      <c r="Q618">
        <v>1</v>
      </c>
      <c r="X618">
        <v>100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 t="s">
        <v>6</v>
      </c>
      <c r="AG618">
        <v>100</v>
      </c>
      <c r="AH618">
        <v>2</v>
      </c>
      <c r="AI618">
        <v>16614014</v>
      </c>
      <c r="AJ618">
        <v>631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ROW(Source!A278)</f>
        <v>278</v>
      </c>
      <c r="B619">
        <v>16614045</v>
      </c>
      <c r="C619">
        <v>16614037</v>
      </c>
      <c r="D619">
        <v>15430767</v>
      </c>
      <c r="E619">
        <v>1</v>
      </c>
      <c r="F619">
        <v>1</v>
      </c>
      <c r="G619">
        <v>1</v>
      </c>
      <c r="H619">
        <v>1</v>
      </c>
      <c r="I619" t="s">
        <v>1249</v>
      </c>
      <c r="J619" t="s">
        <v>6</v>
      </c>
      <c r="K619" t="s">
        <v>1250</v>
      </c>
      <c r="L619">
        <v>1191</v>
      </c>
      <c r="N619">
        <v>1013</v>
      </c>
      <c r="O619" t="s">
        <v>1223</v>
      </c>
      <c r="P619" t="s">
        <v>1223</v>
      </c>
      <c r="Q619">
        <v>1</v>
      </c>
      <c r="X619">
        <v>46.19</v>
      </c>
      <c r="Y619">
        <v>0</v>
      </c>
      <c r="Z619">
        <v>0</v>
      </c>
      <c r="AA619">
        <v>0</v>
      </c>
      <c r="AB619">
        <v>8.5299999999999994</v>
      </c>
      <c r="AC619">
        <v>0</v>
      </c>
      <c r="AD619">
        <v>1</v>
      </c>
      <c r="AE619">
        <v>1</v>
      </c>
      <c r="AF619" t="s">
        <v>6</v>
      </c>
      <c r="AG619">
        <v>46.19</v>
      </c>
      <c r="AH619">
        <v>2</v>
      </c>
      <c r="AI619">
        <v>16614038</v>
      </c>
      <c r="AJ619">
        <v>632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ROW(Source!A278)</f>
        <v>278</v>
      </c>
      <c r="B620">
        <v>16614046</v>
      </c>
      <c r="C620">
        <v>16614037</v>
      </c>
      <c r="D620">
        <v>15430395</v>
      </c>
      <c r="E620">
        <v>1</v>
      </c>
      <c r="F620">
        <v>1</v>
      </c>
      <c r="G620">
        <v>1</v>
      </c>
      <c r="H620">
        <v>1</v>
      </c>
      <c r="I620" t="s">
        <v>1224</v>
      </c>
      <c r="J620" t="s">
        <v>6</v>
      </c>
      <c r="K620" t="s">
        <v>1225</v>
      </c>
      <c r="L620">
        <v>1191</v>
      </c>
      <c r="N620">
        <v>1013</v>
      </c>
      <c r="O620" t="s">
        <v>1223</v>
      </c>
      <c r="P620" t="s">
        <v>1223</v>
      </c>
      <c r="Q620">
        <v>1</v>
      </c>
      <c r="X620">
        <v>0.01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2</v>
      </c>
      <c r="AF620" t="s">
        <v>6</v>
      </c>
      <c r="AG620">
        <v>0.01</v>
      </c>
      <c r="AH620">
        <v>2</v>
      </c>
      <c r="AI620">
        <v>16614039</v>
      </c>
      <c r="AJ620">
        <v>633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ROW(Source!A278)</f>
        <v>278</v>
      </c>
      <c r="B621">
        <v>16614047</v>
      </c>
      <c r="C621">
        <v>16614037</v>
      </c>
      <c r="D621">
        <v>15247974</v>
      </c>
      <c r="E621">
        <v>1</v>
      </c>
      <c r="F621">
        <v>1</v>
      </c>
      <c r="G621">
        <v>1</v>
      </c>
      <c r="H621">
        <v>2</v>
      </c>
      <c r="I621" t="s">
        <v>1226</v>
      </c>
      <c r="J621" t="s">
        <v>1227</v>
      </c>
      <c r="K621" t="s">
        <v>1228</v>
      </c>
      <c r="L621">
        <v>1368</v>
      </c>
      <c r="N621">
        <v>1011</v>
      </c>
      <c r="O621" t="s">
        <v>1229</v>
      </c>
      <c r="P621" t="s">
        <v>1229</v>
      </c>
      <c r="Q621">
        <v>1</v>
      </c>
      <c r="X621">
        <v>0.01</v>
      </c>
      <c r="Y621">
        <v>0</v>
      </c>
      <c r="Z621">
        <v>31.26</v>
      </c>
      <c r="AA621">
        <v>13.5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0.01</v>
      </c>
      <c r="AH621">
        <v>2</v>
      </c>
      <c r="AI621">
        <v>16614040</v>
      </c>
      <c r="AJ621">
        <v>634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ROW(Source!A278)</f>
        <v>278</v>
      </c>
      <c r="B622">
        <v>16614048</v>
      </c>
      <c r="C622">
        <v>16614037</v>
      </c>
      <c r="D622">
        <v>15167286</v>
      </c>
      <c r="E622">
        <v>1</v>
      </c>
      <c r="F622">
        <v>1</v>
      </c>
      <c r="G622">
        <v>1</v>
      </c>
      <c r="H622">
        <v>3</v>
      </c>
      <c r="I622" t="s">
        <v>1293</v>
      </c>
      <c r="J622" t="s">
        <v>1294</v>
      </c>
      <c r="K622" t="s">
        <v>1295</v>
      </c>
      <c r="L622">
        <v>1339</v>
      </c>
      <c r="N622">
        <v>1007</v>
      </c>
      <c r="O622" t="s">
        <v>282</v>
      </c>
      <c r="P622" t="s">
        <v>282</v>
      </c>
      <c r="Q622">
        <v>1</v>
      </c>
      <c r="X622">
        <v>0.02</v>
      </c>
      <c r="Y622">
        <v>2.44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0.02</v>
      </c>
      <c r="AH622">
        <v>2</v>
      </c>
      <c r="AI622">
        <v>16614041</v>
      </c>
      <c r="AJ622">
        <v>635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ROW(Source!A278)</f>
        <v>278</v>
      </c>
      <c r="B623">
        <v>16614049</v>
      </c>
      <c r="C623">
        <v>16614037</v>
      </c>
      <c r="D623">
        <v>15164566</v>
      </c>
      <c r="E623">
        <v>17</v>
      </c>
      <c r="F623">
        <v>1</v>
      </c>
      <c r="G623">
        <v>1</v>
      </c>
      <c r="H623">
        <v>3</v>
      </c>
      <c r="I623" t="s">
        <v>1758</v>
      </c>
      <c r="J623" t="s">
        <v>6</v>
      </c>
      <c r="K623" t="s">
        <v>1759</v>
      </c>
      <c r="L623">
        <v>1348</v>
      </c>
      <c r="N623">
        <v>1009</v>
      </c>
      <c r="O623" t="s">
        <v>182</v>
      </c>
      <c r="P623" t="s">
        <v>182</v>
      </c>
      <c r="Q623">
        <v>1000</v>
      </c>
      <c r="X623">
        <v>7.0000000000000007E-2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 t="s">
        <v>6</v>
      </c>
      <c r="AG623">
        <v>7.0000000000000007E-2</v>
      </c>
      <c r="AH623">
        <v>3</v>
      </c>
      <c r="AI623">
        <v>-1</v>
      </c>
      <c r="AJ623" t="s">
        <v>6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ROW(Source!A278)</f>
        <v>278</v>
      </c>
      <c r="B624">
        <v>16614050</v>
      </c>
      <c r="C624">
        <v>16614037</v>
      </c>
      <c r="D624">
        <v>15171982</v>
      </c>
      <c r="E624">
        <v>1</v>
      </c>
      <c r="F624">
        <v>1</v>
      </c>
      <c r="G624">
        <v>1</v>
      </c>
      <c r="H624">
        <v>3</v>
      </c>
      <c r="I624" t="s">
        <v>1451</v>
      </c>
      <c r="J624" t="s">
        <v>1452</v>
      </c>
      <c r="K624" t="s">
        <v>1453</v>
      </c>
      <c r="L624">
        <v>1348</v>
      </c>
      <c r="N624">
        <v>1009</v>
      </c>
      <c r="O624" t="s">
        <v>182</v>
      </c>
      <c r="P624" t="s">
        <v>182</v>
      </c>
      <c r="Q624">
        <v>1000</v>
      </c>
      <c r="X624">
        <v>0.05</v>
      </c>
      <c r="Y624">
        <v>729.98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6</v>
      </c>
      <c r="AG624">
        <v>0.05</v>
      </c>
      <c r="AH624">
        <v>2</v>
      </c>
      <c r="AI624">
        <v>16614042</v>
      </c>
      <c r="AJ624">
        <v>636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ROW(Source!A278)</f>
        <v>278</v>
      </c>
      <c r="B625">
        <v>16614051</v>
      </c>
      <c r="C625">
        <v>16614037</v>
      </c>
      <c r="D625">
        <v>15162551</v>
      </c>
      <c r="E625">
        <v>17</v>
      </c>
      <c r="F625">
        <v>1</v>
      </c>
      <c r="G625">
        <v>1</v>
      </c>
      <c r="H625">
        <v>3</v>
      </c>
      <c r="I625" t="s">
        <v>1822</v>
      </c>
      <c r="J625" t="s">
        <v>6</v>
      </c>
      <c r="K625" t="s">
        <v>1823</v>
      </c>
      <c r="L625">
        <v>1354</v>
      </c>
      <c r="N625">
        <v>1010</v>
      </c>
      <c r="O625" t="s">
        <v>110</v>
      </c>
      <c r="P625" t="s">
        <v>110</v>
      </c>
      <c r="Q625">
        <v>1</v>
      </c>
      <c r="X625">
        <v>100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 t="s">
        <v>6</v>
      </c>
      <c r="AG625">
        <v>100</v>
      </c>
      <c r="AH625">
        <v>3</v>
      </c>
      <c r="AI625">
        <v>-1</v>
      </c>
      <c r="AJ625" t="s">
        <v>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ROW(Source!A280)</f>
        <v>280</v>
      </c>
      <c r="B626">
        <v>16614070</v>
      </c>
      <c r="C626">
        <v>16614054</v>
      </c>
      <c r="D626">
        <v>15435609</v>
      </c>
      <c r="E626">
        <v>1</v>
      </c>
      <c r="F626">
        <v>1</v>
      </c>
      <c r="G626">
        <v>1</v>
      </c>
      <c r="H626">
        <v>1</v>
      </c>
      <c r="I626" t="s">
        <v>1291</v>
      </c>
      <c r="J626" t="s">
        <v>6</v>
      </c>
      <c r="K626" t="s">
        <v>1292</v>
      </c>
      <c r="L626">
        <v>1191</v>
      </c>
      <c r="N626">
        <v>1013</v>
      </c>
      <c r="O626" t="s">
        <v>1223</v>
      </c>
      <c r="P626" t="s">
        <v>1223</v>
      </c>
      <c r="Q626">
        <v>1</v>
      </c>
      <c r="X626">
        <v>65.599999999999994</v>
      </c>
      <c r="Y626">
        <v>0</v>
      </c>
      <c r="Z626">
        <v>0</v>
      </c>
      <c r="AA626">
        <v>0</v>
      </c>
      <c r="AB626">
        <v>8.9700000000000006</v>
      </c>
      <c r="AC626">
        <v>0</v>
      </c>
      <c r="AD626">
        <v>1</v>
      </c>
      <c r="AE626">
        <v>1</v>
      </c>
      <c r="AF626" t="s">
        <v>92</v>
      </c>
      <c r="AG626">
        <v>75.439999999999984</v>
      </c>
      <c r="AH626">
        <v>2</v>
      </c>
      <c r="AI626">
        <v>16614055</v>
      </c>
      <c r="AJ626">
        <v>638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ROW(Source!A280)</f>
        <v>280</v>
      </c>
      <c r="B627">
        <v>16614071</v>
      </c>
      <c r="C627">
        <v>16614054</v>
      </c>
      <c r="D627">
        <v>15430395</v>
      </c>
      <c r="E627">
        <v>1</v>
      </c>
      <c r="F627">
        <v>1</v>
      </c>
      <c r="G627">
        <v>1</v>
      </c>
      <c r="H627">
        <v>1</v>
      </c>
      <c r="I627" t="s">
        <v>1224</v>
      </c>
      <c r="J627" t="s">
        <v>6</v>
      </c>
      <c r="K627" t="s">
        <v>1225</v>
      </c>
      <c r="L627">
        <v>1191</v>
      </c>
      <c r="N627">
        <v>1013</v>
      </c>
      <c r="O627" t="s">
        <v>1223</v>
      </c>
      <c r="P627" t="s">
        <v>1223</v>
      </c>
      <c r="Q627">
        <v>1</v>
      </c>
      <c r="X627">
        <v>3.13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2</v>
      </c>
      <c r="AF627" t="s">
        <v>91</v>
      </c>
      <c r="AG627">
        <v>3.9124999999999996</v>
      </c>
      <c r="AH627">
        <v>2</v>
      </c>
      <c r="AI627">
        <v>16614056</v>
      </c>
      <c r="AJ627">
        <v>639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ROW(Source!A280)</f>
        <v>280</v>
      </c>
      <c r="B628">
        <v>16614072</v>
      </c>
      <c r="C628">
        <v>16614054</v>
      </c>
      <c r="D628">
        <v>15247680</v>
      </c>
      <c r="E628">
        <v>1</v>
      </c>
      <c r="F628">
        <v>1</v>
      </c>
      <c r="G628">
        <v>1</v>
      </c>
      <c r="H628">
        <v>2</v>
      </c>
      <c r="I628" t="s">
        <v>1509</v>
      </c>
      <c r="J628" t="s">
        <v>1510</v>
      </c>
      <c r="K628" t="s">
        <v>1511</v>
      </c>
      <c r="L628">
        <v>1368</v>
      </c>
      <c r="N628">
        <v>1011</v>
      </c>
      <c r="O628" t="s">
        <v>1229</v>
      </c>
      <c r="P628" t="s">
        <v>1229</v>
      </c>
      <c r="Q628">
        <v>1</v>
      </c>
      <c r="X628">
        <v>0.09</v>
      </c>
      <c r="Y628">
        <v>0</v>
      </c>
      <c r="Z628">
        <v>111.99</v>
      </c>
      <c r="AA628">
        <v>13.5</v>
      </c>
      <c r="AB628">
        <v>0</v>
      </c>
      <c r="AC628">
        <v>0</v>
      </c>
      <c r="AD628">
        <v>1</v>
      </c>
      <c r="AE628">
        <v>0</v>
      </c>
      <c r="AF628" t="s">
        <v>91</v>
      </c>
      <c r="AG628">
        <v>0.11249999999999999</v>
      </c>
      <c r="AH628">
        <v>2</v>
      </c>
      <c r="AI628">
        <v>16614057</v>
      </c>
      <c r="AJ628">
        <v>640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ROW(Source!A280)</f>
        <v>280</v>
      </c>
      <c r="B629">
        <v>16614073</v>
      </c>
      <c r="C629">
        <v>16614054</v>
      </c>
      <c r="D629">
        <v>15247974</v>
      </c>
      <c r="E629">
        <v>1</v>
      </c>
      <c r="F629">
        <v>1</v>
      </c>
      <c r="G629">
        <v>1</v>
      </c>
      <c r="H629">
        <v>2</v>
      </c>
      <c r="I629" t="s">
        <v>1226</v>
      </c>
      <c r="J629" t="s">
        <v>1227</v>
      </c>
      <c r="K629" t="s">
        <v>1228</v>
      </c>
      <c r="L629">
        <v>1368</v>
      </c>
      <c r="N629">
        <v>1011</v>
      </c>
      <c r="O629" t="s">
        <v>1229</v>
      </c>
      <c r="P629" t="s">
        <v>1229</v>
      </c>
      <c r="Q629">
        <v>1</v>
      </c>
      <c r="X629">
        <v>1.19</v>
      </c>
      <c r="Y629">
        <v>0</v>
      </c>
      <c r="Z629">
        <v>31.26</v>
      </c>
      <c r="AA629">
        <v>13.5</v>
      </c>
      <c r="AB629">
        <v>0</v>
      </c>
      <c r="AC629">
        <v>0</v>
      </c>
      <c r="AD629">
        <v>1</v>
      </c>
      <c r="AE629">
        <v>0</v>
      </c>
      <c r="AF629" t="s">
        <v>91</v>
      </c>
      <c r="AG629">
        <v>1.4874999999999998</v>
      </c>
      <c r="AH629">
        <v>2</v>
      </c>
      <c r="AI629">
        <v>16614058</v>
      </c>
      <c r="AJ629">
        <v>641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ROW(Source!A280)</f>
        <v>280</v>
      </c>
      <c r="B630">
        <v>16614074</v>
      </c>
      <c r="C630">
        <v>16614054</v>
      </c>
      <c r="D630">
        <v>15248793</v>
      </c>
      <c r="E630">
        <v>1</v>
      </c>
      <c r="F630">
        <v>1</v>
      </c>
      <c r="G630">
        <v>1</v>
      </c>
      <c r="H630">
        <v>2</v>
      </c>
      <c r="I630" t="s">
        <v>1638</v>
      </c>
      <c r="J630" t="s">
        <v>1639</v>
      </c>
      <c r="K630" t="s">
        <v>1640</v>
      </c>
      <c r="L630">
        <v>1368</v>
      </c>
      <c r="N630">
        <v>1011</v>
      </c>
      <c r="O630" t="s">
        <v>1229</v>
      </c>
      <c r="P630" t="s">
        <v>1229</v>
      </c>
      <c r="Q630">
        <v>1</v>
      </c>
      <c r="X630">
        <v>0.8</v>
      </c>
      <c r="Y630">
        <v>0</v>
      </c>
      <c r="Z630">
        <v>29.67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91</v>
      </c>
      <c r="AG630">
        <v>1</v>
      </c>
      <c r="AH630">
        <v>2</v>
      </c>
      <c r="AI630">
        <v>16614059</v>
      </c>
      <c r="AJ630">
        <v>642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ROW(Source!A280)</f>
        <v>280</v>
      </c>
      <c r="B631">
        <v>16614075</v>
      </c>
      <c r="C631">
        <v>16614054</v>
      </c>
      <c r="D631">
        <v>15249073</v>
      </c>
      <c r="E631">
        <v>1</v>
      </c>
      <c r="F631">
        <v>1</v>
      </c>
      <c r="G631">
        <v>1</v>
      </c>
      <c r="H631">
        <v>2</v>
      </c>
      <c r="I631" t="s">
        <v>1237</v>
      </c>
      <c r="J631" t="s">
        <v>1238</v>
      </c>
      <c r="K631" t="s">
        <v>1239</v>
      </c>
      <c r="L631">
        <v>1368</v>
      </c>
      <c r="N631">
        <v>1011</v>
      </c>
      <c r="O631" t="s">
        <v>1229</v>
      </c>
      <c r="P631" t="s">
        <v>1229</v>
      </c>
      <c r="Q631">
        <v>1</v>
      </c>
      <c r="X631">
        <v>1.85</v>
      </c>
      <c r="Y631">
        <v>0</v>
      </c>
      <c r="Z631">
        <v>65.709999999999994</v>
      </c>
      <c r="AA631">
        <v>11.6</v>
      </c>
      <c r="AB631">
        <v>0</v>
      </c>
      <c r="AC631">
        <v>0</v>
      </c>
      <c r="AD631">
        <v>1</v>
      </c>
      <c r="AE631">
        <v>0</v>
      </c>
      <c r="AF631" t="s">
        <v>91</v>
      </c>
      <c r="AG631">
        <v>2.3125</v>
      </c>
      <c r="AH631">
        <v>2</v>
      </c>
      <c r="AI631">
        <v>16614060</v>
      </c>
      <c r="AJ631">
        <v>643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ROW(Source!A280)</f>
        <v>280</v>
      </c>
      <c r="B632">
        <v>16614076</v>
      </c>
      <c r="C632">
        <v>16614054</v>
      </c>
      <c r="D632">
        <v>15166084</v>
      </c>
      <c r="E632">
        <v>1</v>
      </c>
      <c r="F632">
        <v>1</v>
      </c>
      <c r="G632">
        <v>1</v>
      </c>
      <c r="H632">
        <v>3</v>
      </c>
      <c r="I632" t="s">
        <v>1641</v>
      </c>
      <c r="J632" t="s">
        <v>1642</v>
      </c>
      <c r="K632" t="s">
        <v>1643</v>
      </c>
      <c r="L632">
        <v>1339</v>
      </c>
      <c r="N632">
        <v>1007</v>
      </c>
      <c r="O632" t="s">
        <v>282</v>
      </c>
      <c r="P632" t="s">
        <v>282</v>
      </c>
      <c r="Q632">
        <v>1</v>
      </c>
      <c r="X632">
        <v>0.67</v>
      </c>
      <c r="Y632">
        <v>45.83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6</v>
      </c>
      <c r="AG632">
        <v>0.67</v>
      </c>
      <c r="AH632">
        <v>2</v>
      </c>
      <c r="AI632">
        <v>16614061</v>
      </c>
      <c r="AJ632">
        <v>644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ROW(Source!A280)</f>
        <v>280</v>
      </c>
      <c r="B633">
        <v>16614077</v>
      </c>
      <c r="C633">
        <v>16614054</v>
      </c>
      <c r="D633">
        <v>15167286</v>
      </c>
      <c r="E633">
        <v>1</v>
      </c>
      <c r="F633">
        <v>1</v>
      </c>
      <c r="G633">
        <v>1</v>
      </c>
      <c r="H633">
        <v>3</v>
      </c>
      <c r="I633" t="s">
        <v>1293</v>
      </c>
      <c r="J633" t="s">
        <v>1294</v>
      </c>
      <c r="K633" t="s">
        <v>1295</v>
      </c>
      <c r="L633">
        <v>1339</v>
      </c>
      <c r="N633">
        <v>1007</v>
      </c>
      <c r="O633" t="s">
        <v>282</v>
      </c>
      <c r="P633" t="s">
        <v>282</v>
      </c>
      <c r="Q633">
        <v>1</v>
      </c>
      <c r="X633">
        <v>15</v>
      </c>
      <c r="Y633">
        <v>2.44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15</v>
      </c>
      <c r="AH633">
        <v>2</v>
      </c>
      <c r="AI633">
        <v>16614062</v>
      </c>
      <c r="AJ633">
        <v>645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ROW(Source!A280)</f>
        <v>280</v>
      </c>
      <c r="B634">
        <v>16614078</v>
      </c>
      <c r="C634">
        <v>16614054</v>
      </c>
      <c r="D634">
        <v>15163011</v>
      </c>
      <c r="E634">
        <v>17</v>
      </c>
      <c r="F634">
        <v>1</v>
      </c>
      <c r="G634">
        <v>1</v>
      </c>
      <c r="H634">
        <v>3</v>
      </c>
      <c r="I634" t="s">
        <v>859</v>
      </c>
      <c r="J634" t="s">
        <v>6</v>
      </c>
      <c r="K634" t="s">
        <v>860</v>
      </c>
      <c r="L634">
        <v>1358</v>
      </c>
      <c r="N634">
        <v>1010</v>
      </c>
      <c r="O634" t="s">
        <v>697</v>
      </c>
      <c r="P634" t="s">
        <v>697</v>
      </c>
      <c r="Q634">
        <v>10</v>
      </c>
      <c r="X634">
        <v>8.9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 t="s">
        <v>6</v>
      </c>
      <c r="AG634">
        <v>8.9</v>
      </c>
      <c r="AH634">
        <v>2</v>
      </c>
      <c r="AI634">
        <v>16614063</v>
      </c>
      <c r="AJ634">
        <v>646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ROW(Source!A280)</f>
        <v>280</v>
      </c>
      <c r="B635">
        <v>16614079</v>
      </c>
      <c r="C635">
        <v>16614054</v>
      </c>
      <c r="D635">
        <v>15162072</v>
      </c>
      <c r="E635">
        <v>17</v>
      </c>
      <c r="F635">
        <v>1</v>
      </c>
      <c r="G635">
        <v>1</v>
      </c>
      <c r="H635">
        <v>3</v>
      </c>
      <c r="I635" t="s">
        <v>1776</v>
      </c>
      <c r="J635" t="s">
        <v>6</v>
      </c>
      <c r="K635" t="s">
        <v>1777</v>
      </c>
      <c r="L635">
        <v>1348</v>
      </c>
      <c r="N635">
        <v>1009</v>
      </c>
      <c r="O635" t="s">
        <v>182</v>
      </c>
      <c r="P635" t="s">
        <v>182</v>
      </c>
      <c r="Q635">
        <v>1000</v>
      </c>
      <c r="X635">
        <v>4.4999999999999997E-3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 t="s">
        <v>6</v>
      </c>
      <c r="AG635">
        <v>4.4999999999999997E-3</v>
      </c>
      <c r="AH635">
        <v>3</v>
      </c>
      <c r="AI635">
        <v>-1</v>
      </c>
      <c r="AJ635" t="s">
        <v>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ROW(Source!A280)</f>
        <v>280</v>
      </c>
      <c r="B636">
        <v>16614080</v>
      </c>
      <c r="C636">
        <v>16614054</v>
      </c>
      <c r="D636">
        <v>15212828</v>
      </c>
      <c r="E636">
        <v>1</v>
      </c>
      <c r="F636">
        <v>1</v>
      </c>
      <c r="G636">
        <v>1</v>
      </c>
      <c r="H636">
        <v>3</v>
      </c>
      <c r="I636" t="s">
        <v>1644</v>
      </c>
      <c r="J636" t="s">
        <v>1645</v>
      </c>
      <c r="K636" t="s">
        <v>1646</v>
      </c>
      <c r="L636">
        <v>1035</v>
      </c>
      <c r="N636">
        <v>1013</v>
      </c>
      <c r="O636" t="s">
        <v>256</v>
      </c>
      <c r="P636" t="s">
        <v>256</v>
      </c>
      <c r="Q636">
        <v>1</v>
      </c>
      <c r="X636">
        <v>44.2</v>
      </c>
      <c r="Y636">
        <v>24.75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44.2</v>
      </c>
      <c r="AH636">
        <v>2</v>
      </c>
      <c r="AI636">
        <v>16614064</v>
      </c>
      <c r="AJ636">
        <v>648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ROW(Source!A280)</f>
        <v>280</v>
      </c>
      <c r="B637">
        <v>16614081</v>
      </c>
      <c r="C637">
        <v>16614054</v>
      </c>
      <c r="D637">
        <v>15163239</v>
      </c>
      <c r="E637">
        <v>17</v>
      </c>
      <c r="F637">
        <v>1</v>
      </c>
      <c r="G637">
        <v>1</v>
      </c>
      <c r="H637">
        <v>3</v>
      </c>
      <c r="I637" t="s">
        <v>866</v>
      </c>
      <c r="J637" t="s">
        <v>6</v>
      </c>
      <c r="K637" t="s">
        <v>867</v>
      </c>
      <c r="L637">
        <v>1033</v>
      </c>
      <c r="N637">
        <v>1013</v>
      </c>
      <c r="O637" t="s">
        <v>868</v>
      </c>
      <c r="P637" t="s">
        <v>868</v>
      </c>
      <c r="Q637">
        <v>1</v>
      </c>
      <c r="X637">
        <v>100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 t="s">
        <v>6</v>
      </c>
      <c r="AG637">
        <v>100</v>
      </c>
      <c r="AH637">
        <v>2</v>
      </c>
      <c r="AI637">
        <v>16614065</v>
      </c>
      <c r="AJ637">
        <v>652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ROW(Source!A287)</f>
        <v>287</v>
      </c>
      <c r="B638">
        <v>16614099</v>
      </c>
      <c r="C638">
        <v>16614088</v>
      </c>
      <c r="D638">
        <v>15430447</v>
      </c>
      <c r="E638">
        <v>1</v>
      </c>
      <c r="F638">
        <v>1</v>
      </c>
      <c r="G638">
        <v>1</v>
      </c>
      <c r="H638">
        <v>1</v>
      </c>
      <c r="I638" t="s">
        <v>1554</v>
      </c>
      <c r="J638" t="s">
        <v>6</v>
      </c>
      <c r="K638" t="s">
        <v>1555</v>
      </c>
      <c r="L638">
        <v>1191</v>
      </c>
      <c r="N638">
        <v>1013</v>
      </c>
      <c r="O638" t="s">
        <v>1223</v>
      </c>
      <c r="P638" t="s">
        <v>1223</v>
      </c>
      <c r="Q638">
        <v>1</v>
      </c>
      <c r="X638">
        <v>1.47</v>
      </c>
      <c r="Y638">
        <v>0</v>
      </c>
      <c r="Z638">
        <v>0</v>
      </c>
      <c r="AA638">
        <v>0</v>
      </c>
      <c r="AB638">
        <v>9.07</v>
      </c>
      <c r="AC638">
        <v>0</v>
      </c>
      <c r="AD638">
        <v>1</v>
      </c>
      <c r="AE638">
        <v>1</v>
      </c>
      <c r="AF638" t="s">
        <v>92</v>
      </c>
      <c r="AG638">
        <v>1.6904999999999999</v>
      </c>
      <c r="AH638">
        <v>2</v>
      </c>
      <c r="AI638">
        <v>16614089</v>
      </c>
      <c r="AJ638">
        <v>653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ROW(Source!A287)</f>
        <v>287</v>
      </c>
      <c r="B639">
        <v>16614100</v>
      </c>
      <c r="C639">
        <v>16614088</v>
      </c>
      <c r="D639">
        <v>15430395</v>
      </c>
      <c r="E639">
        <v>1</v>
      </c>
      <c r="F639">
        <v>1</v>
      </c>
      <c r="G639">
        <v>1</v>
      </c>
      <c r="H639">
        <v>1</v>
      </c>
      <c r="I639" t="s">
        <v>1224</v>
      </c>
      <c r="J639" t="s">
        <v>6</v>
      </c>
      <c r="K639" t="s">
        <v>1225</v>
      </c>
      <c r="L639">
        <v>1191</v>
      </c>
      <c r="N639">
        <v>1013</v>
      </c>
      <c r="O639" t="s">
        <v>1223</v>
      </c>
      <c r="P639" t="s">
        <v>1223</v>
      </c>
      <c r="Q639">
        <v>1</v>
      </c>
      <c r="X639">
        <v>0.01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2</v>
      </c>
      <c r="AF639" t="s">
        <v>91</v>
      </c>
      <c r="AG639">
        <v>1.2500000000000001E-2</v>
      </c>
      <c r="AH639">
        <v>2</v>
      </c>
      <c r="AI639">
        <v>16614090</v>
      </c>
      <c r="AJ639">
        <v>654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ROW(Source!A287)</f>
        <v>287</v>
      </c>
      <c r="B640">
        <v>16614101</v>
      </c>
      <c r="C640">
        <v>16614088</v>
      </c>
      <c r="D640">
        <v>15249073</v>
      </c>
      <c r="E640">
        <v>1</v>
      </c>
      <c r="F640">
        <v>1</v>
      </c>
      <c r="G640">
        <v>1</v>
      </c>
      <c r="H640">
        <v>2</v>
      </c>
      <c r="I640" t="s">
        <v>1237</v>
      </c>
      <c r="J640" t="s">
        <v>1238</v>
      </c>
      <c r="K640" t="s">
        <v>1239</v>
      </c>
      <c r="L640">
        <v>1368</v>
      </c>
      <c r="N640">
        <v>1011</v>
      </c>
      <c r="O640" t="s">
        <v>1229</v>
      </c>
      <c r="P640" t="s">
        <v>1229</v>
      </c>
      <c r="Q640">
        <v>1</v>
      </c>
      <c r="X640">
        <v>0.01</v>
      </c>
      <c r="Y640">
        <v>0</v>
      </c>
      <c r="Z640">
        <v>65.709999999999994</v>
      </c>
      <c r="AA640">
        <v>11.6</v>
      </c>
      <c r="AB640">
        <v>0</v>
      </c>
      <c r="AC640">
        <v>0</v>
      </c>
      <c r="AD640">
        <v>1</v>
      </c>
      <c r="AE640">
        <v>0</v>
      </c>
      <c r="AF640" t="s">
        <v>91</v>
      </c>
      <c r="AG640">
        <v>1.2500000000000001E-2</v>
      </c>
      <c r="AH640">
        <v>2</v>
      </c>
      <c r="AI640">
        <v>16614091</v>
      </c>
      <c r="AJ640">
        <v>655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ROW(Source!A287)</f>
        <v>287</v>
      </c>
      <c r="B641">
        <v>16614102</v>
      </c>
      <c r="C641">
        <v>16614088</v>
      </c>
      <c r="D641">
        <v>15249377</v>
      </c>
      <c r="E641">
        <v>1</v>
      </c>
      <c r="F641">
        <v>1</v>
      </c>
      <c r="G641">
        <v>1</v>
      </c>
      <c r="H641">
        <v>2</v>
      </c>
      <c r="I641" t="s">
        <v>1319</v>
      </c>
      <c r="J641" t="s">
        <v>1320</v>
      </c>
      <c r="K641" t="s">
        <v>1321</v>
      </c>
      <c r="L641">
        <v>1368</v>
      </c>
      <c r="N641">
        <v>1011</v>
      </c>
      <c r="O641" t="s">
        <v>1229</v>
      </c>
      <c r="P641" t="s">
        <v>1229</v>
      </c>
      <c r="Q641">
        <v>1</v>
      </c>
      <c r="X641">
        <v>0.35</v>
      </c>
      <c r="Y641">
        <v>0</v>
      </c>
      <c r="Z641">
        <v>8.1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91</v>
      </c>
      <c r="AG641">
        <v>0.4375</v>
      </c>
      <c r="AH641">
        <v>2</v>
      </c>
      <c r="AI641">
        <v>16614092</v>
      </c>
      <c r="AJ641">
        <v>656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ROW(Source!A287)</f>
        <v>287</v>
      </c>
      <c r="B642">
        <v>16614103</v>
      </c>
      <c r="C642">
        <v>16614088</v>
      </c>
      <c r="D642">
        <v>15165267</v>
      </c>
      <c r="E642">
        <v>1</v>
      </c>
      <c r="F642">
        <v>1</v>
      </c>
      <c r="G642">
        <v>1</v>
      </c>
      <c r="H642">
        <v>3</v>
      </c>
      <c r="I642" t="s">
        <v>1647</v>
      </c>
      <c r="J642" t="s">
        <v>1648</v>
      </c>
      <c r="K642" t="s">
        <v>1649</v>
      </c>
      <c r="L642">
        <v>1356</v>
      </c>
      <c r="N642">
        <v>1010</v>
      </c>
      <c r="O642" t="s">
        <v>355</v>
      </c>
      <c r="P642" t="s">
        <v>355</v>
      </c>
      <c r="Q642">
        <v>1000</v>
      </c>
      <c r="X642">
        <v>2E-3</v>
      </c>
      <c r="Y642">
        <v>3450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2E-3</v>
      </c>
      <c r="AH642">
        <v>2</v>
      </c>
      <c r="AI642">
        <v>16614093</v>
      </c>
      <c r="AJ642">
        <v>657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ROW(Source!A287)</f>
        <v>287</v>
      </c>
      <c r="B643">
        <v>16614104</v>
      </c>
      <c r="C643">
        <v>16614088</v>
      </c>
      <c r="D643">
        <v>15168763</v>
      </c>
      <c r="E643">
        <v>1</v>
      </c>
      <c r="F643">
        <v>1</v>
      </c>
      <c r="G643">
        <v>1</v>
      </c>
      <c r="H643">
        <v>3</v>
      </c>
      <c r="I643" t="s">
        <v>1650</v>
      </c>
      <c r="J643" t="s">
        <v>1651</v>
      </c>
      <c r="K643" t="s">
        <v>1652</v>
      </c>
      <c r="L643">
        <v>1348</v>
      </c>
      <c r="N643">
        <v>1009</v>
      </c>
      <c r="O643" t="s">
        <v>182</v>
      </c>
      <c r="P643" t="s">
        <v>182</v>
      </c>
      <c r="Q643">
        <v>1000</v>
      </c>
      <c r="X643">
        <v>1.3999999999999999E-4</v>
      </c>
      <c r="Y643">
        <v>10362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1.3999999999999999E-4</v>
      </c>
      <c r="AH643">
        <v>2</v>
      </c>
      <c r="AI643">
        <v>16614094</v>
      </c>
      <c r="AJ643">
        <v>658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ROW(Source!A287)</f>
        <v>287</v>
      </c>
      <c r="B644">
        <v>16614105</v>
      </c>
      <c r="C644">
        <v>16614088</v>
      </c>
      <c r="D644">
        <v>15169923</v>
      </c>
      <c r="E644">
        <v>1</v>
      </c>
      <c r="F644">
        <v>1</v>
      </c>
      <c r="G644">
        <v>1</v>
      </c>
      <c r="H644">
        <v>3</v>
      </c>
      <c r="I644" t="s">
        <v>1653</v>
      </c>
      <c r="J644" t="s">
        <v>1654</v>
      </c>
      <c r="K644" t="s">
        <v>1655</v>
      </c>
      <c r="L644">
        <v>1348</v>
      </c>
      <c r="N644">
        <v>1009</v>
      </c>
      <c r="O644" t="s">
        <v>182</v>
      </c>
      <c r="P644" t="s">
        <v>182</v>
      </c>
      <c r="Q644">
        <v>1000</v>
      </c>
      <c r="X644">
        <v>1.1000000000000001E-3</v>
      </c>
      <c r="Y644">
        <v>15323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1.1000000000000001E-3</v>
      </c>
      <c r="AH644">
        <v>2</v>
      </c>
      <c r="AI644">
        <v>16614095</v>
      </c>
      <c r="AJ644">
        <v>659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ROW(Source!A287)</f>
        <v>287</v>
      </c>
      <c r="B645">
        <v>16614106</v>
      </c>
      <c r="C645">
        <v>16614088</v>
      </c>
      <c r="D645">
        <v>15162883</v>
      </c>
      <c r="E645">
        <v>17</v>
      </c>
      <c r="F645">
        <v>1</v>
      </c>
      <c r="G645">
        <v>1</v>
      </c>
      <c r="H645">
        <v>3</v>
      </c>
      <c r="I645" t="s">
        <v>1818</v>
      </c>
      <c r="J645" t="s">
        <v>6</v>
      </c>
      <c r="K645" t="s">
        <v>1824</v>
      </c>
      <c r="L645">
        <v>1354</v>
      </c>
      <c r="N645">
        <v>1010</v>
      </c>
      <c r="O645" t="s">
        <v>110</v>
      </c>
      <c r="P645" t="s">
        <v>110</v>
      </c>
      <c r="Q645">
        <v>1</v>
      </c>
      <c r="X645">
        <v>1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 t="s">
        <v>6</v>
      </c>
      <c r="AG645">
        <v>1</v>
      </c>
      <c r="AH645">
        <v>3</v>
      </c>
      <c r="AI645">
        <v>-1</v>
      </c>
      <c r="AJ645" t="s">
        <v>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ROW(Source!A287)</f>
        <v>287</v>
      </c>
      <c r="B646">
        <v>16614107</v>
      </c>
      <c r="C646">
        <v>16614088</v>
      </c>
      <c r="D646">
        <v>15161732</v>
      </c>
      <c r="E646">
        <v>17</v>
      </c>
      <c r="F646">
        <v>1</v>
      </c>
      <c r="G646">
        <v>1</v>
      </c>
      <c r="H646">
        <v>3</v>
      </c>
      <c r="I646" t="s">
        <v>1825</v>
      </c>
      <c r="J646" t="s">
        <v>6</v>
      </c>
      <c r="K646" t="s">
        <v>1826</v>
      </c>
      <c r="L646">
        <v>1354</v>
      </c>
      <c r="N646">
        <v>1010</v>
      </c>
      <c r="O646" t="s">
        <v>110</v>
      </c>
      <c r="P646" t="s">
        <v>110</v>
      </c>
      <c r="Q646">
        <v>1</v>
      </c>
      <c r="X646">
        <v>2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 t="s">
        <v>6</v>
      </c>
      <c r="AG646">
        <v>2</v>
      </c>
      <c r="AH646">
        <v>3</v>
      </c>
      <c r="AI646">
        <v>-1</v>
      </c>
      <c r="AJ646" t="s">
        <v>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ROW(Source!A291)</f>
        <v>291</v>
      </c>
      <c r="B647">
        <v>16614121</v>
      </c>
      <c r="C647">
        <v>16614111</v>
      </c>
      <c r="D647">
        <v>15435721</v>
      </c>
      <c r="E647">
        <v>1</v>
      </c>
      <c r="F647">
        <v>1</v>
      </c>
      <c r="G647">
        <v>1</v>
      </c>
      <c r="H647">
        <v>1</v>
      </c>
      <c r="I647" t="s">
        <v>1398</v>
      </c>
      <c r="J647" t="s">
        <v>6</v>
      </c>
      <c r="K647" t="s">
        <v>1399</v>
      </c>
      <c r="L647">
        <v>1191</v>
      </c>
      <c r="N647">
        <v>1013</v>
      </c>
      <c r="O647" t="s">
        <v>1223</v>
      </c>
      <c r="P647" t="s">
        <v>1223</v>
      </c>
      <c r="Q647">
        <v>1</v>
      </c>
      <c r="X647">
        <v>1.66</v>
      </c>
      <c r="Y647">
        <v>0</v>
      </c>
      <c r="Z647">
        <v>0</v>
      </c>
      <c r="AA647">
        <v>0</v>
      </c>
      <c r="AB647">
        <v>9.51</v>
      </c>
      <c r="AC647">
        <v>0</v>
      </c>
      <c r="AD647">
        <v>1</v>
      </c>
      <c r="AE647">
        <v>1</v>
      </c>
      <c r="AF647" t="s">
        <v>92</v>
      </c>
      <c r="AG647">
        <v>1.9089999999999998</v>
      </c>
      <c r="AH647">
        <v>2</v>
      </c>
      <c r="AI647">
        <v>16614112</v>
      </c>
      <c r="AJ647">
        <v>663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ROW(Source!A291)</f>
        <v>291</v>
      </c>
      <c r="B648">
        <v>16614122</v>
      </c>
      <c r="C648">
        <v>16614111</v>
      </c>
      <c r="D648">
        <v>15430395</v>
      </c>
      <c r="E648">
        <v>1</v>
      </c>
      <c r="F648">
        <v>1</v>
      </c>
      <c r="G648">
        <v>1</v>
      </c>
      <c r="H648">
        <v>1</v>
      </c>
      <c r="I648" t="s">
        <v>1224</v>
      </c>
      <c r="J648" t="s">
        <v>6</v>
      </c>
      <c r="K648" t="s">
        <v>1225</v>
      </c>
      <c r="L648">
        <v>1191</v>
      </c>
      <c r="N648">
        <v>1013</v>
      </c>
      <c r="O648" t="s">
        <v>1223</v>
      </c>
      <c r="P648" t="s">
        <v>1223</v>
      </c>
      <c r="Q648">
        <v>1</v>
      </c>
      <c r="X648">
        <v>0.09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2</v>
      </c>
      <c r="AF648" t="s">
        <v>91</v>
      </c>
      <c r="AG648">
        <v>0.11249999999999999</v>
      </c>
      <c r="AH648">
        <v>2</v>
      </c>
      <c r="AI648">
        <v>16614113</v>
      </c>
      <c r="AJ648">
        <v>664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ROW(Source!A291)</f>
        <v>291</v>
      </c>
      <c r="B649">
        <v>16614123</v>
      </c>
      <c r="C649">
        <v>16614111</v>
      </c>
      <c r="D649">
        <v>15247680</v>
      </c>
      <c r="E649">
        <v>1</v>
      </c>
      <c r="F649">
        <v>1</v>
      </c>
      <c r="G649">
        <v>1</v>
      </c>
      <c r="H649">
        <v>2</v>
      </c>
      <c r="I649" t="s">
        <v>1509</v>
      </c>
      <c r="J649" t="s">
        <v>1510</v>
      </c>
      <c r="K649" t="s">
        <v>1511</v>
      </c>
      <c r="L649">
        <v>1368</v>
      </c>
      <c r="N649">
        <v>1011</v>
      </c>
      <c r="O649" t="s">
        <v>1229</v>
      </c>
      <c r="P649" t="s">
        <v>1229</v>
      </c>
      <c r="Q649">
        <v>1</v>
      </c>
      <c r="X649">
        <v>0.02</v>
      </c>
      <c r="Y649">
        <v>0</v>
      </c>
      <c r="Z649">
        <v>111.99</v>
      </c>
      <c r="AA649">
        <v>13.5</v>
      </c>
      <c r="AB649">
        <v>0</v>
      </c>
      <c r="AC649">
        <v>0</v>
      </c>
      <c r="AD649">
        <v>1</v>
      </c>
      <c r="AE649">
        <v>0</v>
      </c>
      <c r="AF649" t="s">
        <v>91</v>
      </c>
      <c r="AG649">
        <v>2.5000000000000001E-2</v>
      </c>
      <c r="AH649">
        <v>2</v>
      </c>
      <c r="AI649">
        <v>16614114</v>
      </c>
      <c r="AJ649">
        <v>665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ROW(Source!A291)</f>
        <v>291</v>
      </c>
      <c r="B650">
        <v>16614124</v>
      </c>
      <c r="C650">
        <v>16614111</v>
      </c>
      <c r="D650">
        <v>15249073</v>
      </c>
      <c r="E650">
        <v>1</v>
      </c>
      <c r="F650">
        <v>1</v>
      </c>
      <c r="G650">
        <v>1</v>
      </c>
      <c r="H650">
        <v>2</v>
      </c>
      <c r="I650" t="s">
        <v>1237</v>
      </c>
      <c r="J650" t="s">
        <v>1238</v>
      </c>
      <c r="K650" t="s">
        <v>1239</v>
      </c>
      <c r="L650">
        <v>1368</v>
      </c>
      <c r="N650">
        <v>1011</v>
      </c>
      <c r="O650" t="s">
        <v>1229</v>
      </c>
      <c r="P650" t="s">
        <v>1229</v>
      </c>
      <c r="Q650">
        <v>1</v>
      </c>
      <c r="X650">
        <v>7.0000000000000007E-2</v>
      </c>
      <c r="Y650">
        <v>0</v>
      </c>
      <c r="Z650">
        <v>65.709999999999994</v>
      </c>
      <c r="AA650">
        <v>11.6</v>
      </c>
      <c r="AB650">
        <v>0</v>
      </c>
      <c r="AC650">
        <v>0</v>
      </c>
      <c r="AD650">
        <v>1</v>
      </c>
      <c r="AE650">
        <v>0</v>
      </c>
      <c r="AF650" t="s">
        <v>91</v>
      </c>
      <c r="AG650">
        <v>8.7500000000000008E-2</v>
      </c>
      <c r="AH650">
        <v>2</v>
      </c>
      <c r="AI650">
        <v>16614115</v>
      </c>
      <c r="AJ650">
        <v>666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ROW(Source!A291)</f>
        <v>291</v>
      </c>
      <c r="B651">
        <v>16614125</v>
      </c>
      <c r="C651">
        <v>16614111</v>
      </c>
      <c r="D651">
        <v>15165268</v>
      </c>
      <c r="E651">
        <v>1</v>
      </c>
      <c r="F651">
        <v>1</v>
      </c>
      <c r="G651">
        <v>1</v>
      </c>
      <c r="H651">
        <v>3</v>
      </c>
      <c r="I651" t="s">
        <v>1656</v>
      </c>
      <c r="J651" t="s">
        <v>1657</v>
      </c>
      <c r="K651" t="s">
        <v>1658</v>
      </c>
      <c r="L651">
        <v>1356</v>
      </c>
      <c r="N651">
        <v>1010</v>
      </c>
      <c r="O651" t="s">
        <v>355</v>
      </c>
      <c r="P651" t="s">
        <v>355</v>
      </c>
      <c r="Q651">
        <v>1000</v>
      </c>
      <c r="X651">
        <v>1E-3</v>
      </c>
      <c r="Y651">
        <v>5650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1E-3</v>
      </c>
      <c r="AH651">
        <v>2</v>
      </c>
      <c r="AI651">
        <v>16614116</v>
      </c>
      <c r="AJ651">
        <v>667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ROW(Source!A291)</f>
        <v>291</v>
      </c>
      <c r="B652">
        <v>16614126</v>
      </c>
      <c r="C652">
        <v>16614111</v>
      </c>
      <c r="D652">
        <v>15167963</v>
      </c>
      <c r="E652">
        <v>1</v>
      </c>
      <c r="F652">
        <v>1</v>
      </c>
      <c r="G652">
        <v>1</v>
      </c>
      <c r="H652">
        <v>3</v>
      </c>
      <c r="I652" t="s">
        <v>1623</v>
      </c>
      <c r="J652" t="s">
        <v>1624</v>
      </c>
      <c r="K652" t="s">
        <v>1625</v>
      </c>
      <c r="L652">
        <v>1346</v>
      </c>
      <c r="N652">
        <v>1009</v>
      </c>
      <c r="O652" t="s">
        <v>162</v>
      </c>
      <c r="P652" t="s">
        <v>162</v>
      </c>
      <c r="Q652">
        <v>1</v>
      </c>
      <c r="X652">
        <v>0.04</v>
      </c>
      <c r="Y652">
        <v>37.29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6</v>
      </c>
      <c r="AG652">
        <v>0.04</v>
      </c>
      <c r="AH652">
        <v>2</v>
      </c>
      <c r="AI652">
        <v>16614117</v>
      </c>
      <c r="AJ652">
        <v>668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ROW(Source!A291)</f>
        <v>291</v>
      </c>
      <c r="B653">
        <v>16614127</v>
      </c>
      <c r="C653">
        <v>16614111</v>
      </c>
      <c r="D653">
        <v>15203740</v>
      </c>
      <c r="E653">
        <v>1</v>
      </c>
      <c r="F653">
        <v>1</v>
      </c>
      <c r="G653">
        <v>1</v>
      </c>
      <c r="H653">
        <v>3</v>
      </c>
      <c r="I653" t="s">
        <v>1632</v>
      </c>
      <c r="J653" t="s">
        <v>1633</v>
      </c>
      <c r="K653" t="s">
        <v>1634</v>
      </c>
      <c r="L653">
        <v>1348</v>
      </c>
      <c r="N653">
        <v>1009</v>
      </c>
      <c r="O653" t="s">
        <v>182</v>
      </c>
      <c r="P653" t="s">
        <v>182</v>
      </c>
      <c r="Q653">
        <v>1000</v>
      </c>
      <c r="X653">
        <v>6.9999999999999994E-5</v>
      </c>
      <c r="Y653">
        <v>15119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6</v>
      </c>
      <c r="AG653">
        <v>6.9999999999999994E-5</v>
      </c>
      <c r="AH653">
        <v>2</v>
      </c>
      <c r="AI653">
        <v>16614118</v>
      </c>
      <c r="AJ653">
        <v>669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ROW(Source!A291)</f>
        <v>291</v>
      </c>
      <c r="B654">
        <v>16614128</v>
      </c>
      <c r="C654">
        <v>16614111</v>
      </c>
      <c r="D654">
        <v>15204468</v>
      </c>
      <c r="E654">
        <v>1</v>
      </c>
      <c r="F654">
        <v>1</v>
      </c>
      <c r="G654">
        <v>1</v>
      </c>
      <c r="H654">
        <v>3</v>
      </c>
      <c r="I654" t="s">
        <v>1635</v>
      </c>
      <c r="J654" t="s">
        <v>1636</v>
      </c>
      <c r="K654" t="s">
        <v>1637</v>
      </c>
      <c r="L654">
        <v>1348</v>
      </c>
      <c r="N654">
        <v>1009</v>
      </c>
      <c r="O654" t="s">
        <v>182</v>
      </c>
      <c r="P654" t="s">
        <v>182</v>
      </c>
      <c r="Q654">
        <v>1000</v>
      </c>
      <c r="X654">
        <v>4.0000000000000003E-5</v>
      </c>
      <c r="Y654">
        <v>16950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4.0000000000000003E-5</v>
      </c>
      <c r="AH654">
        <v>2</v>
      </c>
      <c r="AI654">
        <v>16614119</v>
      </c>
      <c r="AJ654">
        <v>670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ROW(Source!A291)</f>
        <v>291</v>
      </c>
      <c r="B655">
        <v>16614129</v>
      </c>
      <c r="C655">
        <v>16614111</v>
      </c>
      <c r="D655">
        <v>15163266</v>
      </c>
      <c r="E655">
        <v>17</v>
      </c>
      <c r="F655">
        <v>1</v>
      </c>
      <c r="G655">
        <v>1</v>
      </c>
      <c r="H655">
        <v>3</v>
      </c>
      <c r="I655" t="s">
        <v>1827</v>
      </c>
      <c r="J655" t="s">
        <v>6</v>
      </c>
      <c r="K655" t="s">
        <v>1828</v>
      </c>
      <c r="L655">
        <v>1354</v>
      </c>
      <c r="N655">
        <v>1010</v>
      </c>
      <c r="O655" t="s">
        <v>110</v>
      </c>
      <c r="P655" t="s">
        <v>110</v>
      </c>
      <c r="Q655">
        <v>1</v>
      </c>
      <c r="X655">
        <v>1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 t="s">
        <v>6</v>
      </c>
      <c r="AG655">
        <v>1</v>
      </c>
      <c r="AH655">
        <v>3</v>
      </c>
      <c r="AI655">
        <v>-1</v>
      </c>
      <c r="AJ655" t="s">
        <v>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ROW(Source!A291)</f>
        <v>291</v>
      </c>
      <c r="B656">
        <v>16614130</v>
      </c>
      <c r="C656">
        <v>16614111</v>
      </c>
      <c r="D656">
        <v>15161732</v>
      </c>
      <c r="E656">
        <v>17</v>
      </c>
      <c r="F656">
        <v>1</v>
      </c>
      <c r="G656">
        <v>1</v>
      </c>
      <c r="H656">
        <v>3</v>
      </c>
      <c r="I656" t="s">
        <v>1825</v>
      </c>
      <c r="J656" t="s">
        <v>6</v>
      </c>
      <c r="K656" t="s">
        <v>1826</v>
      </c>
      <c r="L656">
        <v>1354</v>
      </c>
      <c r="N656">
        <v>1010</v>
      </c>
      <c r="O656" t="s">
        <v>110</v>
      </c>
      <c r="P656" t="s">
        <v>110</v>
      </c>
      <c r="Q656">
        <v>1</v>
      </c>
      <c r="X656">
        <v>1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 t="s">
        <v>6</v>
      </c>
      <c r="AG656">
        <v>1</v>
      </c>
      <c r="AH656">
        <v>3</v>
      </c>
      <c r="AI656">
        <v>-1</v>
      </c>
      <c r="AJ656" t="s">
        <v>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ROW(Source!A293)</f>
        <v>293</v>
      </c>
      <c r="B657">
        <v>16614142</v>
      </c>
      <c r="C657">
        <v>16614132</v>
      </c>
      <c r="D657">
        <v>15446300</v>
      </c>
      <c r="E657">
        <v>1</v>
      </c>
      <c r="F657">
        <v>1</v>
      </c>
      <c r="G657">
        <v>1</v>
      </c>
      <c r="H657">
        <v>1</v>
      </c>
      <c r="I657" t="s">
        <v>1317</v>
      </c>
      <c r="J657" t="s">
        <v>6</v>
      </c>
      <c r="K657" t="s">
        <v>1318</v>
      </c>
      <c r="L657">
        <v>1191</v>
      </c>
      <c r="N657">
        <v>1013</v>
      </c>
      <c r="O657" t="s">
        <v>1223</v>
      </c>
      <c r="P657" t="s">
        <v>1223</v>
      </c>
      <c r="Q657">
        <v>1</v>
      </c>
      <c r="X657">
        <v>4.46</v>
      </c>
      <c r="Y657">
        <v>0</v>
      </c>
      <c r="Z657">
        <v>0</v>
      </c>
      <c r="AA657">
        <v>0</v>
      </c>
      <c r="AB657">
        <v>9.92</v>
      </c>
      <c r="AC657">
        <v>0</v>
      </c>
      <c r="AD657">
        <v>1</v>
      </c>
      <c r="AE657">
        <v>1</v>
      </c>
      <c r="AF657" t="s">
        <v>92</v>
      </c>
      <c r="AG657">
        <v>5.1289999999999996</v>
      </c>
      <c r="AH657">
        <v>2</v>
      </c>
      <c r="AI657">
        <v>16614133</v>
      </c>
      <c r="AJ657">
        <v>672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ROW(Source!A293)</f>
        <v>293</v>
      </c>
      <c r="B658">
        <v>16614143</v>
      </c>
      <c r="C658">
        <v>16614132</v>
      </c>
      <c r="D658">
        <v>15430395</v>
      </c>
      <c r="E658">
        <v>1</v>
      </c>
      <c r="F658">
        <v>1</v>
      </c>
      <c r="G658">
        <v>1</v>
      </c>
      <c r="H658">
        <v>1</v>
      </c>
      <c r="I658" t="s">
        <v>1224</v>
      </c>
      <c r="J658" t="s">
        <v>6</v>
      </c>
      <c r="K658" t="s">
        <v>1225</v>
      </c>
      <c r="L658">
        <v>1191</v>
      </c>
      <c r="N658">
        <v>1013</v>
      </c>
      <c r="O658" t="s">
        <v>1223</v>
      </c>
      <c r="P658" t="s">
        <v>1223</v>
      </c>
      <c r="Q658">
        <v>1</v>
      </c>
      <c r="X658">
        <v>0.01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2</v>
      </c>
      <c r="AF658" t="s">
        <v>91</v>
      </c>
      <c r="AG658">
        <v>1.2500000000000001E-2</v>
      </c>
      <c r="AH658">
        <v>2</v>
      </c>
      <c r="AI658">
        <v>16614134</v>
      </c>
      <c r="AJ658">
        <v>673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ROW(Source!A293)</f>
        <v>293</v>
      </c>
      <c r="B659">
        <v>16614144</v>
      </c>
      <c r="C659">
        <v>16614132</v>
      </c>
      <c r="D659">
        <v>15249073</v>
      </c>
      <c r="E659">
        <v>1</v>
      </c>
      <c r="F659">
        <v>1</v>
      </c>
      <c r="G659">
        <v>1</v>
      </c>
      <c r="H659">
        <v>2</v>
      </c>
      <c r="I659" t="s">
        <v>1237</v>
      </c>
      <c r="J659" t="s">
        <v>1238</v>
      </c>
      <c r="K659" t="s">
        <v>1239</v>
      </c>
      <c r="L659">
        <v>1368</v>
      </c>
      <c r="N659">
        <v>1011</v>
      </c>
      <c r="O659" t="s">
        <v>1229</v>
      </c>
      <c r="P659" t="s">
        <v>1229</v>
      </c>
      <c r="Q659">
        <v>1</v>
      </c>
      <c r="X659">
        <v>0.01</v>
      </c>
      <c r="Y659">
        <v>0</v>
      </c>
      <c r="Z659">
        <v>65.709999999999994</v>
      </c>
      <c r="AA659">
        <v>11.6</v>
      </c>
      <c r="AB659">
        <v>0</v>
      </c>
      <c r="AC659">
        <v>0</v>
      </c>
      <c r="AD659">
        <v>1</v>
      </c>
      <c r="AE659">
        <v>0</v>
      </c>
      <c r="AF659" t="s">
        <v>91</v>
      </c>
      <c r="AG659">
        <v>1.2500000000000001E-2</v>
      </c>
      <c r="AH659">
        <v>2</v>
      </c>
      <c r="AI659">
        <v>16614135</v>
      </c>
      <c r="AJ659">
        <v>674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ROW(Source!A293)</f>
        <v>293</v>
      </c>
      <c r="B660">
        <v>16614145</v>
      </c>
      <c r="C660">
        <v>16614132</v>
      </c>
      <c r="D660">
        <v>15249308</v>
      </c>
      <c r="E660">
        <v>1</v>
      </c>
      <c r="F660">
        <v>1</v>
      </c>
      <c r="G660">
        <v>1</v>
      </c>
      <c r="H660">
        <v>2</v>
      </c>
      <c r="I660" t="s">
        <v>1611</v>
      </c>
      <c r="J660" t="s">
        <v>1612</v>
      </c>
      <c r="K660" t="s">
        <v>1613</v>
      </c>
      <c r="L660">
        <v>1368</v>
      </c>
      <c r="N660">
        <v>1011</v>
      </c>
      <c r="O660" t="s">
        <v>1229</v>
      </c>
      <c r="P660" t="s">
        <v>1229</v>
      </c>
      <c r="Q660">
        <v>1</v>
      </c>
      <c r="X660">
        <v>0.49</v>
      </c>
      <c r="Y660">
        <v>0</v>
      </c>
      <c r="Z660">
        <v>1.2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91</v>
      </c>
      <c r="AG660">
        <v>0.61250000000000004</v>
      </c>
      <c r="AH660">
        <v>2</v>
      </c>
      <c r="AI660">
        <v>16614136</v>
      </c>
      <c r="AJ660">
        <v>675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ROW(Source!A293)</f>
        <v>293</v>
      </c>
      <c r="B661">
        <v>16614146</v>
      </c>
      <c r="C661">
        <v>16614132</v>
      </c>
      <c r="D661">
        <v>15249377</v>
      </c>
      <c r="E661">
        <v>1</v>
      </c>
      <c r="F661">
        <v>1</v>
      </c>
      <c r="G661">
        <v>1</v>
      </c>
      <c r="H661">
        <v>2</v>
      </c>
      <c r="I661" t="s">
        <v>1319</v>
      </c>
      <c r="J661" t="s">
        <v>1320</v>
      </c>
      <c r="K661" t="s">
        <v>1321</v>
      </c>
      <c r="L661">
        <v>1368</v>
      </c>
      <c r="N661">
        <v>1011</v>
      </c>
      <c r="O661" t="s">
        <v>1229</v>
      </c>
      <c r="P661" t="s">
        <v>1229</v>
      </c>
      <c r="Q661">
        <v>1</v>
      </c>
      <c r="X661">
        <v>0.43</v>
      </c>
      <c r="Y661">
        <v>0</v>
      </c>
      <c r="Z661">
        <v>8.1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91</v>
      </c>
      <c r="AG661">
        <v>0.53749999999999998</v>
      </c>
      <c r="AH661">
        <v>2</v>
      </c>
      <c r="AI661">
        <v>16614137</v>
      </c>
      <c r="AJ661">
        <v>676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ROW(Source!A293)</f>
        <v>293</v>
      </c>
      <c r="B662">
        <v>16614147</v>
      </c>
      <c r="C662">
        <v>16614132</v>
      </c>
      <c r="D662">
        <v>15165634</v>
      </c>
      <c r="E662">
        <v>1</v>
      </c>
      <c r="F662">
        <v>1</v>
      </c>
      <c r="G662">
        <v>1</v>
      </c>
      <c r="H662">
        <v>3</v>
      </c>
      <c r="I662" t="s">
        <v>1614</v>
      </c>
      <c r="J662" t="s">
        <v>1615</v>
      </c>
      <c r="K662" t="s">
        <v>1616</v>
      </c>
      <c r="L662">
        <v>1339</v>
      </c>
      <c r="N662">
        <v>1007</v>
      </c>
      <c r="O662" t="s">
        <v>282</v>
      </c>
      <c r="P662" t="s">
        <v>282</v>
      </c>
      <c r="Q662">
        <v>1</v>
      </c>
      <c r="X662">
        <v>8.3999999999999995E-3</v>
      </c>
      <c r="Y662">
        <v>38.51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8.3999999999999995E-3</v>
      </c>
      <c r="AH662">
        <v>2</v>
      </c>
      <c r="AI662">
        <v>16614138</v>
      </c>
      <c r="AJ662">
        <v>677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ROW(Source!A293)</f>
        <v>293</v>
      </c>
      <c r="B663">
        <v>16614148</v>
      </c>
      <c r="C663">
        <v>16614132</v>
      </c>
      <c r="D663">
        <v>15165653</v>
      </c>
      <c r="E663">
        <v>1</v>
      </c>
      <c r="F663">
        <v>1</v>
      </c>
      <c r="G663">
        <v>1</v>
      </c>
      <c r="H663">
        <v>3</v>
      </c>
      <c r="I663" t="s">
        <v>1617</v>
      </c>
      <c r="J663" t="s">
        <v>1618</v>
      </c>
      <c r="K663" t="s">
        <v>1619</v>
      </c>
      <c r="L663">
        <v>1339</v>
      </c>
      <c r="N663">
        <v>1007</v>
      </c>
      <c r="O663" t="s">
        <v>282</v>
      </c>
      <c r="P663" t="s">
        <v>282</v>
      </c>
      <c r="Q663">
        <v>1</v>
      </c>
      <c r="X663">
        <v>3.6999999999999998E-2</v>
      </c>
      <c r="Y663">
        <v>6.22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6</v>
      </c>
      <c r="AG663">
        <v>3.6999999999999998E-2</v>
      </c>
      <c r="AH663">
        <v>2</v>
      </c>
      <c r="AI663">
        <v>16614139</v>
      </c>
      <c r="AJ663">
        <v>678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ROW(Source!A293)</f>
        <v>293</v>
      </c>
      <c r="B664">
        <v>16614149</v>
      </c>
      <c r="C664">
        <v>16614132</v>
      </c>
      <c r="D664">
        <v>15168763</v>
      </c>
      <c r="E664">
        <v>1</v>
      </c>
      <c r="F664">
        <v>1</v>
      </c>
      <c r="G664">
        <v>1</v>
      </c>
      <c r="H664">
        <v>3</v>
      </c>
      <c r="I664" t="s">
        <v>1650</v>
      </c>
      <c r="J664" t="s">
        <v>1651</v>
      </c>
      <c r="K664" t="s">
        <v>1652</v>
      </c>
      <c r="L664">
        <v>1348</v>
      </c>
      <c r="N664">
        <v>1009</v>
      </c>
      <c r="O664" t="s">
        <v>182</v>
      </c>
      <c r="P664" t="s">
        <v>182</v>
      </c>
      <c r="Q664">
        <v>1000</v>
      </c>
      <c r="X664">
        <v>1.4999999999999999E-4</v>
      </c>
      <c r="Y664">
        <v>10362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1.4999999999999999E-4</v>
      </c>
      <c r="AH664">
        <v>2</v>
      </c>
      <c r="AI664">
        <v>16614140</v>
      </c>
      <c r="AJ664">
        <v>679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ROW(Source!A293)</f>
        <v>293</v>
      </c>
      <c r="B665">
        <v>16614150</v>
      </c>
      <c r="C665">
        <v>16614132</v>
      </c>
      <c r="D665">
        <v>15162883</v>
      </c>
      <c r="E665">
        <v>17</v>
      </c>
      <c r="F665">
        <v>1</v>
      </c>
      <c r="G665">
        <v>1</v>
      </c>
      <c r="H665">
        <v>3</v>
      </c>
      <c r="I665" t="s">
        <v>1818</v>
      </c>
      <c r="J665" t="s">
        <v>6</v>
      </c>
      <c r="K665" t="s">
        <v>1819</v>
      </c>
      <c r="L665">
        <v>1354</v>
      </c>
      <c r="N665">
        <v>1010</v>
      </c>
      <c r="O665" t="s">
        <v>110</v>
      </c>
      <c r="P665" t="s">
        <v>110</v>
      </c>
      <c r="Q665">
        <v>1</v>
      </c>
      <c r="X665">
        <v>1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 t="s">
        <v>6</v>
      </c>
      <c r="AG665">
        <v>1</v>
      </c>
      <c r="AH665">
        <v>3</v>
      </c>
      <c r="AI665">
        <v>-1</v>
      </c>
      <c r="AJ665" t="s">
        <v>6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ROW(Source!A293)</f>
        <v>293</v>
      </c>
      <c r="B666">
        <v>16614151</v>
      </c>
      <c r="C666">
        <v>16614132</v>
      </c>
      <c r="D666">
        <v>15227602</v>
      </c>
      <c r="E666">
        <v>1</v>
      </c>
      <c r="F666">
        <v>1</v>
      </c>
      <c r="G666">
        <v>1</v>
      </c>
      <c r="H666">
        <v>3</v>
      </c>
      <c r="I666" t="s">
        <v>1659</v>
      </c>
      <c r="J666" t="s">
        <v>1660</v>
      </c>
      <c r="K666" t="s">
        <v>1661</v>
      </c>
      <c r="L666">
        <v>1301</v>
      </c>
      <c r="N666">
        <v>1003</v>
      </c>
      <c r="O666" t="s">
        <v>135</v>
      </c>
      <c r="P666" t="s">
        <v>135</v>
      </c>
      <c r="Q666">
        <v>1</v>
      </c>
      <c r="X666">
        <v>0.4</v>
      </c>
      <c r="Y666">
        <v>31.2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0.4</v>
      </c>
      <c r="AH666">
        <v>2</v>
      </c>
      <c r="AI666">
        <v>16614141</v>
      </c>
      <c r="AJ666">
        <v>680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ROW(Source!A294)</f>
        <v>294</v>
      </c>
      <c r="B667">
        <v>16614159</v>
      </c>
      <c r="C667">
        <v>16614152</v>
      </c>
      <c r="D667">
        <v>15478831</v>
      </c>
      <c r="E667">
        <v>1</v>
      </c>
      <c r="F667">
        <v>1</v>
      </c>
      <c r="G667">
        <v>1</v>
      </c>
      <c r="H667">
        <v>1</v>
      </c>
      <c r="I667" t="s">
        <v>1662</v>
      </c>
      <c r="J667" t="s">
        <v>6</v>
      </c>
      <c r="K667" t="s">
        <v>1663</v>
      </c>
      <c r="L667">
        <v>1191</v>
      </c>
      <c r="N667">
        <v>1013</v>
      </c>
      <c r="O667" t="s">
        <v>1223</v>
      </c>
      <c r="P667" t="s">
        <v>1223</v>
      </c>
      <c r="Q667">
        <v>1</v>
      </c>
      <c r="X667">
        <v>5.01</v>
      </c>
      <c r="Y667">
        <v>0</v>
      </c>
      <c r="Z667">
        <v>0</v>
      </c>
      <c r="AA667">
        <v>0</v>
      </c>
      <c r="AB667">
        <v>11.64</v>
      </c>
      <c r="AC667">
        <v>0</v>
      </c>
      <c r="AD667">
        <v>1</v>
      </c>
      <c r="AE667">
        <v>1</v>
      </c>
      <c r="AF667" t="s">
        <v>92</v>
      </c>
      <c r="AG667">
        <v>5.761499999999999</v>
      </c>
      <c r="AH667">
        <v>2</v>
      </c>
      <c r="AI667">
        <v>16614153</v>
      </c>
      <c r="AJ667">
        <v>681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ROW(Source!A294)</f>
        <v>294</v>
      </c>
      <c r="B668">
        <v>16614160</v>
      </c>
      <c r="C668">
        <v>16614152</v>
      </c>
      <c r="D668">
        <v>15248793</v>
      </c>
      <c r="E668">
        <v>1</v>
      </c>
      <c r="F668">
        <v>1</v>
      </c>
      <c r="G668">
        <v>1</v>
      </c>
      <c r="H668">
        <v>2</v>
      </c>
      <c r="I668" t="s">
        <v>1638</v>
      </c>
      <c r="J668" t="s">
        <v>1639</v>
      </c>
      <c r="K668" t="s">
        <v>1640</v>
      </c>
      <c r="L668">
        <v>1368</v>
      </c>
      <c r="N668">
        <v>1011</v>
      </c>
      <c r="O668" t="s">
        <v>1229</v>
      </c>
      <c r="P668" t="s">
        <v>1229</v>
      </c>
      <c r="Q668">
        <v>1</v>
      </c>
      <c r="X668">
        <v>1.5</v>
      </c>
      <c r="Y668">
        <v>0</v>
      </c>
      <c r="Z668">
        <v>29.67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91</v>
      </c>
      <c r="AG668">
        <v>1.875</v>
      </c>
      <c r="AH668">
        <v>2</v>
      </c>
      <c r="AI668">
        <v>16614154</v>
      </c>
      <c r="AJ668">
        <v>682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ROW(Source!A294)</f>
        <v>294</v>
      </c>
      <c r="B669">
        <v>16614161</v>
      </c>
      <c r="C669">
        <v>16614152</v>
      </c>
      <c r="D669">
        <v>15167286</v>
      </c>
      <c r="E669">
        <v>1</v>
      </c>
      <c r="F669">
        <v>1</v>
      </c>
      <c r="G669">
        <v>1</v>
      </c>
      <c r="H669">
        <v>3</v>
      </c>
      <c r="I669" t="s">
        <v>1293</v>
      </c>
      <c r="J669" t="s">
        <v>1294</v>
      </c>
      <c r="K669" t="s">
        <v>1295</v>
      </c>
      <c r="L669">
        <v>1339</v>
      </c>
      <c r="N669">
        <v>1007</v>
      </c>
      <c r="O669" t="s">
        <v>282</v>
      </c>
      <c r="P669" t="s">
        <v>282</v>
      </c>
      <c r="Q669">
        <v>1</v>
      </c>
      <c r="X669">
        <v>1</v>
      </c>
      <c r="Y669">
        <v>2.44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1</v>
      </c>
      <c r="AH669">
        <v>2</v>
      </c>
      <c r="AI669">
        <v>16614155</v>
      </c>
      <c r="AJ669">
        <v>683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ROW(Source!A294)</f>
        <v>294</v>
      </c>
      <c r="B670">
        <v>16614162</v>
      </c>
      <c r="C670">
        <v>16614152</v>
      </c>
      <c r="D670">
        <v>15167963</v>
      </c>
      <c r="E670">
        <v>1</v>
      </c>
      <c r="F670">
        <v>1</v>
      </c>
      <c r="G670">
        <v>1</v>
      </c>
      <c r="H670">
        <v>3</v>
      </c>
      <c r="I670" t="s">
        <v>1623</v>
      </c>
      <c r="J670" t="s">
        <v>1624</v>
      </c>
      <c r="K670" t="s">
        <v>1625</v>
      </c>
      <c r="L670">
        <v>1346</v>
      </c>
      <c r="N670">
        <v>1009</v>
      </c>
      <c r="O670" t="s">
        <v>162</v>
      </c>
      <c r="P670" t="s">
        <v>162</v>
      </c>
      <c r="Q670">
        <v>1</v>
      </c>
      <c r="X670">
        <v>0.02</v>
      </c>
      <c r="Y670">
        <v>37.29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0.02</v>
      </c>
      <c r="AH670">
        <v>2</v>
      </c>
      <c r="AI670">
        <v>16614156</v>
      </c>
      <c r="AJ670">
        <v>684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ROW(Source!A294)</f>
        <v>294</v>
      </c>
      <c r="B671">
        <v>16614163</v>
      </c>
      <c r="C671">
        <v>16614152</v>
      </c>
      <c r="D671">
        <v>15203740</v>
      </c>
      <c r="E671">
        <v>1</v>
      </c>
      <c r="F671">
        <v>1</v>
      </c>
      <c r="G671">
        <v>1</v>
      </c>
      <c r="H671">
        <v>3</v>
      </c>
      <c r="I671" t="s">
        <v>1632</v>
      </c>
      <c r="J671" t="s">
        <v>1633</v>
      </c>
      <c r="K671" t="s">
        <v>1634</v>
      </c>
      <c r="L671">
        <v>1348</v>
      </c>
      <c r="N671">
        <v>1009</v>
      </c>
      <c r="O671" t="s">
        <v>182</v>
      </c>
      <c r="P671" t="s">
        <v>182</v>
      </c>
      <c r="Q671">
        <v>1000</v>
      </c>
      <c r="X671">
        <v>5.0000000000000002E-5</v>
      </c>
      <c r="Y671">
        <v>15119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5.0000000000000002E-5</v>
      </c>
      <c r="AH671">
        <v>2</v>
      </c>
      <c r="AI671">
        <v>16614157</v>
      </c>
      <c r="AJ671">
        <v>685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ROW(Source!A294)</f>
        <v>294</v>
      </c>
      <c r="B672">
        <v>16614164</v>
      </c>
      <c r="C672">
        <v>16614152</v>
      </c>
      <c r="D672">
        <v>15204468</v>
      </c>
      <c r="E672">
        <v>1</v>
      </c>
      <c r="F672">
        <v>1</v>
      </c>
      <c r="G672">
        <v>1</v>
      </c>
      <c r="H672">
        <v>3</v>
      </c>
      <c r="I672" t="s">
        <v>1635</v>
      </c>
      <c r="J672" t="s">
        <v>1636</v>
      </c>
      <c r="K672" t="s">
        <v>1637</v>
      </c>
      <c r="L672">
        <v>1348</v>
      </c>
      <c r="N672">
        <v>1009</v>
      </c>
      <c r="O672" t="s">
        <v>182</v>
      </c>
      <c r="P672" t="s">
        <v>182</v>
      </c>
      <c r="Q672">
        <v>1000</v>
      </c>
      <c r="X672">
        <v>2.0000000000000002E-5</v>
      </c>
      <c r="Y672">
        <v>16950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2.0000000000000002E-5</v>
      </c>
      <c r="AH672">
        <v>2</v>
      </c>
      <c r="AI672">
        <v>16614158</v>
      </c>
      <c r="AJ672">
        <v>686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ROW(Source!A295)</f>
        <v>295</v>
      </c>
      <c r="B673">
        <v>16614178</v>
      </c>
      <c r="C673">
        <v>16614165</v>
      </c>
      <c r="D673">
        <v>15436014</v>
      </c>
      <c r="E673">
        <v>1</v>
      </c>
      <c r="F673">
        <v>1</v>
      </c>
      <c r="G673">
        <v>1</v>
      </c>
      <c r="H673">
        <v>1</v>
      </c>
      <c r="I673" t="s">
        <v>1259</v>
      </c>
      <c r="J673" t="s">
        <v>6</v>
      </c>
      <c r="K673" t="s">
        <v>1260</v>
      </c>
      <c r="L673">
        <v>1191</v>
      </c>
      <c r="N673">
        <v>1013</v>
      </c>
      <c r="O673" t="s">
        <v>1223</v>
      </c>
      <c r="P673" t="s">
        <v>1223</v>
      </c>
      <c r="Q673">
        <v>1</v>
      </c>
      <c r="X673">
        <v>167.86</v>
      </c>
      <c r="Y673">
        <v>0</v>
      </c>
      <c r="Z673">
        <v>0</v>
      </c>
      <c r="AA673">
        <v>0</v>
      </c>
      <c r="AB673">
        <v>8.74</v>
      </c>
      <c r="AC673">
        <v>0</v>
      </c>
      <c r="AD673">
        <v>1</v>
      </c>
      <c r="AE673">
        <v>1</v>
      </c>
      <c r="AF673" t="s">
        <v>92</v>
      </c>
      <c r="AG673">
        <v>193.03899999999999</v>
      </c>
      <c r="AH673">
        <v>2</v>
      </c>
      <c r="AI673">
        <v>16614166</v>
      </c>
      <c r="AJ673">
        <v>687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ROW(Source!A295)</f>
        <v>295</v>
      </c>
      <c r="B674">
        <v>16614179</v>
      </c>
      <c r="C674">
        <v>16614165</v>
      </c>
      <c r="D674">
        <v>15430395</v>
      </c>
      <c r="E674">
        <v>1</v>
      </c>
      <c r="F674">
        <v>1</v>
      </c>
      <c r="G674">
        <v>1</v>
      </c>
      <c r="H674">
        <v>1</v>
      </c>
      <c r="I674" t="s">
        <v>1224</v>
      </c>
      <c r="J674" t="s">
        <v>6</v>
      </c>
      <c r="K674" t="s">
        <v>1225</v>
      </c>
      <c r="L674">
        <v>1191</v>
      </c>
      <c r="N674">
        <v>1013</v>
      </c>
      <c r="O674" t="s">
        <v>1223</v>
      </c>
      <c r="P674" t="s">
        <v>1223</v>
      </c>
      <c r="Q674">
        <v>1</v>
      </c>
      <c r="X674">
        <v>1.3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2</v>
      </c>
      <c r="AF674" t="s">
        <v>91</v>
      </c>
      <c r="AG674">
        <v>1.625</v>
      </c>
      <c r="AH674">
        <v>2</v>
      </c>
      <c r="AI674">
        <v>16614167</v>
      </c>
      <c r="AJ674">
        <v>688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ROW(Source!A295)</f>
        <v>295</v>
      </c>
      <c r="B675">
        <v>16614180</v>
      </c>
      <c r="C675">
        <v>16614165</v>
      </c>
      <c r="D675">
        <v>15247680</v>
      </c>
      <c r="E675">
        <v>1</v>
      </c>
      <c r="F675">
        <v>1</v>
      </c>
      <c r="G675">
        <v>1</v>
      </c>
      <c r="H675">
        <v>2</v>
      </c>
      <c r="I675" t="s">
        <v>1509</v>
      </c>
      <c r="J675" t="s">
        <v>1510</v>
      </c>
      <c r="K675" t="s">
        <v>1511</v>
      </c>
      <c r="L675">
        <v>1368</v>
      </c>
      <c r="N675">
        <v>1011</v>
      </c>
      <c r="O675" t="s">
        <v>1229</v>
      </c>
      <c r="P675" t="s">
        <v>1229</v>
      </c>
      <c r="Q675">
        <v>1</v>
      </c>
      <c r="X675">
        <v>0.52</v>
      </c>
      <c r="Y675">
        <v>0</v>
      </c>
      <c r="Z675">
        <v>111.99</v>
      </c>
      <c r="AA675">
        <v>13.5</v>
      </c>
      <c r="AB675">
        <v>0</v>
      </c>
      <c r="AC675">
        <v>0</v>
      </c>
      <c r="AD675">
        <v>1</v>
      </c>
      <c r="AE675">
        <v>0</v>
      </c>
      <c r="AF675" t="s">
        <v>91</v>
      </c>
      <c r="AG675">
        <v>0.65</v>
      </c>
      <c r="AH675">
        <v>2</v>
      </c>
      <c r="AI675">
        <v>16614168</v>
      </c>
      <c r="AJ675">
        <v>689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ROW(Source!A295)</f>
        <v>295</v>
      </c>
      <c r="B676">
        <v>16614181</v>
      </c>
      <c r="C676">
        <v>16614165</v>
      </c>
      <c r="D676">
        <v>15247873</v>
      </c>
      <c r="E676">
        <v>1</v>
      </c>
      <c r="F676">
        <v>1</v>
      </c>
      <c r="G676">
        <v>1</v>
      </c>
      <c r="H676">
        <v>2</v>
      </c>
      <c r="I676" t="s">
        <v>1664</v>
      </c>
      <c r="J676" t="s">
        <v>1665</v>
      </c>
      <c r="K676" t="s">
        <v>1666</v>
      </c>
      <c r="L676">
        <v>1368</v>
      </c>
      <c r="N676">
        <v>1011</v>
      </c>
      <c r="O676" t="s">
        <v>1229</v>
      </c>
      <c r="P676" t="s">
        <v>1229</v>
      </c>
      <c r="Q676">
        <v>1</v>
      </c>
      <c r="X676">
        <v>0.39</v>
      </c>
      <c r="Y676">
        <v>0</v>
      </c>
      <c r="Z676">
        <v>6.66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91</v>
      </c>
      <c r="AG676">
        <v>0.48750000000000004</v>
      </c>
      <c r="AH676">
        <v>2</v>
      </c>
      <c r="AI676">
        <v>16614169</v>
      </c>
      <c r="AJ676">
        <v>690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ROW(Source!A295)</f>
        <v>295</v>
      </c>
      <c r="B677">
        <v>16614182</v>
      </c>
      <c r="C677">
        <v>16614165</v>
      </c>
      <c r="D677">
        <v>15249073</v>
      </c>
      <c r="E677">
        <v>1</v>
      </c>
      <c r="F677">
        <v>1</v>
      </c>
      <c r="G677">
        <v>1</v>
      </c>
      <c r="H677">
        <v>2</v>
      </c>
      <c r="I677" t="s">
        <v>1237</v>
      </c>
      <c r="J677" t="s">
        <v>1238</v>
      </c>
      <c r="K677" t="s">
        <v>1239</v>
      </c>
      <c r="L677">
        <v>1368</v>
      </c>
      <c r="N677">
        <v>1011</v>
      </c>
      <c r="O677" t="s">
        <v>1229</v>
      </c>
      <c r="P677" t="s">
        <v>1229</v>
      </c>
      <c r="Q677">
        <v>1</v>
      </c>
      <c r="X677">
        <v>0.78</v>
      </c>
      <c r="Y677">
        <v>0</v>
      </c>
      <c r="Z677">
        <v>65.709999999999994</v>
      </c>
      <c r="AA677">
        <v>11.6</v>
      </c>
      <c r="AB677">
        <v>0</v>
      </c>
      <c r="AC677">
        <v>0</v>
      </c>
      <c r="AD677">
        <v>1</v>
      </c>
      <c r="AE677">
        <v>0</v>
      </c>
      <c r="AF677" t="s">
        <v>91</v>
      </c>
      <c r="AG677">
        <v>0.97500000000000009</v>
      </c>
      <c r="AH677">
        <v>2</v>
      </c>
      <c r="AI677">
        <v>16614170</v>
      </c>
      <c r="AJ677">
        <v>691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ROW(Source!A295)</f>
        <v>295</v>
      </c>
      <c r="B678">
        <v>16614183</v>
      </c>
      <c r="C678">
        <v>16614165</v>
      </c>
      <c r="D678">
        <v>15249377</v>
      </c>
      <c r="E678">
        <v>1</v>
      </c>
      <c r="F678">
        <v>1</v>
      </c>
      <c r="G678">
        <v>1</v>
      </c>
      <c r="H678">
        <v>2</v>
      </c>
      <c r="I678" t="s">
        <v>1319</v>
      </c>
      <c r="J678" t="s">
        <v>1320</v>
      </c>
      <c r="K678" t="s">
        <v>1321</v>
      </c>
      <c r="L678">
        <v>1368</v>
      </c>
      <c r="N678">
        <v>1011</v>
      </c>
      <c r="O678" t="s">
        <v>1229</v>
      </c>
      <c r="P678" t="s">
        <v>1229</v>
      </c>
      <c r="Q678">
        <v>1</v>
      </c>
      <c r="X678">
        <v>1.79</v>
      </c>
      <c r="Y678">
        <v>0</v>
      </c>
      <c r="Z678">
        <v>8.1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91</v>
      </c>
      <c r="AG678">
        <v>2.2374999999999998</v>
      </c>
      <c r="AH678">
        <v>2</v>
      </c>
      <c r="AI678">
        <v>16614171</v>
      </c>
      <c r="AJ678">
        <v>692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ROW(Source!A295)</f>
        <v>295</v>
      </c>
      <c r="B679">
        <v>16614184</v>
      </c>
      <c r="C679">
        <v>16614165</v>
      </c>
      <c r="D679">
        <v>15165170</v>
      </c>
      <c r="E679">
        <v>1</v>
      </c>
      <c r="F679">
        <v>1</v>
      </c>
      <c r="G679">
        <v>1</v>
      </c>
      <c r="H679">
        <v>3</v>
      </c>
      <c r="I679" t="s">
        <v>1667</v>
      </c>
      <c r="J679" t="s">
        <v>1668</v>
      </c>
      <c r="K679" t="s">
        <v>1669</v>
      </c>
      <c r="L679">
        <v>1348</v>
      </c>
      <c r="N679">
        <v>1009</v>
      </c>
      <c r="O679" t="s">
        <v>182</v>
      </c>
      <c r="P679" t="s">
        <v>182</v>
      </c>
      <c r="Q679">
        <v>1000</v>
      </c>
      <c r="X679">
        <v>8.8999999999999995E-4</v>
      </c>
      <c r="Y679">
        <v>26499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6</v>
      </c>
      <c r="AG679">
        <v>8.8999999999999995E-4</v>
      </c>
      <c r="AH679">
        <v>2</v>
      </c>
      <c r="AI679">
        <v>16614172</v>
      </c>
      <c r="AJ679">
        <v>693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ROW(Source!A295)</f>
        <v>295</v>
      </c>
      <c r="B680">
        <v>16614185</v>
      </c>
      <c r="C680">
        <v>16614165</v>
      </c>
      <c r="D680">
        <v>15168763</v>
      </c>
      <c r="E680">
        <v>1</v>
      </c>
      <c r="F680">
        <v>1</v>
      </c>
      <c r="G680">
        <v>1</v>
      </c>
      <c r="H680">
        <v>3</v>
      </c>
      <c r="I680" t="s">
        <v>1650</v>
      </c>
      <c r="J680" t="s">
        <v>1651</v>
      </c>
      <c r="K680" t="s">
        <v>1652</v>
      </c>
      <c r="L680">
        <v>1348</v>
      </c>
      <c r="N680">
        <v>1009</v>
      </c>
      <c r="O680" t="s">
        <v>182</v>
      </c>
      <c r="P680" t="s">
        <v>182</v>
      </c>
      <c r="Q680">
        <v>1000</v>
      </c>
      <c r="X680">
        <v>4.4999999999999999E-4</v>
      </c>
      <c r="Y680">
        <v>10362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6</v>
      </c>
      <c r="AG680">
        <v>4.4999999999999999E-4</v>
      </c>
      <c r="AH680">
        <v>2</v>
      </c>
      <c r="AI680">
        <v>16614173</v>
      </c>
      <c r="AJ680">
        <v>694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ROW(Source!A295)</f>
        <v>295</v>
      </c>
      <c r="B681">
        <v>16614186</v>
      </c>
      <c r="C681">
        <v>16614165</v>
      </c>
      <c r="D681">
        <v>15169941</v>
      </c>
      <c r="E681">
        <v>1</v>
      </c>
      <c r="F681">
        <v>1</v>
      </c>
      <c r="G681">
        <v>1</v>
      </c>
      <c r="H681">
        <v>3</v>
      </c>
      <c r="I681" t="s">
        <v>1670</v>
      </c>
      <c r="J681" t="s">
        <v>1671</v>
      </c>
      <c r="K681" t="s">
        <v>1517</v>
      </c>
      <c r="L681">
        <v>1348</v>
      </c>
      <c r="N681">
        <v>1009</v>
      </c>
      <c r="O681" t="s">
        <v>182</v>
      </c>
      <c r="P681" t="s">
        <v>182</v>
      </c>
      <c r="Q681">
        <v>1000</v>
      </c>
      <c r="X681">
        <v>1.4999999999999999E-2</v>
      </c>
      <c r="Y681">
        <v>9040.01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1.4999999999999999E-2</v>
      </c>
      <c r="AH681">
        <v>2</v>
      </c>
      <c r="AI681">
        <v>16614174</v>
      </c>
      <c r="AJ681">
        <v>695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ROW(Source!A295)</f>
        <v>295</v>
      </c>
      <c r="B682">
        <v>16614187</v>
      </c>
      <c r="C682">
        <v>16614165</v>
      </c>
      <c r="D682">
        <v>15170824</v>
      </c>
      <c r="E682">
        <v>1</v>
      </c>
      <c r="F682">
        <v>1</v>
      </c>
      <c r="G682">
        <v>1</v>
      </c>
      <c r="H682">
        <v>3</v>
      </c>
      <c r="I682" t="s">
        <v>1672</v>
      </c>
      <c r="J682" t="s">
        <v>1673</v>
      </c>
      <c r="K682" t="s">
        <v>1674</v>
      </c>
      <c r="L682">
        <v>1346</v>
      </c>
      <c r="N682">
        <v>1009</v>
      </c>
      <c r="O682" t="s">
        <v>162</v>
      </c>
      <c r="P682" t="s">
        <v>162</v>
      </c>
      <c r="Q682">
        <v>1</v>
      </c>
      <c r="X682">
        <v>8</v>
      </c>
      <c r="Y682">
        <v>23.09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8</v>
      </c>
      <c r="AH682">
        <v>2</v>
      </c>
      <c r="AI682">
        <v>16614175</v>
      </c>
      <c r="AJ682">
        <v>696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ROW(Source!A295)</f>
        <v>295</v>
      </c>
      <c r="B683">
        <v>16614188</v>
      </c>
      <c r="C683">
        <v>16614165</v>
      </c>
      <c r="D683">
        <v>15162102</v>
      </c>
      <c r="E683">
        <v>17</v>
      </c>
      <c r="F683">
        <v>1</v>
      </c>
      <c r="G683">
        <v>1</v>
      </c>
      <c r="H683">
        <v>3</v>
      </c>
      <c r="I683" t="s">
        <v>1829</v>
      </c>
      <c r="J683" t="s">
        <v>6</v>
      </c>
      <c r="K683" t="s">
        <v>1830</v>
      </c>
      <c r="L683">
        <v>1327</v>
      </c>
      <c r="N683">
        <v>1005</v>
      </c>
      <c r="O683" t="s">
        <v>97</v>
      </c>
      <c r="P683" t="s">
        <v>97</v>
      </c>
      <c r="Q683">
        <v>1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1</v>
      </c>
      <c r="AD683">
        <v>0</v>
      </c>
      <c r="AE683">
        <v>0</v>
      </c>
      <c r="AF683" t="s">
        <v>6</v>
      </c>
      <c r="AG683">
        <v>0</v>
      </c>
      <c r="AH683">
        <v>3</v>
      </c>
      <c r="AI683">
        <v>-1</v>
      </c>
      <c r="AJ683" t="s">
        <v>6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ROW(Source!A295)</f>
        <v>295</v>
      </c>
      <c r="B684">
        <v>16614189</v>
      </c>
      <c r="C684">
        <v>16614165</v>
      </c>
      <c r="D684">
        <v>15204408</v>
      </c>
      <c r="E684">
        <v>1</v>
      </c>
      <c r="F684">
        <v>1</v>
      </c>
      <c r="G684">
        <v>1</v>
      </c>
      <c r="H684">
        <v>3</v>
      </c>
      <c r="I684" t="s">
        <v>1675</v>
      </c>
      <c r="J684" t="s">
        <v>1676</v>
      </c>
      <c r="K684" t="s">
        <v>1677</v>
      </c>
      <c r="L684">
        <v>1348</v>
      </c>
      <c r="N684">
        <v>1009</v>
      </c>
      <c r="O684" t="s">
        <v>182</v>
      </c>
      <c r="P684" t="s">
        <v>182</v>
      </c>
      <c r="Q684">
        <v>1000</v>
      </c>
      <c r="X684">
        <v>5.0099999999999997E-3</v>
      </c>
      <c r="Y684">
        <v>17183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5.0099999999999997E-3</v>
      </c>
      <c r="AH684">
        <v>2</v>
      </c>
      <c r="AI684">
        <v>16614176</v>
      </c>
      <c r="AJ684">
        <v>697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ROW(Source!A295)</f>
        <v>295</v>
      </c>
      <c r="B685">
        <v>16614190</v>
      </c>
      <c r="C685">
        <v>16614165</v>
      </c>
      <c r="D685">
        <v>15163115</v>
      </c>
      <c r="E685">
        <v>17</v>
      </c>
      <c r="F685">
        <v>1</v>
      </c>
      <c r="G685">
        <v>1</v>
      </c>
      <c r="H685">
        <v>3</v>
      </c>
      <c r="I685" t="s">
        <v>1820</v>
      </c>
      <c r="J685" t="s">
        <v>6</v>
      </c>
      <c r="K685" t="s">
        <v>1821</v>
      </c>
      <c r="L685">
        <v>1346</v>
      </c>
      <c r="N685">
        <v>1009</v>
      </c>
      <c r="O685" t="s">
        <v>162</v>
      </c>
      <c r="P685" t="s">
        <v>162</v>
      </c>
      <c r="Q685">
        <v>1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1</v>
      </c>
      <c r="AD685">
        <v>0</v>
      </c>
      <c r="AE685">
        <v>0</v>
      </c>
      <c r="AF685" t="s">
        <v>6</v>
      </c>
      <c r="AG685">
        <v>0</v>
      </c>
      <c r="AH685">
        <v>3</v>
      </c>
      <c r="AI685">
        <v>-1</v>
      </c>
      <c r="AJ685" t="s">
        <v>6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ROW(Source!A295)</f>
        <v>295</v>
      </c>
      <c r="B686">
        <v>16614191</v>
      </c>
      <c r="C686">
        <v>16614165</v>
      </c>
      <c r="D686">
        <v>15163312</v>
      </c>
      <c r="E686">
        <v>17</v>
      </c>
      <c r="F686">
        <v>1</v>
      </c>
      <c r="G686">
        <v>1</v>
      </c>
      <c r="H686">
        <v>3</v>
      </c>
      <c r="I686" t="s">
        <v>1831</v>
      </c>
      <c r="J686" t="s">
        <v>6</v>
      </c>
      <c r="K686" t="s">
        <v>1832</v>
      </c>
      <c r="L686">
        <v>1327</v>
      </c>
      <c r="N686">
        <v>1005</v>
      </c>
      <c r="O686" t="s">
        <v>97</v>
      </c>
      <c r="P686" t="s">
        <v>97</v>
      </c>
      <c r="Q686">
        <v>1</v>
      </c>
      <c r="X686">
        <v>100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 t="s">
        <v>6</v>
      </c>
      <c r="AG686">
        <v>100</v>
      </c>
      <c r="AH686">
        <v>3</v>
      </c>
      <c r="AI686">
        <v>-1</v>
      </c>
      <c r="AJ686" t="s">
        <v>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ROW(Source!A295)</f>
        <v>295</v>
      </c>
      <c r="B687">
        <v>16614192</v>
      </c>
      <c r="C687">
        <v>16614165</v>
      </c>
      <c r="D687">
        <v>15163315</v>
      </c>
      <c r="E687">
        <v>17</v>
      </c>
      <c r="F687">
        <v>1</v>
      </c>
      <c r="G687">
        <v>1</v>
      </c>
      <c r="H687">
        <v>3</v>
      </c>
      <c r="I687" t="s">
        <v>1833</v>
      </c>
      <c r="J687" t="s">
        <v>6</v>
      </c>
      <c r="K687" t="s">
        <v>1834</v>
      </c>
      <c r="L687">
        <v>1354</v>
      </c>
      <c r="N687">
        <v>1010</v>
      </c>
      <c r="O687" t="s">
        <v>110</v>
      </c>
      <c r="P687" t="s">
        <v>110</v>
      </c>
      <c r="Q687">
        <v>1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1</v>
      </c>
      <c r="AD687">
        <v>0</v>
      </c>
      <c r="AE687">
        <v>0</v>
      </c>
      <c r="AF687" t="s">
        <v>6</v>
      </c>
      <c r="AG687">
        <v>0</v>
      </c>
      <c r="AH687">
        <v>3</v>
      </c>
      <c r="AI687">
        <v>-1</v>
      </c>
      <c r="AJ687" t="s">
        <v>6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ROW(Source!A295)</f>
        <v>295</v>
      </c>
      <c r="B688">
        <v>16614193</v>
      </c>
      <c r="C688">
        <v>16614165</v>
      </c>
      <c r="D688">
        <v>15163318</v>
      </c>
      <c r="E688">
        <v>17</v>
      </c>
      <c r="F688">
        <v>1</v>
      </c>
      <c r="G688">
        <v>1</v>
      </c>
      <c r="H688">
        <v>3</v>
      </c>
      <c r="I688" t="s">
        <v>1835</v>
      </c>
      <c r="J688" t="s">
        <v>6</v>
      </c>
      <c r="K688" t="s">
        <v>1836</v>
      </c>
      <c r="L688">
        <v>1354</v>
      </c>
      <c r="N688">
        <v>1010</v>
      </c>
      <c r="O688" t="s">
        <v>110</v>
      </c>
      <c r="P688" t="s">
        <v>110</v>
      </c>
      <c r="Q688">
        <v>1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1</v>
      </c>
      <c r="AD688">
        <v>0</v>
      </c>
      <c r="AE688">
        <v>0</v>
      </c>
      <c r="AF688" t="s">
        <v>6</v>
      </c>
      <c r="AG688">
        <v>0</v>
      </c>
      <c r="AH688">
        <v>3</v>
      </c>
      <c r="AI688">
        <v>-1</v>
      </c>
      <c r="AJ688" t="s">
        <v>6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ROW(Source!A295)</f>
        <v>295</v>
      </c>
      <c r="B689">
        <v>16614194</v>
      </c>
      <c r="C689">
        <v>16614165</v>
      </c>
      <c r="D689">
        <v>15163321</v>
      </c>
      <c r="E689">
        <v>17</v>
      </c>
      <c r="F689">
        <v>1</v>
      </c>
      <c r="G689">
        <v>1</v>
      </c>
      <c r="H689">
        <v>3</v>
      </c>
      <c r="I689" t="s">
        <v>1837</v>
      </c>
      <c r="J689" t="s">
        <v>6</v>
      </c>
      <c r="K689" t="s">
        <v>1838</v>
      </c>
      <c r="L689">
        <v>1354</v>
      </c>
      <c r="N689">
        <v>1010</v>
      </c>
      <c r="O689" t="s">
        <v>110</v>
      </c>
      <c r="P689" t="s">
        <v>110</v>
      </c>
      <c r="Q689">
        <v>1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1</v>
      </c>
      <c r="AD689">
        <v>0</v>
      </c>
      <c r="AE689">
        <v>0</v>
      </c>
      <c r="AF689" t="s">
        <v>6</v>
      </c>
      <c r="AG689">
        <v>0</v>
      </c>
      <c r="AH689">
        <v>3</v>
      </c>
      <c r="AI689">
        <v>-1</v>
      </c>
      <c r="AJ689" t="s">
        <v>6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ROW(Source!A297)</f>
        <v>297</v>
      </c>
      <c r="B690">
        <v>16614205</v>
      </c>
      <c r="C690">
        <v>16614196</v>
      </c>
      <c r="D690">
        <v>15430767</v>
      </c>
      <c r="E690">
        <v>1</v>
      </c>
      <c r="F690">
        <v>1</v>
      </c>
      <c r="G690">
        <v>1</v>
      </c>
      <c r="H690">
        <v>1</v>
      </c>
      <c r="I690" t="s">
        <v>1249</v>
      </c>
      <c r="J690" t="s">
        <v>6</v>
      </c>
      <c r="K690" t="s">
        <v>1250</v>
      </c>
      <c r="L690">
        <v>1191</v>
      </c>
      <c r="N690">
        <v>1013</v>
      </c>
      <c r="O690" t="s">
        <v>1223</v>
      </c>
      <c r="P690" t="s">
        <v>1223</v>
      </c>
      <c r="Q690">
        <v>1</v>
      </c>
      <c r="X690">
        <v>2.92</v>
      </c>
      <c r="Y690">
        <v>0</v>
      </c>
      <c r="Z690">
        <v>0</v>
      </c>
      <c r="AA690">
        <v>0</v>
      </c>
      <c r="AB690">
        <v>8.5299999999999994</v>
      </c>
      <c r="AC690">
        <v>0</v>
      </c>
      <c r="AD690">
        <v>1</v>
      </c>
      <c r="AE690">
        <v>1</v>
      </c>
      <c r="AF690" t="s">
        <v>92</v>
      </c>
      <c r="AG690">
        <v>3.3579999999999997</v>
      </c>
      <c r="AH690">
        <v>2</v>
      </c>
      <c r="AI690">
        <v>16614197</v>
      </c>
      <c r="AJ690">
        <v>699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ROW(Source!A297)</f>
        <v>297</v>
      </c>
      <c r="B691">
        <v>16614206</v>
      </c>
      <c r="C691">
        <v>16614196</v>
      </c>
      <c r="D691">
        <v>15430395</v>
      </c>
      <c r="E691">
        <v>1</v>
      </c>
      <c r="F691">
        <v>1</v>
      </c>
      <c r="G691">
        <v>1</v>
      </c>
      <c r="H691">
        <v>1</v>
      </c>
      <c r="I691" t="s">
        <v>1224</v>
      </c>
      <c r="J691" t="s">
        <v>6</v>
      </c>
      <c r="K691" t="s">
        <v>1225</v>
      </c>
      <c r="L691">
        <v>1191</v>
      </c>
      <c r="N691">
        <v>1013</v>
      </c>
      <c r="O691" t="s">
        <v>1223</v>
      </c>
      <c r="P691" t="s">
        <v>1223</v>
      </c>
      <c r="Q691">
        <v>1</v>
      </c>
      <c r="X691">
        <v>0.01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2</v>
      </c>
      <c r="AF691" t="s">
        <v>91</v>
      </c>
      <c r="AG691">
        <v>1.2500000000000001E-2</v>
      </c>
      <c r="AH691">
        <v>2</v>
      </c>
      <c r="AI691">
        <v>16614198</v>
      </c>
      <c r="AJ691">
        <v>700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ROW(Source!A297)</f>
        <v>297</v>
      </c>
      <c r="B692">
        <v>16614207</v>
      </c>
      <c r="C692">
        <v>16614196</v>
      </c>
      <c r="D692">
        <v>15247860</v>
      </c>
      <c r="E692">
        <v>1</v>
      </c>
      <c r="F692">
        <v>1</v>
      </c>
      <c r="G692">
        <v>1</v>
      </c>
      <c r="H692">
        <v>2</v>
      </c>
      <c r="I692" t="s">
        <v>1678</v>
      </c>
      <c r="J692" t="s">
        <v>1679</v>
      </c>
      <c r="K692" t="s">
        <v>1680</v>
      </c>
      <c r="L692">
        <v>1368</v>
      </c>
      <c r="N692">
        <v>1011</v>
      </c>
      <c r="O692" t="s">
        <v>1229</v>
      </c>
      <c r="P692" t="s">
        <v>1229</v>
      </c>
      <c r="Q692">
        <v>1</v>
      </c>
      <c r="X692">
        <v>0.66</v>
      </c>
      <c r="Y692">
        <v>0</v>
      </c>
      <c r="Z692">
        <v>3.12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91</v>
      </c>
      <c r="AG692">
        <v>0.82500000000000007</v>
      </c>
      <c r="AH692">
        <v>2</v>
      </c>
      <c r="AI692">
        <v>16614199</v>
      </c>
      <c r="AJ692">
        <v>701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ROW(Source!A297)</f>
        <v>297</v>
      </c>
      <c r="B693">
        <v>16614208</v>
      </c>
      <c r="C693">
        <v>16614196</v>
      </c>
      <c r="D693">
        <v>15249073</v>
      </c>
      <c r="E693">
        <v>1</v>
      </c>
      <c r="F693">
        <v>1</v>
      </c>
      <c r="G693">
        <v>1</v>
      </c>
      <c r="H693">
        <v>2</v>
      </c>
      <c r="I693" t="s">
        <v>1237</v>
      </c>
      <c r="J693" t="s">
        <v>1238</v>
      </c>
      <c r="K693" t="s">
        <v>1239</v>
      </c>
      <c r="L693">
        <v>1368</v>
      </c>
      <c r="N693">
        <v>1011</v>
      </c>
      <c r="O693" t="s">
        <v>1229</v>
      </c>
      <c r="P693" t="s">
        <v>1229</v>
      </c>
      <c r="Q693">
        <v>1</v>
      </c>
      <c r="X693">
        <v>0.01</v>
      </c>
      <c r="Y693">
        <v>0</v>
      </c>
      <c r="Z693">
        <v>65.709999999999994</v>
      </c>
      <c r="AA693">
        <v>11.6</v>
      </c>
      <c r="AB693">
        <v>0</v>
      </c>
      <c r="AC693">
        <v>0</v>
      </c>
      <c r="AD693">
        <v>1</v>
      </c>
      <c r="AE693">
        <v>0</v>
      </c>
      <c r="AF693" t="s">
        <v>91</v>
      </c>
      <c r="AG693">
        <v>1.2500000000000001E-2</v>
      </c>
      <c r="AH693">
        <v>2</v>
      </c>
      <c r="AI693">
        <v>16614200</v>
      </c>
      <c r="AJ693">
        <v>702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ROW(Source!A297)</f>
        <v>297</v>
      </c>
      <c r="B694">
        <v>16614209</v>
      </c>
      <c r="C694">
        <v>16614196</v>
      </c>
      <c r="D694">
        <v>15165170</v>
      </c>
      <c r="E694">
        <v>1</v>
      </c>
      <c r="F694">
        <v>1</v>
      </c>
      <c r="G694">
        <v>1</v>
      </c>
      <c r="H694">
        <v>3</v>
      </c>
      <c r="I694" t="s">
        <v>1667</v>
      </c>
      <c r="J694" t="s">
        <v>1668</v>
      </c>
      <c r="K694" t="s">
        <v>1669</v>
      </c>
      <c r="L694">
        <v>1348</v>
      </c>
      <c r="N694">
        <v>1009</v>
      </c>
      <c r="O694" t="s">
        <v>182</v>
      </c>
      <c r="P694" t="s">
        <v>182</v>
      </c>
      <c r="Q694">
        <v>1000</v>
      </c>
      <c r="X694">
        <v>5.0000000000000002E-5</v>
      </c>
      <c r="Y694">
        <v>26499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6</v>
      </c>
      <c r="AG694">
        <v>5.0000000000000002E-5</v>
      </c>
      <c r="AH694">
        <v>2</v>
      </c>
      <c r="AI694">
        <v>16614201</v>
      </c>
      <c r="AJ694">
        <v>703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ROW(Source!A297)</f>
        <v>297</v>
      </c>
      <c r="B695">
        <v>16614210</v>
      </c>
      <c r="C695">
        <v>16614196</v>
      </c>
      <c r="D695">
        <v>15169941</v>
      </c>
      <c r="E695">
        <v>1</v>
      </c>
      <c r="F695">
        <v>1</v>
      </c>
      <c r="G695">
        <v>1</v>
      </c>
      <c r="H695">
        <v>3</v>
      </c>
      <c r="I695" t="s">
        <v>1670</v>
      </c>
      <c r="J695" t="s">
        <v>1671</v>
      </c>
      <c r="K695" t="s">
        <v>1517</v>
      </c>
      <c r="L695">
        <v>1348</v>
      </c>
      <c r="N695">
        <v>1009</v>
      </c>
      <c r="O695" t="s">
        <v>182</v>
      </c>
      <c r="P695" t="s">
        <v>182</v>
      </c>
      <c r="Q695">
        <v>1000</v>
      </c>
      <c r="X695">
        <v>3.0000000000000001E-5</v>
      </c>
      <c r="Y695">
        <v>9040.01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6</v>
      </c>
      <c r="AG695">
        <v>3.0000000000000001E-5</v>
      </c>
      <c r="AH695">
        <v>2</v>
      </c>
      <c r="AI695">
        <v>16614202</v>
      </c>
      <c r="AJ695">
        <v>704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ROW(Source!A297)</f>
        <v>297</v>
      </c>
      <c r="B696">
        <v>16614211</v>
      </c>
      <c r="C696">
        <v>16614196</v>
      </c>
      <c r="D696">
        <v>15170824</v>
      </c>
      <c r="E696">
        <v>1</v>
      </c>
      <c r="F696">
        <v>1</v>
      </c>
      <c r="G696">
        <v>1</v>
      </c>
      <c r="H696">
        <v>3</v>
      </c>
      <c r="I696" t="s">
        <v>1672</v>
      </c>
      <c r="J696" t="s">
        <v>1673</v>
      </c>
      <c r="K696" t="s">
        <v>1674</v>
      </c>
      <c r="L696">
        <v>1346</v>
      </c>
      <c r="N696">
        <v>1009</v>
      </c>
      <c r="O696" t="s">
        <v>162</v>
      </c>
      <c r="P696" t="s">
        <v>162</v>
      </c>
      <c r="Q696">
        <v>1</v>
      </c>
      <c r="X696">
        <v>0.115</v>
      </c>
      <c r="Y696">
        <v>23.09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6</v>
      </c>
      <c r="AG696">
        <v>0.115</v>
      </c>
      <c r="AH696">
        <v>2</v>
      </c>
      <c r="AI696">
        <v>16614203</v>
      </c>
      <c r="AJ696">
        <v>705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ROW(Source!A297)</f>
        <v>297</v>
      </c>
      <c r="B697">
        <v>16614212</v>
      </c>
      <c r="C697">
        <v>16614196</v>
      </c>
      <c r="D697">
        <v>15163347</v>
      </c>
      <c r="E697">
        <v>17</v>
      </c>
      <c r="F697">
        <v>1</v>
      </c>
      <c r="G697">
        <v>1</v>
      </c>
      <c r="H697">
        <v>3</v>
      </c>
      <c r="I697" t="s">
        <v>1839</v>
      </c>
      <c r="J697" t="s">
        <v>6</v>
      </c>
      <c r="K697" t="s">
        <v>1840</v>
      </c>
      <c r="L697">
        <v>1354</v>
      </c>
      <c r="N697">
        <v>1010</v>
      </c>
      <c r="O697" t="s">
        <v>110</v>
      </c>
      <c r="P697" t="s">
        <v>110</v>
      </c>
      <c r="Q697">
        <v>1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1</v>
      </c>
      <c r="AD697">
        <v>0</v>
      </c>
      <c r="AE697">
        <v>0</v>
      </c>
      <c r="AF697" t="s">
        <v>6</v>
      </c>
      <c r="AG697">
        <v>0</v>
      </c>
      <c r="AH697">
        <v>3</v>
      </c>
      <c r="AI697">
        <v>-1</v>
      </c>
      <c r="AJ697" t="s">
        <v>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ROW(Source!A297)</f>
        <v>297</v>
      </c>
      <c r="B698">
        <v>16614213</v>
      </c>
      <c r="C698">
        <v>16614196</v>
      </c>
      <c r="D698">
        <v>15163352</v>
      </c>
      <c r="E698">
        <v>17</v>
      </c>
      <c r="F698">
        <v>1</v>
      </c>
      <c r="G698">
        <v>1</v>
      </c>
      <c r="H698">
        <v>3</v>
      </c>
      <c r="I698" t="s">
        <v>1841</v>
      </c>
      <c r="J698" t="s">
        <v>6</v>
      </c>
      <c r="K698" t="s">
        <v>1842</v>
      </c>
      <c r="L698">
        <v>1354</v>
      </c>
      <c r="N698">
        <v>1010</v>
      </c>
      <c r="O698" t="s">
        <v>110</v>
      </c>
      <c r="P698" t="s">
        <v>110</v>
      </c>
      <c r="Q698">
        <v>1</v>
      </c>
      <c r="X698">
        <v>1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 t="s">
        <v>6</v>
      </c>
      <c r="AG698">
        <v>1</v>
      </c>
      <c r="AH698">
        <v>3</v>
      </c>
      <c r="AI698">
        <v>-1</v>
      </c>
      <c r="AJ698" t="s">
        <v>6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ROW(Source!A299)</f>
        <v>299</v>
      </c>
      <c r="B699">
        <v>16614224</v>
      </c>
      <c r="C699">
        <v>16614215</v>
      </c>
      <c r="D699">
        <v>15436556</v>
      </c>
      <c r="E699">
        <v>1</v>
      </c>
      <c r="F699">
        <v>1</v>
      </c>
      <c r="G699">
        <v>1</v>
      </c>
      <c r="H699">
        <v>1</v>
      </c>
      <c r="I699" t="s">
        <v>1441</v>
      </c>
      <c r="J699" t="s">
        <v>6</v>
      </c>
      <c r="K699" t="s">
        <v>1442</v>
      </c>
      <c r="L699">
        <v>1191</v>
      </c>
      <c r="N699">
        <v>1013</v>
      </c>
      <c r="O699" t="s">
        <v>1223</v>
      </c>
      <c r="P699" t="s">
        <v>1223</v>
      </c>
      <c r="Q699">
        <v>1</v>
      </c>
      <c r="X699">
        <v>10.37</v>
      </c>
      <c r="Y699">
        <v>0</v>
      </c>
      <c r="Z699">
        <v>0</v>
      </c>
      <c r="AA699">
        <v>0</v>
      </c>
      <c r="AB699">
        <v>9.6199999999999992</v>
      </c>
      <c r="AC699">
        <v>0</v>
      </c>
      <c r="AD699">
        <v>1</v>
      </c>
      <c r="AE699">
        <v>1</v>
      </c>
      <c r="AF699" t="s">
        <v>92</v>
      </c>
      <c r="AG699">
        <v>11.925499999999998</v>
      </c>
      <c r="AH699">
        <v>2</v>
      </c>
      <c r="AI699">
        <v>16614216</v>
      </c>
      <c r="AJ699">
        <v>707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ROW(Source!A299)</f>
        <v>299</v>
      </c>
      <c r="B700">
        <v>16614225</v>
      </c>
      <c r="C700">
        <v>16614215</v>
      </c>
      <c r="D700">
        <v>15430395</v>
      </c>
      <c r="E700">
        <v>1</v>
      </c>
      <c r="F700">
        <v>1</v>
      </c>
      <c r="G700">
        <v>1</v>
      </c>
      <c r="H700">
        <v>1</v>
      </c>
      <c r="I700" t="s">
        <v>1224</v>
      </c>
      <c r="J700" t="s">
        <v>6</v>
      </c>
      <c r="K700" t="s">
        <v>1225</v>
      </c>
      <c r="L700">
        <v>1191</v>
      </c>
      <c r="N700">
        <v>1013</v>
      </c>
      <c r="O700" t="s">
        <v>1223</v>
      </c>
      <c r="P700" t="s">
        <v>1223</v>
      </c>
      <c r="Q700">
        <v>1</v>
      </c>
      <c r="X700">
        <v>0.19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2</v>
      </c>
      <c r="AF700" t="s">
        <v>91</v>
      </c>
      <c r="AG700">
        <v>0.23749999999999999</v>
      </c>
      <c r="AH700">
        <v>2</v>
      </c>
      <c r="AI700">
        <v>16614217</v>
      </c>
      <c r="AJ700">
        <v>708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ROW(Source!A299)</f>
        <v>299</v>
      </c>
      <c r="B701">
        <v>16614226</v>
      </c>
      <c r="C701">
        <v>16614215</v>
      </c>
      <c r="D701">
        <v>15247680</v>
      </c>
      <c r="E701">
        <v>1</v>
      </c>
      <c r="F701">
        <v>1</v>
      </c>
      <c r="G701">
        <v>1</v>
      </c>
      <c r="H701">
        <v>2</v>
      </c>
      <c r="I701" t="s">
        <v>1509</v>
      </c>
      <c r="J701" t="s">
        <v>1510</v>
      </c>
      <c r="K701" t="s">
        <v>1511</v>
      </c>
      <c r="L701">
        <v>1368</v>
      </c>
      <c r="N701">
        <v>1011</v>
      </c>
      <c r="O701" t="s">
        <v>1229</v>
      </c>
      <c r="P701" t="s">
        <v>1229</v>
      </c>
      <c r="Q701">
        <v>1</v>
      </c>
      <c r="X701">
        <v>0.02</v>
      </c>
      <c r="Y701">
        <v>0</v>
      </c>
      <c r="Z701">
        <v>111.99</v>
      </c>
      <c r="AA701">
        <v>13.5</v>
      </c>
      <c r="AB701">
        <v>0</v>
      </c>
      <c r="AC701">
        <v>0</v>
      </c>
      <c r="AD701">
        <v>1</v>
      </c>
      <c r="AE701">
        <v>0</v>
      </c>
      <c r="AF701" t="s">
        <v>91</v>
      </c>
      <c r="AG701">
        <v>2.5000000000000001E-2</v>
      </c>
      <c r="AH701">
        <v>2</v>
      </c>
      <c r="AI701">
        <v>16614218</v>
      </c>
      <c r="AJ701">
        <v>709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ROW(Source!A299)</f>
        <v>299</v>
      </c>
      <c r="B702">
        <v>16614227</v>
      </c>
      <c r="C702">
        <v>16614215</v>
      </c>
      <c r="D702">
        <v>15247860</v>
      </c>
      <c r="E702">
        <v>1</v>
      </c>
      <c r="F702">
        <v>1</v>
      </c>
      <c r="G702">
        <v>1</v>
      </c>
      <c r="H702">
        <v>2</v>
      </c>
      <c r="I702" t="s">
        <v>1678</v>
      </c>
      <c r="J702" t="s">
        <v>1679</v>
      </c>
      <c r="K702" t="s">
        <v>1680</v>
      </c>
      <c r="L702">
        <v>1368</v>
      </c>
      <c r="N702">
        <v>1011</v>
      </c>
      <c r="O702" t="s">
        <v>1229</v>
      </c>
      <c r="P702" t="s">
        <v>1229</v>
      </c>
      <c r="Q702">
        <v>1</v>
      </c>
      <c r="X702">
        <v>2.37</v>
      </c>
      <c r="Y702">
        <v>0</v>
      </c>
      <c r="Z702">
        <v>3.12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91</v>
      </c>
      <c r="AG702">
        <v>2.9625000000000004</v>
      </c>
      <c r="AH702">
        <v>2</v>
      </c>
      <c r="AI702">
        <v>16614219</v>
      </c>
      <c r="AJ702">
        <v>710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ROW(Source!A299)</f>
        <v>299</v>
      </c>
      <c r="B703">
        <v>16614228</v>
      </c>
      <c r="C703">
        <v>16614215</v>
      </c>
      <c r="D703">
        <v>15249073</v>
      </c>
      <c r="E703">
        <v>1</v>
      </c>
      <c r="F703">
        <v>1</v>
      </c>
      <c r="G703">
        <v>1</v>
      </c>
      <c r="H703">
        <v>2</v>
      </c>
      <c r="I703" t="s">
        <v>1237</v>
      </c>
      <c r="J703" t="s">
        <v>1238</v>
      </c>
      <c r="K703" t="s">
        <v>1239</v>
      </c>
      <c r="L703">
        <v>1368</v>
      </c>
      <c r="N703">
        <v>1011</v>
      </c>
      <c r="O703" t="s">
        <v>1229</v>
      </c>
      <c r="P703" t="s">
        <v>1229</v>
      </c>
      <c r="Q703">
        <v>1</v>
      </c>
      <c r="X703">
        <v>0.17</v>
      </c>
      <c r="Y703">
        <v>0</v>
      </c>
      <c r="Z703">
        <v>65.709999999999994</v>
      </c>
      <c r="AA703">
        <v>11.6</v>
      </c>
      <c r="AB703">
        <v>0</v>
      </c>
      <c r="AC703">
        <v>0</v>
      </c>
      <c r="AD703">
        <v>1</v>
      </c>
      <c r="AE703">
        <v>0</v>
      </c>
      <c r="AF703" t="s">
        <v>91</v>
      </c>
      <c r="AG703">
        <v>0.21250000000000002</v>
      </c>
      <c r="AH703">
        <v>2</v>
      </c>
      <c r="AI703">
        <v>16614220</v>
      </c>
      <c r="AJ703">
        <v>711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ROW(Source!A299)</f>
        <v>299</v>
      </c>
      <c r="B704">
        <v>16614229</v>
      </c>
      <c r="C704">
        <v>16614215</v>
      </c>
      <c r="D704">
        <v>15161671</v>
      </c>
      <c r="E704">
        <v>17</v>
      </c>
      <c r="F704">
        <v>1</v>
      </c>
      <c r="G704">
        <v>1</v>
      </c>
      <c r="H704">
        <v>3</v>
      </c>
      <c r="I704" t="s">
        <v>1843</v>
      </c>
      <c r="J704" t="s">
        <v>6</v>
      </c>
      <c r="K704" t="s">
        <v>1844</v>
      </c>
      <c r="L704">
        <v>1348</v>
      </c>
      <c r="N704">
        <v>1009</v>
      </c>
      <c r="O704" t="s">
        <v>182</v>
      </c>
      <c r="P704" t="s">
        <v>182</v>
      </c>
      <c r="Q704">
        <v>1000</v>
      </c>
      <c r="X704">
        <v>9.4000000000000004E-3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 t="s">
        <v>6</v>
      </c>
      <c r="AG704">
        <v>9.4000000000000004E-3</v>
      </c>
      <c r="AH704">
        <v>3</v>
      </c>
      <c r="AI704">
        <v>-1</v>
      </c>
      <c r="AJ704" t="s">
        <v>6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ROW(Source!A299)</f>
        <v>299</v>
      </c>
      <c r="B705">
        <v>16614230</v>
      </c>
      <c r="C705">
        <v>16614215</v>
      </c>
      <c r="D705">
        <v>15169941</v>
      </c>
      <c r="E705">
        <v>1</v>
      </c>
      <c r="F705">
        <v>1</v>
      </c>
      <c r="G705">
        <v>1</v>
      </c>
      <c r="H705">
        <v>3</v>
      </c>
      <c r="I705" t="s">
        <v>1670</v>
      </c>
      <c r="J705" t="s">
        <v>1671</v>
      </c>
      <c r="K705" t="s">
        <v>1517</v>
      </c>
      <c r="L705">
        <v>1348</v>
      </c>
      <c r="N705">
        <v>1009</v>
      </c>
      <c r="O705" t="s">
        <v>182</v>
      </c>
      <c r="P705" t="s">
        <v>182</v>
      </c>
      <c r="Q705">
        <v>1000</v>
      </c>
      <c r="X705">
        <v>3.0000000000000001E-5</v>
      </c>
      <c r="Y705">
        <v>9040.01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3.0000000000000001E-5</v>
      </c>
      <c r="AH705">
        <v>2</v>
      </c>
      <c r="AI705">
        <v>16614221</v>
      </c>
      <c r="AJ705">
        <v>712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ROW(Source!A299)</f>
        <v>299</v>
      </c>
      <c r="B706">
        <v>16614231</v>
      </c>
      <c r="C706">
        <v>16614215</v>
      </c>
      <c r="D706">
        <v>15170824</v>
      </c>
      <c r="E706">
        <v>1</v>
      </c>
      <c r="F706">
        <v>1</v>
      </c>
      <c r="G706">
        <v>1</v>
      </c>
      <c r="H706">
        <v>3</v>
      </c>
      <c r="I706" t="s">
        <v>1672</v>
      </c>
      <c r="J706" t="s">
        <v>1673</v>
      </c>
      <c r="K706" t="s">
        <v>1674</v>
      </c>
      <c r="L706">
        <v>1346</v>
      </c>
      <c r="N706">
        <v>1009</v>
      </c>
      <c r="O706" t="s">
        <v>162</v>
      </c>
      <c r="P706" t="s">
        <v>162</v>
      </c>
      <c r="Q706">
        <v>1</v>
      </c>
      <c r="X706">
        <v>0.12</v>
      </c>
      <c r="Y706">
        <v>23.09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0.12</v>
      </c>
      <c r="AH706">
        <v>2</v>
      </c>
      <c r="AI706">
        <v>16614222</v>
      </c>
      <c r="AJ706">
        <v>713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ROW(Source!A301)</f>
        <v>301</v>
      </c>
      <c r="B707">
        <v>16614239</v>
      </c>
      <c r="C707">
        <v>16614233</v>
      </c>
      <c r="D707">
        <v>15430397</v>
      </c>
      <c r="E707">
        <v>1</v>
      </c>
      <c r="F707">
        <v>1</v>
      </c>
      <c r="G707">
        <v>1</v>
      </c>
      <c r="H707">
        <v>1</v>
      </c>
      <c r="I707" t="s">
        <v>1443</v>
      </c>
      <c r="J707" t="s">
        <v>6</v>
      </c>
      <c r="K707" t="s">
        <v>1444</v>
      </c>
      <c r="L707">
        <v>1191</v>
      </c>
      <c r="N707">
        <v>1013</v>
      </c>
      <c r="O707" t="s">
        <v>1223</v>
      </c>
      <c r="P707" t="s">
        <v>1223</v>
      </c>
      <c r="Q707">
        <v>1</v>
      </c>
      <c r="X707">
        <v>0.6</v>
      </c>
      <c r="Y707">
        <v>0</v>
      </c>
      <c r="Z707">
        <v>0</v>
      </c>
      <c r="AA707">
        <v>0</v>
      </c>
      <c r="AB707">
        <v>9.4</v>
      </c>
      <c r="AC707">
        <v>0</v>
      </c>
      <c r="AD707">
        <v>1</v>
      </c>
      <c r="AE707">
        <v>1</v>
      </c>
      <c r="AF707" t="s">
        <v>6</v>
      </c>
      <c r="AG707">
        <v>0.6</v>
      </c>
      <c r="AH707">
        <v>2</v>
      </c>
      <c r="AI707">
        <v>16614234</v>
      </c>
      <c r="AJ707">
        <v>715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ROW(Source!A301)</f>
        <v>301</v>
      </c>
      <c r="B708">
        <v>16614240</v>
      </c>
      <c r="C708">
        <v>16614233</v>
      </c>
      <c r="D708">
        <v>15226032</v>
      </c>
      <c r="E708">
        <v>1</v>
      </c>
      <c r="F708">
        <v>1</v>
      </c>
      <c r="G708">
        <v>1</v>
      </c>
      <c r="H708">
        <v>3</v>
      </c>
      <c r="I708" t="s">
        <v>1681</v>
      </c>
      <c r="J708" t="s">
        <v>1682</v>
      </c>
      <c r="K708" t="s">
        <v>1683</v>
      </c>
      <c r="L708">
        <v>1348</v>
      </c>
      <c r="N708">
        <v>1009</v>
      </c>
      <c r="O708" t="s">
        <v>182</v>
      </c>
      <c r="P708" t="s">
        <v>182</v>
      </c>
      <c r="Q708">
        <v>1000</v>
      </c>
      <c r="X708">
        <v>6.0000000000000002E-5</v>
      </c>
      <c r="Y708">
        <v>14969.51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6.0000000000000002E-5</v>
      </c>
      <c r="AH708">
        <v>2</v>
      </c>
      <c r="AI708">
        <v>16614235</v>
      </c>
      <c r="AJ708">
        <v>717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ROW(Source!A301)</f>
        <v>301</v>
      </c>
      <c r="B709">
        <v>16614241</v>
      </c>
      <c r="C709">
        <v>16614233</v>
      </c>
      <c r="D709">
        <v>15164559</v>
      </c>
      <c r="E709">
        <v>17</v>
      </c>
      <c r="F709">
        <v>1</v>
      </c>
      <c r="G709">
        <v>1</v>
      </c>
      <c r="H709">
        <v>3</v>
      </c>
      <c r="I709" t="s">
        <v>1521</v>
      </c>
      <c r="J709" t="s">
        <v>6</v>
      </c>
      <c r="K709" t="s">
        <v>1522</v>
      </c>
      <c r="L709">
        <v>1374</v>
      </c>
      <c r="N709">
        <v>1013</v>
      </c>
      <c r="O709" t="s">
        <v>1523</v>
      </c>
      <c r="P709" t="s">
        <v>1523</v>
      </c>
      <c r="Q709">
        <v>1</v>
      </c>
      <c r="X709">
        <v>0.11</v>
      </c>
      <c r="Y709">
        <v>1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0.11</v>
      </c>
      <c r="AH709">
        <v>2</v>
      </c>
      <c r="AI709">
        <v>16614236</v>
      </c>
      <c r="AJ709">
        <v>719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ROW(Source!A341)</f>
        <v>341</v>
      </c>
      <c r="B710">
        <v>16614248</v>
      </c>
      <c r="C710">
        <v>16614244</v>
      </c>
      <c r="D710">
        <v>15432258</v>
      </c>
      <c r="E710">
        <v>1</v>
      </c>
      <c r="F710">
        <v>1</v>
      </c>
      <c r="G710">
        <v>1</v>
      </c>
      <c r="H710">
        <v>1</v>
      </c>
      <c r="I710" t="s">
        <v>1684</v>
      </c>
      <c r="J710" t="s">
        <v>6</v>
      </c>
      <c r="K710" t="s">
        <v>1685</v>
      </c>
      <c r="L710">
        <v>1191</v>
      </c>
      <c r="N710">
        <v>1013</v>
      </c>
      <c r="O710" t="s">
        <v>1223</v>
      </c>
      <c r="P710" t="s">
        <v>1223</v>
      </c>
      <c r="Q710">
        <v>1</v>
      </c>
      <c r="X710">
        <v>68.8</v>
      </c>
      <c r="Y710">
        <v>0</v>
      </c>
      <c r="Z710">
        <v>0</v>
      </c>
      <c r="AA710">
        <v>0</v>
      </c>
      <c r="AB710">
        <v>8.4600000000000009</v>
      </c>
      <c r="AC710">
        <v>0</v>
      </c>
      <c r="AD710">
        <v>1</v>
      </c>
      <c r="AE710">
        <v>1</v>
      </c>
      <c r="AF710" t="s">
        <v>6</v>
      </c>
      <c r="AG710">
        <v>68.8</v>
      </c>
      <c r="AH710">
        <v>2</v>
      </c>
      <c r="AI710">
        <v>16614245</v>
      </c>
      <c r="AJ710">
        <v>720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ROW(Source!A341)</f>
        <v>341</v>
      </c>
      <c r="B711">
        <v>16614249</v>
      </c>
      <c r="C711">
        <v>16614244</v>
      </c>
      <c r="D711">
        <v>15430395</v>
      </c>
      <c r="E711">
        <v>1</v>
      </c>
      <c r="F711">
        <v>1</v>
      </c>
      <c r="G711">
        <v>1</v>
      </c>
      <c r="H711">
        <v>1</v>
      </c>
      <c r="I711" t="s">
        <v>1224</v>
      </c>
      <c r="J711" t="s">
        <v>6</v>
      </c>
      <c r="K711" t="s">
        <v>1225</v>
      </c>
      <c r="L711">
        <v>1191</v>
      </c>
      <c r="N711">
        <v>1013</v>
      </c>
      <c r="O711" t="s">
        <v>1223</v>
      </c>
      <c r="P711" t="s">
        <v>1223</v>
      </c>
      <c r="Q711">
        <v>1</v>
      </c>
      <c r="X711">
        <v>0.16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2</v>
      </c>
      <c r="AF711" t="s">
        <v>6</v>
      </c>
      <c r="AG711">
        <v>0.16</v>
      </c>
      <c r="AH711">
        <v>2</v>
      </c>
      <c r="AI711">
        <v>16614246</v>
      </c>
      <c r="AJ711">
        <v>721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ROW(Source!A341)</f>
        <v>341</v>
      </c>
      <c r="B712">
        <v>16614250</v>
      </c>
      <c r="C712">
        <v>16614244</v>
      </c>
      <c r="D712">
        <v>15247974</v>
      </c>
      <c r="E712">
        <v>1</v>
      </c>
      <c r="F712">
        <v>1</v>
      </c>
      <c r="G712">
        <v>1</v>
      </c>
      <c r="H712">
        <v>2</v>
      </c>
      <c r="I712" t="s">
        <v>1226</v>
      </c>
      <c r="J712" t="s">
        <v>1227</v>
      </c>
      <c r="K712" t="s">
        <v>1228</v>
      </c>
      <c r="L712">
        <v>1368</v>
      </c>
      <c r="N712">
        <v>1011</v>
      </c>
      <c r="O712" t="s">
        <v>1229</v>
      </c>
      <c r="P712" t="s">
        <v>1229</v>
      </c>
      <c r="Q712">
        <v>1</v>
      </c>
      <c r="X712">
        <v>0.16</v>
      </c>
      <c r="Y712">
        <v>0</v>
      </c>
      <c r="Z712">
        <v>31.26</v>
      </c>
      <c r="AA712">
        <v>13.5</v>
      </c>
      <c r="AB712">
        <v>0</v>
      </c>
      <c r="AC712">
        <v>0</v>
      </c>
      <c r="AD712">
        <v>1</v>
      </c>
      <c r="AE712">
        <v>0</v>
      </c>
      <c r="AF712" t="s">
        <v>6</v>
      </c>
      <c r="AG712">
        <v>0.16</v>
      </c>
      <c r="AH712">
        <v>2</v>
      </c>
      <c r="AI712">
        <v>16614247</v>
      </c>
      <c r="AJ712">
        <v>722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ROW(Source!A341)</f>
        <v>341</v>
      </c>
      <c r="B713">
        <v>16614251</v>
      </c>
      <c r="C713">
        <v>16614244</v>
      </c>
      <c r="D713">
        <v>15164566</v>
      </c>
      <c r="E713">
        <v>17</v>
      </c>
      <c r="F713">
        <v>1</v>
      </c>
      <c r="G713">
        <v>1</v>
      </c>
      <c r="H713">
        <v>3</v>
      </c>
      <c r="I713" t="s">
        <v>1758</v>
      </c>
      <c r="J713" t="s">
        <v>6</v>
      </c>
      <c r="K713" t="s">
        <v>1817</v>
      </c>
      <c r="L713">
        <v>1348</v>
      </c>
      <c r="N713">
        <v>1009</v>
      </c>
      <c r="O713" t="s">
        <v>182</v>
      </c>
      <c r="P713" t="s">
        <v>182</v>
      </c>
      <c r="Q713">
        <v>1000</v>
      </c>
      <c r="X713">
        <v>0.59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 t="s">
        <v>6</v>
      </c>
      <c r="AG713">
        <v>0.59</v>
      </c>
      <c r="AH713">
        <v>3</v>
      </c>
      <c r="AI713">
        <v>-1</v>
      </c>
      <c r="AJ713" t="s">
        <v>6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ROW(Source!A342)</f>
        <v>342</v>
      </c>
      <c r="B714">
        <v>16614256</v>
      </c>
      <c r="C714">
        <v>16614252</v>
      </c>
      <c r="D714">
        <v>15432258</v>
      </c>
      <c r="E714">
        <v>1</v>
      </c>
      <c r="F714">
        <v>1</v>
      </c>
      <c r="G714">
        <v>1</v>
      </c>
      <c r="H714">
        <v>1</v>
      </c>
      <c r="I714" t="s">
        <v>1684</v>
      </c>
      <c r="J714" t="s">
        <v>6</v>
      </c>
      <c r="K714" t="s">
        <v>1685</v>
      </c>
      <c r="L714">
        <v>1191</v>
      </c>
      <c r="N714">
        <v>1013</v>
      </c>
      <c r="O714" t="s">
        <v>1223</v>
      </c>
      <c r="P714" t="s">
        <v>1223</v>
      </c>
      <c r="Q714">
        <v>1</v>
      </c>
      <c r="X714">
        <v>85.3</v>
      </c>
      <c r="Y714">
        <v>0</v>
      </c>
      <c r="Z714">
        <v>0</v>
      </c>
      <c r="AA714">
        <v>0</v>
      </c>
      <c r="AB714">
        <v>8.4600000000000009</v>
      </c>
      <c r="AC714">
        <v>0</v>
      </c>
      <c r="AD714">
        <v>1</v>
      </c>
      <c r="AE714">
        <v>1</v>
      </c>
      <c r="AF714" t="s">
        <v>6</v>
      </c>
      <c r="AG714">
        <v>85.3</v>
      </c>
      <c r="AH714">
        <v>2</v>
      </c>
      <c r="AI714">
        <v>16614253</v>
      </c>
      <c r="AJ714">
        <v>723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ROW(Source!A342)</f>
        <v>342</v>
      </c>
      <c r="B715">
        <v>16614257</v>
      </c>
      <c r="C715">
        <v>16614252</v>
      </c>
      <c r="D715">
        <v>15430395</v>
      </c>
      <c r="E715">
        <v>1</v>
      </c>
      <c r="F715">
        <v>1</v>
      </c>
      <c r="G715">
        <v>1</v>
      </c>
      <c r="H715">
        <v>1</v>
      </c>
      <c r="I715" t="s">
        <v>1224</v>
      </c>
      <c r="J715" t="s">
        <v>6</v>
      </c>
      <c r="K715" t="s">
        <v>1225</v>
      </c>
      <c r="L715">
        <v>1191</v>
      </c>
      <c r="N715">
        <v>1013</v>
      </c>
      <c r="O715" t="s">
        <v>1223</v>
      </c>
      <c r="P715" t="s">
        <v>1223</v>
      </c>
      <c r="Q715">
        <v>1</v>
      </c>
      <c r="X715">
        <v>0.32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2</v>
      </c>
      <c r="AF715" t="s">
        <v>6</v>
      </c>
      <c r="AG715">
        <v>0.32</v>
      </c>
      <c r="AH715">
        <v>2</v>
      </c>
      <c r="AI715">
        <v>16614254</v>
      </c>
      <c r="AJ715">
        <v>724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ROW(Source!A342)</f>
        <v>342</v>
      </c>
      <c r="B716">
        <v>16614258</v>
      </c>
      <c r="C716">
        <v>16614252</v>
      </c>
      <c r="D716">
        <v>15247974</v>
      </c>
      <c r="E716">
        <v>1</v>
      </c>
      <c r="F716">
        <v>1</v>
      </c>
      <c r="G716">
        <v>1</v>
      </c>
      <c r="H716">
        <v>2</v>
      </c>
      <c r="I716" t="s">
        <v>1226</v>
      </c>
      <c r="J716" t="s">
        <v>1227</v>
      </c>
      <c r="K716" t="s">
        <v>1228</v>
      </c>
      <c r="L716">
        <v>1368</v>
      </c>
      <c r="N716">
        <v>1011</v>
      </c>
      <c r="O716" t="s">
        <v>1229</v>
      </c>
      <c r="P716" t="s">
        <v>1229</v>
      </c>
      <c r="Q716">
        <v>1</v>
      </c>
      <c r="X716">
        <v>0.32</v>
      </c>
      <c r="Y716">
        <v>0</v>
      </c>
      <c r="Z716">
        <v>31.26</v>
      </c>
      <c r="AA716">
        <v>13.5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0.32</v>
      </c>
      <c r="AH716">
        <v>2</v>
      </c>
      <c r="AI716">
        <v>16614255</v>
      </c>
      <c r="AJ716">
        <v>725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ROW(Source!A342)</f>
        <v>342</v>
      </c>
      <c r="B717">
        <v>16614259</v>
      </c>
      <c r="C717">
        <v>16614252</v>
      </c>
      <c r="D717">
        <v>15164566</v>
      </c>
      <c r="E717">
        <v>17</v>
      </c>
      <c r="F717">
        <v>1</v>
      </c>
      <c r="G717">
        <v>1</v>
      </c>
      <c r="H717">
        <v>3</v>
      </c>
      <c r="I717" t="s">
        <v>1758</v>
      </c>
      <c r="J717" t="s">
        <v>6</v>
      </c>
      <c r="K717" t="s">
        <v>1817</v>
      </c>
      <c r="L717">
        <v>1348</v>
      </c>
      <c r="N717">
        <v>1009</v>
      </c>
      <c r="O717" t="s">
        <v>182</v>
      </c>
      <c r="P717" t="s">
        <v>182</v>
      </c>
      <c r="Q717">
        <v>1000</v>
      </c>
      <c r="X717">
        <v>1.34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 t="s">
        <v>6</v>
      </c>
      <c r="AG717">
        <v>1.34</v>
      </c>
      <c r="AH717">
        <v>3</v>
      </c>
      <c r="AI717">
        <v>-1</v>
      </c>
      <c r="AJ717" t="s">
        <v>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ROW(Source!A343)</f>
        <v>343</v>
      </c>
      <c r="B718">
        <v>16614268</v>
      </c>
      <c r="C718">
        <v>16614260</v>
      </c>
      <c r="D718">
        <v>15430447</v>
      </c>
      <c r="E718">
        <v>1</v>
      </c>
      <c r="F718">
        <v>1</v>
      </c>
      <c r="G718">
        <v>1</v>
      </c>
      <c r="H718">
        <v>1</v>
      </c>
      <c r="I718" t="s">
        <v>1554</v>
      </c>
      <c r="J718" t="s">
        <v>6</v>
      </c>
      <c r="K718" t="s">
        <v>1555</v>
      </c>
      <c r="L718">
        <v>1191</v>
      </c>
      <c r="N718">
        <v>1013</v>
      </c>
      <c r="O718" t="s">
        <v>1223</v>
      </c>
      <c r="P718" t="s">
        <v>1223</v>
      </c>
      <c r="Q718">
        <v>1</v>
      </c>
      <c r="X718">
        <v>96</v>
      </c>
      <c r="Y718">
        <v>0</v>
      </c>
      <c r="Z718">
        <v>0</v>
      </c>
      <c r="AA718">
        <v>0</v>
      </c>
      <c r="AB718">
        <v>9.07</v>
      </c>
      <c r="AC718">
        <v>0</v>
      </c>
      <c r="AD718">
        <v>1</v>
      </c>
      <c r="AE718">
        <v>1</v>
      </c>
      <c r="AF718" t="s">
        <v>6</v>
      </c>
      <c r="AG718">
        <v>96</v>
      </c>
      <c r="AH718">
        <v>2</v>
      </c>
      <c r="AI718">
        <v>16614261</v>
      </c>
      <c r="AJ718">
        <v>726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ROW(Source!A343)</f>
        <v>343</v>
      </c>
      <c r="B719">
        <v>16614269</v>
      </c>
      <c r="C719">
        <v>16614260</v>
      </c>
      <c r="D719">
        <v>15430395</v>
      </c>
      <c r="E719">
        <v>1</v>
      </c>
      <c r="F719">
        <v>1</v>
      </c>
      <c r="G719">
        <v>1</v>
      </c>
      <c r="H719">
        <v>1</v>
      </c>
      <c r="I719" t="s">
        <v>1224</v>
      </c>
      <c r="J719" t="s">
        <v>6</v>
      </c>
      <c r="K719" t="s">
        <v>1225</v>
      </c>
      <c r="L719">
        <v>1191</v>
      </c>
      <c r="N719">
        <v>1013</v>
      </c>
      <c r="O719" t="s">
        <v>1223</v>
      </c>
      <c r="P719" t="s">
        <v>1223</v>
      </c>
      <c r="Q719">
        <v>1</v>
      </c>
      <c r="X719">
        <v>0.66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2</v>
      </c>
      <c r="AF719" t="s">
        <v>6</v>
      </c>
      <c r="AG719">
        <v>0.66</v>
      </c>
      <c r="AH719">
        <v>2</v>
      </c>
      <c r="AI719">
        <v>16614262</v>
      </c>
      <c r="AJ719">
        <v>727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ROW(Source!A343)</f>
        <v>343</v>
      </c>
      <c r="B720">
        <v>16614270</v>
      </c>
      <c r="C720">
        <v>16614260</v>
      </c>
      <c r="D720">
        <v>15247974</v>
      </c>
      <c r="E720">
        <v>1</v>
      </c>
      <c r="F720">
        <v>1</v>
      </c>
      <c r="G720">
        <v>1</v>
      </c>
      <c r="H720">
        <v>2</v>
      </c>
      <c r="I720" t="s">
        <v>1226</v>
      </c>
      <c r="J720" t="s">
        <v>1227</v>
      </c>
      <c r="K720" t="s">
        <v>1228</v>
      </c>
      <c r="L720">
        <v>1368</v>
      </c>
      <c r="N720">
        <v>1011</v>
      </c>
      <c r="O720" t="s">
        <v>1229</v>
      </c>
      <c r="P720" t="s">
        <v>1229</v>
      </c>
      <c r="Q720">
        <v>1</v>
      </c>
      <c r="X720">
        <v>0.33</v>
      </c>
      <c r="Y720">
        <v>0</v>
      </c>
      <c r="Z720">
        <v>31.26</v>
      </c>
      <c r="AA720">
        <v>13.5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0.33</v>
      </c>
      <c r="AH720">
        <v>2</v>
      </c>
      <c r="AI720">
        <v>16614263</v>
      </c>
      <c r="AJ720">
        <v>728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ROW(Source!A343)</f>
        <v>343</v>
      </c>
      <c r="B721">
        <v>16614271</v>
      </c>
      <c r="C721">
        <v>16614260</v>
      </c>
      <c r="D721">
        <v>15249073</v>
      </c>
      <c r="E721">
        <v>1</v>
      </c>
      <c r="F721">
        <v>1</v>
      </c>
      <c r="G721">
        <v>1</v>
      </c>
      <c r="H721">
        <v>2</v>
      </c>
      <c r="I721" t="s">
        <v>1237</v>
      </c>
      <c r="J721" t="s">
        <v>1238</v>
      </c>
      <c r="K721" t="s">
        <v>1239</v>
      </c>
      <c r="L721">
        <v>1368</v>
      </c>
      <c r="N721">
        <v>1011</v>
      </c>
      <c r="O721" t="s">
        <v>1229</v>
      </c>
      <c r="P721" t="s">
        <v>1229</v>
      </c>
      <c r="Q721">
        <v>1</v>
      </c>
      <c r="X721">
        <v>0.33</v>
      </c>
      <c r="Y721">
        <v>0</v>
      </c>
      <c r="Z721">
        <v>65.709999999999994</v>
      </c>
      <c r="AA721">
        <v>11.6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0.33</v>
      </c>
      <c r="AH721">
        <v>2</v>
      </c>
      <c r="AI721">
        <v>16614264</v>
      </c>
      <c r="AJ721">
        <v>729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ROW(Source!A343)</f>
        <v>343</v>
      </c>
      <c r="B722">
        <v>16614272</v>
      </c>
      <c r="C722">
        <v>16614260</v>
      </c>
      <c r="D722">
        <v>15167955</v>
      </c>
      <c r="E722">
        <v>1</v>
      </c>
      <c r="F722">
        <v>1</v>
      </c>
      <c r="G722">
        <v>1</v>
      </c>
      <c r="H722">
        <v>3</v>
      </c>
      <c r="I722" t="s">
        <v>1686</v>
      </c>
      <c r="J722" t="s">
        <v>1687</v>
      </c>
      <c r="K722" t="s">
        <v>1688</v>
      </c>
      <c r="L722">
        <v>1348</v>
      </c>
      <c r="N722">
        <v>1009</v>
      </c>
      <c r="O722" t="s">
        <v>182</v>
      </c>
      <c r="P722" t="s">
        <v>182</v>
      </c>
      <c r="Q722">
        <v>1000</v>
      </c>
      <c r="X722">
        <v>7.0000000000000001E-3</v>
      </c>
      <c r="Y722">
        <v>30030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6</v>
      </c>
      <c r="AG722">
        <v>7.0000000000000001E-3</v>
      </c>
      <c r="AH722">
        <v>2</v>
      </c>
      <c r="AI722">
        <v>16614265</v>
      </c>
      <c r="AJ722">
        <v>730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ROW(Source!A343)</f>
        <v>343</v>
      </c>
      <c r="B723">
        <v>16614273</v>
      </c>
      <c r="C723">
        <v>16614260</v>
      </c>
      <c r="D723">
        <v>15172118</v>
      </c>
      <c r="E723">
        <v>1</v>
      </c>
      <c r="F723">
        <v>1</v>
      </c>
      <c r="G723">
        <v>1</v>
      </c>
      <c r="H723">
        <v>3</v>
      </c>
      <c r="I723" t="s">
        <v>1689</v>
      </c>
      <c r="J723" t="s">
        <v>1690</v>
      </c>
      <c r="K723" t="s">
        <v>1691</v>
      </c>
      <c r="L723">
        <v>1348</v>
      </c>
      <c r="N723">
        <v>1009</v>
      </c>
      <c r="O723" t="s">
        <v>182</v>
      </c>
      <c r="P723" t="s">
        <v>182</v>
      </c>
      <c r="Q723">
        <v>1000</v>
      </c>
      <c r="X723">
        <v>2.4E-2</v>
      </c>
      <c r="Y723">
        <v>2165.8000000000002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2.4E-2</v>
      </c>
      <c r="AH723">
        <v>2</v>
      </c>
      <c r="AI723">
        <v>16614266</v>
      </c>
      <c r="AJ723">
        <v>731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ROW(Source!A343)</f>
        <v>343</v>
      </c>
      <c r="B724">
        <v>16614274</v>
      </c>
      <c r="C724">
        <v>16614260</v>
      </c>
      <c r="D724">
        <v>15161722</v>
      </c>
      <c r="E724">
        <v>17</v>
      </c>
      <c r="F724">
        <v>1</v>
      </c>
      <c r="G724">
        <v>1</v>
      </c>
      <c r="H724">
        <v>3</v>
      </c>
      <c r="I724" t="s">
        <v>1845</v>
      </c>
      <c r="J724" t="s">
        <v>6</v>
      </c>
      <c r="K724" t="s">
        <v>1846</v>
      </c>
      <c r="L724">
        <v>1035</v>
      </c>
      <c r="N724">
        <v>1013</v>
      </c>
      <c r="O724" t="s">
        <v>256</v>
      </c>
      <c r="P724" t="s">
        <v>256</v>
      </c>
      <c r="Q724">
        <v>1</v>
      </c>
      <c r="X724">
        <v>100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6</v>
      </c>
      <c r="AG724">
        <v>100</v>
      </c>
      <c r="AH724">
        <v>3</v>
      </c>
      <c r="AI724">
        <v>-1</v>
      </c>
      <c r="AJ724" t="s">
        <v>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ROW(Source!A345)</f>
        <v>345</v>
      </c>
      <c r="B725">
        <v>16614280</v>
      </c>
      <c r="C725">
        <v>16614276</v>
      </c>
      <c r="D725">
        <v>15430767</v>
      </c>
      <c r="E725">
        <v>1</v>
      </c>
      <c r="F725">
        <v>1</v>
      </c>
      <c r="G725">
        <v>1</v>
      </c>
      <c r="H725">
        <v>1</v>
      </c>
      <c r="I725" t="s">
        <v>1249</v>
      </c>
      <c r="J725" t="s">
        <v>6</v>
      </c>
      <c r="K725" t="s">
        <v>1250</v>
      </c>
      <c r="L725">
        <v>1191</v>
      </c>
      <c r="N725">
        <v>1013</v>
      </c>
      <c r="O725" t="s">
        <v>1223</v>
      </c>
      <c r="P725" t="s">
        <v>1223</v>
      </c>
      <c r="Q725">
        <v>1</v>
      </c>
      <c r="X725">
        <v>293</v>
      </c>
      <c r="Y725">
        <v>0</v>
      </c>
      <c r="Z725">
        <v>0</v>
      </c>
      <c r="AA725">
        <v>0</v>
      </c>
      <c r="AB725">
        <v>8.5299999999999994</v>
      </c>
      <c r="AC725">
        <v>0</v>
      </c>
      <c r="AD725">
        <v>1</v>
      </c>
      <c r="AE725">
        <v>1</v>
      </c>
      <c r="AF725" t="s">
        <v>6</v>
      </c>
      <c r="AG725">
        <v>293</v>
      </c>
      <c r="AH725">
        <v>2</v>
      </c>
      <c r="AI725">
        <v>16614277</v>
      </c>
      <c r="AJ725">
        <v>733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ROW(Source!A345)</f>
        <v>345</v>
      </c>
      <c r="B726">
        <v>16614281</v>
      </c>
      <c r="C726">
        <v>16614276</v>
      </c>
      <c r="D726">
        <v>15430395</v>
      </c>
      <c r="E726">
        <v>1</v>
      </c>
      <c r="F726">
        <v>1</v>
      </c>
      <c r="G726">
        <v>1</v>
      </c>
      <c r="H726">
        <v>1</v>
      </c>
      <c r="I726" t="s">
        <v>1224</v>
      </c>
      <c r="J726" t="s">
        <v>6</v>
      </c>
      <c r="K726" t="s">
        <v>1225</v>
      </c>
      <c r="L726">
        <v>1191</v>
      </c>
      <c r="N726">
        <v>1013</v>
      </c>
      <c r="O726" t="s">
        <v>1223</v>
      </c>
      <c r="P726" t="s">
        <v>1223</v>
      </c>
      <c r="Q726">
        <v>1</v>
      </c>
      <c r="X726">
        <v>2.63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1</v>
      </c>
      <c r="AE726">
        <v>2</v>
      </c>
      <c r="AF726" t="s">
        <v>6</v>
      </c>
      <c r="AG726">
        <v>2.63</v>
      </c>
      <c r="AH726">
        <v>2</v>
      </c>
      <c r="AI726">
        <v>16614278</v>
      </c>
      <c r="AJ726">
        <v>734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ROW(Source!A345)</f>
        <v>345</v>
      </c>
      <c r="B727">
        <v>16614282</v>
      </c>
      <c r="C727">
        <v>16614276</v>
      </c>
      <c r="D727">
        <v>15247974</v>
      </c>
      <c r="E727">
        <v>1</v>
      </c>
      <c r="F727">
        <v>1</v>
      </c>
      <c r="G727">
        <v>1</v>
      </c>
      <c r="H727">
        <v>2</v>
      </c>
      <c r="I727" t="s">
        <v>1226</v>
      </c>
      <c r="J727" t="s">
        <v>1227</v>
      </c>
      <c r="K727" t="s">
        <v>1228</v>
      </c>
      <c r="L727">
        <v>1368</v>
      </c>
      <c r="N727">
        <v>1011</v>
      </c>
      <c r="O727" t="s">
        <v>1229</v>
      </c>
      <c r="P727" t="s">
        <v>1229</v>
      </c>
      <c r="Q727">
        <v>1</v>
      </c>
      <c r="X727">
        <v>2.63</v>
      </c>
      <c r="Y727">
        <v>0</v>
      </c>
      <c r="Z727">
        <v>31.26</v>
      </c>
      <c r="AA727">
        <v>13.5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2.63</v>
      </c>
      <c r="AH727">
        <v>2</v>
      </c>
      <c r="AI727">
        <v>16614279</v>
      </c>
      <c r="AJ727">
        <v>735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ROW(Source!A345)</f>
        <v>345</v>
      </c>
      <c r="B728">
        <v>16614283</v>
      </c>
      <c r="C728">
        <v>16614276</v>
      </c>
      <c r="D728">
        <v>15164566</v>
      </c>
      <c r="E728">
        <v>17</v>
      </c>
      <c r="F728">
        <v>1</v>
      </c>
      <c r="G728">
        <v>1</v>
      </c>
      <c r="H728">
        <v>3</v>
      </c>
      <c r="I728" t="s">
        <v>1758</v>
      </c>
      <c r="J728" t="s">
        <v>6</v>
      </c>
      <c r="K728" t="s">
        <v>1817</v>
      </c>
      <c r="L728">
        <v>1348</v>
      </c>
      <c r="N728">
        <v>1009</v>
      </c>
      <c r="O728" t="s">
        <v>182</v>
      </c>
      <c r="P728" t="s">
        <v>182</v>
      </c>
      <c r="Q728">
        <v>1000</v>
      </c>
      <c r="X728">
        <v>11.4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 t="s">
        <v>6</v>
      </c>
      <c r="AG728">
        <v>11.4</v>
      </c>
      <c r="AH728">
        <v>3</v>
      </c>
      <c r="AI728">
        <v>-1</v>
      </c>
      <c r="AJ728" t="s">
        <v>6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ROW(Source!A346)</f>
        <v>346</v>
      </c>
      <c r="B729">
        <v>16614288</v>
      </c>
      <c r="C729">
        <v>16614284</v>
      </c>
      <c r="D729">
        <v>15430767</v>
      </c>
      <c r="E729">
        <v>1</v>
      </c>
      <c r="F729">
        <v>1</v>
      </c>
      <c r="G729">
        <v>1</v>
      </c>
      <c r="H729">
        <v>1</v>
      </c>
      <c r="I729" t="s">
        <v>1249</v>
      </c>
      <c r="J729" t="s">
        <v>6</v>
      </c>
      <c r="K729" t="s">
        <v>1250</v>
      </c>
      <c r="L729">
        <v>1191</v>
      </c>
      <c r="N729">
        <v>1013</v>
      </c>
      <c r="O729" t="s">
        <v>1223</v>
      </c>
      <c r="P729" t="s">
        <v>1223</v>
      </c>
      <c r="Q729">
        <v>1</v>
      </c>
      <c r="X729">
        <v>102.6</v>
      </c>
      <c r="Y729">
        <v>0</v>
      </c>
      <c r="Z729">
        <v>0</v>
      </c>
      <c r="AA729">
        <v>0</v>
      </c>
      <c r="AB729">
        <v>8.5299999999999994</v>
      </c>
      <c r="AC729">
        <v>0</v>
      </c>
      <c r="AD729">
        <v>1</v>
      </c>
      <c r="AE729">
        <v>1</v>
      </c>
      <c r="AF729" t="s">
        <v>6</v>
      </c>
      <c r="AG729">
        <v>102.6</v>
      </c>
      <c r="AH729">
        <v>2</v>
      </c>
      <c r="AI729">
        <v>16614285</v>
      </c>
      <c r="AJ729">
        <v>736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ROW(Source!A346)</f>
        <v>346</v>
      </c>
      <c r="B730">
        <v>16614289</v>
      </c>
      <c r="C730">
        <v>16614284</v>
      </c>
      <c r="D730">
        <v>15430395</v>
      </c>
      <c r="E730">
        <v>1</v>
      </c>
      <c r="F730">
        <v>1</v>
      </c>
      <c r="G730">
        <v>1</v>
      </c>
      <c r="H730">
        <v>1</v>
      </c>
      <c r="I730" t="s">
        <v>1224</v>
      </c>
      <c r="J730" t="s">
        <v>6</v>
      </c>
      <c r="K730" t="s">
        <v>1225</v>
      </c>
      <c r="L730">
        <v>1191</v>
      </c>
      <c r="N730">
        <v>1013</v>
      </c>
      <c r="O730" t="s">
        <v>1223</v>
      </c>
      <c r="P730" t="s">
        <v>1223</v>
      </c>
      <c r="Q730">
        <v>1</v>
      </c>
      <c r="X730">
        <v>0.79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6</v>
      </c>
      <c r="AG730">
        <v>0.79</v>
      </c>
      <c r="AH730">
        <v>2</v>
      </c>
      <c r="AI730">
        <v>16614286</v>
      </c>
      <c r="AJ730">
        <v>737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ROW(Source!A346)</f>
        <v>346</v>
      </c>
      <c r="B731">
        <v>16614290</v>
      </c>
      <c r="C731">
        <v>16614284</v>
      </c>
      <c r="D731">
        <v>15247974</v>
      </c>
      <c r="E731">
        <v>1</v>
      </c>
      <c r="F731">
        <v>1</v>
      </c>
      <c r="G731">
        <v>1</v>
      </c>
      <c r="H731">
        <v>2</v>
      </c>
      <c r="I731" t="s">
        <v>1226</v>
      </c>
      <c r="J731" t="s">
        <v>1227</v>
      </c>
      <c r="K731" t="s">
        <v>1228</v>
      </c>
      <c r="L731">
        <v>1368</v>
      </c>
      <c r="N731">
        <v>1011</v>
      </c>
      <c r="O731" t="s">
        <v>1229</v>
      </c>
      <c r="P731" t="s">
        <v>1229</v>
      </c>
      <c r="Q731">
        <v>1</v>
      </c>
      <c r="X731">
        <v>0.79</v>
      </c>
      <c r="Y731">
        <v>0</v>
      </c>
      <c r="Z731">
        <v>31.26</v>
      </c>
      <c r="AA731">
        <v>13.5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0.79</v>
      </c>
      <c r="AH731">
        <v>2</v>
      </c>
      <c r="AI731">
        <v>16614287</v>
      </c>
      <c r="AJ731">
        <v>738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ROW(Source!A346)</f>
        <v>346</v>
      </c>
      <c r="B732">
        <v>16614291</v>
      </c>
      <c r="C732">
        <v>16614284</v>
      </c>
      <c r="D732">
        <v>15164566</v>
      </c>
      <c r="E732">
        <v>17</v>
      </c>
      <c r="F732">
        <v>1</v>
      </c>
      <c r="G732">
        <v>1</v>
      </c>
      <c r="H732">
        <v>3</v>
      </c>
      <c r="I732" t="s">
        <v>1758</v>
      </c>
      <c r="J732" t="s">
        <v>6</v>
      </c>
      <c r="K732" t="s">
        <v>1817</v>
      </c>
      <c r="L732">
        <v>1348</v>
      </c>
      <c r="N732">
        <v>1009</v>
      </c>
      <c r="O732" t="s">
        <v>182</v>
      </c>
      <c r="P732" t="s">
        <v>182</v>
      </c>
      <c r="Q732">
        <v>1000</v>
      </c>
      <c r="X732">
        <v>1.18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 t="s">
        <v>6</v>
      </c>
      <c r="AG732">
        <v>1.18</v>
      </c>
      <c r="AH732">
        <v>3</v>
      </c>
      <c r="AI732">
        <v>-1</v>
      </c>
      <c r="AJ732" t="s">
        <v>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ROW(Source!A347)</f>
        <v>347</v>
      </c>
      <c r="B733">
        <v>16615212</v>
      </c>
      <c r="C733">
        <v>16615211</v>
      </c>
      <c r="D733">
        <v>15430767</v>
      </c>
      <c r="E733">
        <v>1</v>
      </c>
      <c r="F733">
        <v>1</v>
      </c>
      <c r="G733">
        <v>1</v>
      </c>
      <c r="H733">
        <v>1</v>
      </c>
      <c r="I733" t="s">
        <v>1249</v>
      </c>
      <c r="J733" t="s">
        <v>6</v>
      </c>
      <c r="K733" t="s">
        <v>1250</v>
      </c>
      <c r="L733">
        <v>1191</v>
      </c>
      <c r="N733">
        <v>1013</v>
      </c>
      <c r="O733" t="s">
        <v>1223</v>
      </c>
      <c r="P733" t="s">
        <v>1223</v>
      </c>
      <c r="Q733">
        <v>1</v>
      </c>
      <c r="X733">
        <v>51.3</v>
      </c>
      <c r="Y733">
        <v>0</v>
      </c>
      <c r="Z733">
        <v>0</v>
      </c>
      <c r="AA733">
        <v>0</v>
      </c>
      <c r="AB733">
        <v>8.5299999999999994</v>
      </c>
      <c r="AC733">
        <v>0</v>
      </c>
      <c r="AD733">
        <v>1</v>
      </c>
      <c r="AE733">
        <v>1</v>
      </c>
      <c r="AF733" t="s">
        <v>6</v>
      </c>
      <c r="AG733">
        <v>51.3</v>
      </c>
      <c r="AH733">
        <v>2</v>
      </c>
      <c r="AI733">
        <v>16615212</v>
      </c>
      <c r="AJ733">
        <v>739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ROW(Source!A347)</f>
        <v>347</v>
      </c>
      <c r="B734">
        <v>16615213</v>
      </c>
      <c r="C734">
        <v>16615211</v>
      </c>
      <c r="D734">
        <v>15430395</v>
      </c>
      <c r="E734">
        <v>1</v>
      </c>
      <c r="F734">
        <v>1</v>
      </c>
      <c r="G734">
        <v>1</v>
      </c>
      <c r="H734">
        <v>1</v>
      </c>
      <c r="I734" t="s">
        <v>1224</v>
      </c>
      <c r="J734" t="s">
        <v>6</v>
      </c>
      <c r="K734" t="s">
        <v>1225</v>
      </c>
      <c r="L734">
        <v>1191</v>
      </c>
      <c r="N734">
        <v>1013</v>
      </c>
      <c r="O734" t="s">
        <v>1223</v>
      </c>
      <c r="P734" t="s">
        <v>1223</v>
      </c>
      <c r="Q734">
        <v>1</v>
      </c>
      <c r="X734">
        <v>0.26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2</v>
      </c>
      <c r="AF734" t="s">
        <v>6</v>
      </c>
      <c r="AG734">
        <v>0.26</v>
      </c>
      <c r="AH734">
        <v>2</v>
      </c>
      <c r="AI734">
        <v>16615213</v>
      </c>
      <c r="AJ734">
        <v>740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ROW(Source!A347)</f>
        <v>347</v>
      </c>
      <c r="B735">
        <v>16615214</v>
      </c>
      <c r="C735">
        <v>16615211</v>
      </c>
      <c r="D735">
        <v>15247974</v>
      </c>
      <c r="E735">
        <v>1</v>
      </c>
      <c r="F735">
        <v>1</v>
      </c>
      <c r="G735">
        <v>1</v>
      </c>
      <c r="H735">
        <v>2</v>
      </c>
      <c r="I735" t="s">
        <v>1226</v>
      </c>
      <c r="J735" t="s">
        <v>1227</v>
      </c>
      <c r="K735" t="s">
        <v>1228</v>
      </c>
      <c r="L735">
        <v>1368</v>
      </c>
      <c r="N735">
        <v>1011</v>
      </c>
      <c r="O735" t="s">
        <v>1229</v>
      </c>
      <c r="P735" t="s">
        <v>1229</v>
      </c>
      <c r="Q735">
        <v>1</v>
      </c>
      <c r="X735">
        <v>0.26</v>
      </c>
      <c r="Y735">
        <v>0</v>
      </c>
      <c r="Z735">
        <v>31.26</v>
      </c>
      <c r="AA735">
        <v>13.5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0.26</v>
      </c>
      <c r="AH735">
        <v>2</v>
      </c>
      <c r="AI735">
        <v>16615214</v>
      </c>
      <c r="AJ735">
        <v>741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ROW(Source!A347)</f>
        <v>347</v>
      </c>
      <c r="B736">
        <v>16615215</v>
      </c>
      <c r="C736">
        <v>16615211</v>
      </c>
      <c r="D736">
        <v>15164576</v>
      </c>
      <c r="E736">
        <v>17</v>
      </c>
      <c r="F736">
        <v>1</v>
      </c>
      <c r="G736">
        <v>1</v>
      </c>
      <c r="H736">
        <v>3</v>
      </c>
      <c r="I736" t="s">
        <v>1758</v>
      </c>
      <c r="J736" t="s">
        <v>6</v>
      </c>
      <c r="K736" t="s">
        <v>1817</v>
      </c>
      <c r="L736">
        <v>1348</v>
      </c>
      <c r="N736">
        <v>1009</v>
      </c>
      <c r="O736" t="s">
        <v>182</v>
      </c>
      <c r="P736" t="s">
        <v>182</v>
      </c>
      <c r="Q736">
        <v>1000</v>
      </c>
      <c r="X736">
        <v>1.82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 t="s">
        <v>6</v>
      </c>
      <c r="AG736">
        <v>1.82</v>
      </c>
      <c r="AH736">
        <v>3</v>
      </c>
      <c r="AI736">
        <v>-1</v>
      </c>
      <c r="AJ736" t="s">
        <v>6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ROW(Source!A348)</f>
        <v>348</v>
      </c>
      <c r="B737">
        <v>16614296</v>
      </c>
      <c r="C737">
        <v>16614292</v>
      </c>
      <c r="D737">
        <v>15430767</v>
      </c>
      <c r="E737">
        <v>1</v>
      </c>
      <c r="F737">
        <v>1</v>
      </c>
      <c r="G737">
        <v>1</v>
      </c>
      <c r="H737">
        <v>1</v>
      </c>
      <c r="I737" t="s">
        <v>1249</v>
      </c>
      <c r="J737" t="s">
        <v>6</v>
      </c>
      <c r="K737" t="s">
        <v>1250</v>
      </c>
      <c r="L737">
        <v>1191</v>
      </c>
      <c r="N737">
        <v>1013</v>
      </c>
      <c r="O737" t="s">
        <v>1223</v>
      </c>
      <c r="P737" t="s">
        <v>1223</v>
      </c>
      <c r="Q737">
        <v>1</v>
      </c>
      <c r="X737">
        <v>63.84</v>
      </c>
      <c r="Y737">
        <v>0</v>
      </c>
      <c r="Z737">
        <v>0</v>
      </c>
      <c r="AA737">
        <v>0</v>
      </c>
      <c r="AB737">
        <v>8.5299999999999994</v>
      </c>
      <c r="AC737">
        <v>0</v>
      </c>
      <c r="AD737">
        <v>1</v>
      </c>
      <c r="AE737">
        <v>1</v>
      </c>
      <c r="AF737" t="s">
        <v>6</v>
      </c>
      <c r="AG737">
        <v>63.84</v>
      </c>
      <c r="AH737">
        <v>2</v>
      </c>
      <c r="AI737">
        <v>16614293</v>
      </c>
      <c r="AJ737">
        <v>742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ROW(Source!A348)</f>
        <v>348</v>
      </c>
      <c r="B738">
        <v>16614297</v>
      </c>
      <c r="C738">
        <v>16614292</v>
      </c>
      <c r="D738">
        <v>15430395</v>
      </c>
      <c r="E738">
        <v>1</v>
      </c>
      <c r="F738">
        <v>1</v>
      </c>
      <c r="G738">
        <v>1</v>
      </c>
      <c r="H738">
        <v>1</v>
      </c>
      <c r="I738" t="s">
        <v>1224</v>
      </c>
      <c r="J738" t="s">
        <v>6</v>
      </c>
      <c r="K738" t="s">
        <v>1225</v>
      </c>
      <c r="L738">
        <v>1191</v>
      </c>
      <c r="N738">
        <v>1013</v>
      </c>
      <c r="O738" t="s">
        <v>1223</v>
      </c>
      <c r="P738" t="s">
        <v>1223</v>
      </c>
      <c r="Q738">
        <v>1</v>
      </c>
      <c r="X738">
        <v>0.28999999999999998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2</v>
      </c>
      <c r="AF738" t="s">
        <v>6</v>
      </c>
      <c r="AG738">
        <v>0.28999999999999998</v>
      </c>
      <c r="AH738">
        <v>2</v>
      </c>
      <c r="AI738">
        <v>16614294</v>
      </c>
      <c r="AJ738">
        <v>743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ROW(Source!A348)</f>
        <v>348</v>
      </c>
      <c r="B739">
        <v>16614298</v>
      </c>
      <c r="C739">
        <v>16614292</v>
      </c>
      <c r="D739">
        <v>15247974</v>
      </c>
      <c r="E739">
        <v>1</v>
      </c>
      <c r="F739">
        <v>1</v>
      </c>
      <c r="G739">
        <v>1</v>
      </c>
      <c r="H739">
        <v>2</v>
      </c>
      <c r="I739" t="s">
        <v>1226</v>
      </c>
      <c r="J739" t="s">
        <v>1227</v>
      </c>
      <c r="K739" t="s">
        <v>1228</v>
      </c>
      <c r="L739">
        <v>1368</v>
      </c>
      <c r="N739">
        <v>1011</v>
      </c>
      <c r="O739" t="s">
        <v>1229</v>
      </c>
      <c r="P739" t="s">
        <v>1229</v>
      </c>
      <c r="Q739">
        <v>1</v>
      </c>
      <c r="X739">
        <v>0.28999999999999998</v>
      </c>
      <c r="Y739">
        <v>0</v>
      </c>
      <c r="Z739">
        <v>31.26</v>
      </c>
      <c r="AA739">
        <v>13.5</v>
      </c>
      <c r="AB739">
        <v>0</v>
      </c>
      <c r="AC739">
        <v>0</v>
      </c>
      <c r="AD739">
        <v>1</v>
      </c>
      <c r="AE739">
        <v>0</v>
      </c>
      <c r="AF739" t="s">
        <v>6</v>
      </c>
      <c r="AG739">
        <v>0.28999999999999998</v>
      </c>
      <c r="AH739">
        <v>2</v>
      </c>
      <c r="AI739">
        <v>16614295</v>
      </c>
      <c r="AJ739">
        <v>744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ROW(Source!A348)</f>
        <v>348</v>
      </c>
      <c r="B740">
        <v>16614299</v>
      </c>
      <c r="C740">
        <v>16614292</v>
      </c>
      <c r="D740">
        <v>15164566</v>
      </c>
      <c r="E740">
        <v>17</v>
      </c>
      <c r="F740">
        <v>1</v>
      </c>
      <c r="G740">
        <v>1</v>
      </c>
      <c r="H740">
        <v>3</v>
      </c>
      <c r="I740" t="s">
        <v>1758</v>
      </c>
      <c r="J740" t="s">
        <v>6</v>
      </c>
      <c r="K740" t="s">
        <v>1817</v>
      </c>
      <c r="L740">
        <v>1348</v>
      </c>
      <c r="N740">
        <v>1009</v>
      </c>
      <c r="O740" t="s">
        <v>182</v>
      </c>
      <c r="P740" t="s">
        <v>182</v>
      </c>
      <c r="Q740">
        <v>1000</v>
      </c>
      <c r="X740">
        <v>2.65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 t="s">
        <v>6</v>
      </c>
      <c r="AG740">
        <v>2.65</v>
      </c>
      <c r="AH740">
        <v>3</v>
      </c>
      <c r="AI740">
        <v>-1</v>
      </c>
      <c r="AJ740" t="s">
        <v>6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ROW(Source!A349)</f>
        <v>349</v>
      </c>
      <c r="B741">
        <v>16614304</v>
      </c>
      <c r="C741">
        <v>16614300</v>
      </c>
      <c r="D741">
        <v>15430767</v>
      </c>
      <c r="E741">
        <v>1</v>
      </c>
      <c r="F741">
        <v>1</v>
      </c>
      <c r="G741">
        <v>1</v>
      </c>
      <c r="H741">
        <v>1</v>
      </c>
      <c r="I741" t="s">
        <v>1249</v>
      </c>
      <c r="J741" t="s">
        <v>6</v>
      </c>
      <c r="K741" t="s">
        <v>1250</v>
      </c>
      <c r="L741">
        <v>1191</v>
      </c>
      <c r="N741">
        <v>1013</v>
      </c>
      <c r="O741" t="s">
        <v>1223</v>
      </c>
      <c r="P741" t="s">
        <v>1223</v>
      </c>
      <c r="Q741">
        <v>1</v>
      </c>
      <c r="X741">
        <v>37.28</v>
      </c>
      <c r="Y741">
        <v>0</v>
      </c>
      <c r="Z741">
        <v>0</v>
      </c>
      <c r="AA741">
        <v>0</v>
      </c>
      <c r="AB741">
        <v>8.5299999999999994</v>
      </c>
      <c r="AC741">
        <v>0</v>
      </c>
      <c r="AD741">
        <v>1</v>
      </c>
      <c r="AE741">
        <v>1</v>
      </c>
      <c r="AF741" t="s">
        <v>6</v>
      </c>
      <c r="AG741">
        <v>37.28</v>
      </c>
      <c r="AH741">
        <v>2</v>
      </c>
      <c r="AI741">
        <v>16614301</v>
      </c>
      <c r="AJ741">
        <v>745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ROW(Source!A349)</f>
        <v>349</v>
      </c>
      <c r="B742">
        <v>16614305</v>
      </c>
      <c r="C742">
        <v>16614300</v>
      </c>
      <c r="D742">
        <v>15430395</v>
      </c>
      <c r="E742">
        <v>1</v>
      </c>
      <c r="F742">
        <v>1</v>
      </c>
      <c r="G742">
        <v>1</v>
      </c>
      <c r="H742">
        <v>1</v>
      </c>
      <c r="I742" t="s">
        <v>1224</v>
      </c>
      <c r="J742" t="s">
        <v>6</v>
      </c>
      <c r="K742" t="s">
        <v>1225</v>
      </c>
      <c r="L742">
        <v>1191</v>
      </c>
      <c r="N742">
        <v>1013</v>
      </c>
      <c r="O742" t="s">
        <v>1223</v>
      </c>
      <c r="P742" t="s">
        <v>1223</v>
      </c>
      <c r="Q742">
        <v>1</v>
      </c>
      <c r="X742">
        <v>0.26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6</v>
      </c>
      <c r="AG742">
        <v>0.26</v>
      </c>
      <c r="AH742">
        <v>2</v>
      </c>
      <c r="AI742">
        <v>16614302</v>
      </c>
      <c r="AJ742">
        <v>746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ROW(Source!A349)</f>
        <v>349</v>
      </c>
      <c r="B743">
        <v>16614306</v>
      </c>
      <c r="C743">
        <v>16614300</v>
      </c>
      <c r="D743">
        <v>15247974</v>
      </c>
      <c r="E743">
        <v>1</v>
      </c>
      <c r="F743">
        <v>1</v>
      </c>
      <c r="G743">
        <v>1</v>
      </c>
      <c r="H743">
        <v>2</v>
      </c>
      <c r="I743" t="s">
        <v>1226</v>
      </c>
      <c r="J743" t="s">
        <v>1227</v>
      </c>
      <c r="K743" t="s">
        <v>1228</v>
      </c>
      <c r="L743">
        <v>1368</v>
      </c>
      <c r="N743">
        <v>1011</v>
      </c>
      <c r="O743" t="s">
        <v>1229</v>
      </c>
      <c r="P743" t="s">
        <v>1229</v>
      </c>
      <c r="Q743">
        <v>1</v>
      </c>
      <c r="X743">
        <v>0.26</v>
      </c>
      <c r="Y743">
        <v>0</v>
      </c>
      <c r="Z743">
        <v>31.26</v>
      </c>
      <c r="AA743">
        <v>13.5</v>
      </c>
      <c r="AB743">
        <v>0</v>
      </c>
      <c r="AC743">
        <v>0</v>
      </c>
      <c r="AD743">
        <v>1</v>
      </c>
      <c r="AE743">
        <v>0</v>
      </c>
      <c r="AF743" t="s">
        <v>6</v>
      </c>
      <c r="AG743">
        <v>0.26</v>
      </c>
      <c r="AH743">
        <v>2</v>
      </c>
      <c r="AI743">
        <v>16614303</v>
      </c>
      <c r="AJ743">
        <v>747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ROW(Source!A349)</f>
        <v>349</v>
      </c>
      <c r="B744">
        <v>16614307</v>
      </c>
      <c r="C744">
        <v>16614300</v>
      </c>
      <c r="D744">
        <v>15164566</v>
      </c>
      <c r="E744">
        <v>17</v>
      </c>
      <c r="F744">
        <v>1</v>
      </c>
      <c r="G744">
        <v>1</v>
      </c>
      <c r="H744">
        <v>3</v>
      </c>
      <c r="I744" t="s">
        <v>1758</v>
      </c>
      <c r="J744" t="s">
        <v>6</v>
      </c>
      <c r="K744" t="s">
        <v>1817</v>
      </c>
      <c r="L744">
        <v>1348</v>
      </c>
      <c r="N744">
        <v>1009</v>
      </c>
      <c r="O744" t="s">
        <v>182</v>
      </c>
      <c r="P744" t="s">
        <v>182</v>
      </c>
      <c r="Q744">
        <v>1000</v>
      </c>
      <c r="X744">
        <v>1.75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 t="s">
        <v>6</v>
      </c>
      <c r="AG744">
        <v>1.75</v>
      </c>
      <c r="AH744">
        <v>3</v>
      </c>
      <c r="AI744">
        <v>-1</v>
      </c>
      <c r="AJ744" t="s">
        <v>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ROW(Source!A350)</f>
        <v>350</v>
      </c>
      <c r="B745">
        <v>16614321</v>
      </c>
      <c r="C745">
        <v>16614308</v>
      </c>
      <c r="D745">
        <v>15446300</v>
      </c>
      <c r="E745">
        <v>1</v>
      </c>
      <c r="F745">
        <v>1</v>
      </c>
      <c r="G745">
        <v>1</v>
      </c>
      <c r="H745">
        <v>1</v>
      </c>
      <c r="I745" t="s">
        <v>1317</v>
      </c>
      <c r="J745" t="s">
        <v>6</v>
      </c>
      <c r="K745" t="s">
        <v>1318</v>
      </c>
      <c r="L745">
        <v>1191</v>
      </c>
      <c r="N745">
        <v>1013</v>
      </c>
      <c r="O745" t="s">
        <v>1223</v>
      </c>
      <c r="P745" t="s">
        <v>1223</v>
      </c>
      <c r="Q745">
        <v>1</v>
      </c>
      <c r="X745">
        <v>64.239999999999995</v>
      </c>
      <c r="Y745">
        <v>0</v>
      </c>
      <c r="Z745">
        <v>0</v>
      </c>
      <c r="AA745">
        <v>0</v>
      </c>
      <c r="AB745">
        <v>9.92</v>
      </c>
      <c r="AC745">
        <v>0</v>
      </c>
      <c r="AD745">
        <v>1</v>
      </c>
      <c r="AE745">
        <v>1</v>
      </c>
      <c r="AF745" t="s">
        <v>92</v>
      </c>
      <c r="AG745">
        <v>73.875999999999991</v>
      </c>
      <c r="AH745">
        <v>2</v>
      </c>
      <c r="AI745">
        <v>16614309</v>
      </c>
      <c r="AJ745">
        <v>748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ROW(Source!A350)</f>
        <v>350</v>
      </c>
      <c r="B746">
        <v>16614322</v>
      </c>
      <c r="C746">
        <v>16614308</v>
      </c>
      <c r="D746">
        <v>15430395</v>
      </c>
      <c r="E746">
        <v>1</v>
      </c>
      <c r="F746">
        <v>1</v>
      </c>
      <c r="G746">
        <v>1</v>
      </c>
      <c r="H746">
        <v>1</v>
      </c>
      <c r="I746" t="s">
        <v>1224</v>
      </c>
      <c r="J746" t="s">
        <v>6</v>
      </c>
      <c r="K746" t="s">
        <v>1225</v>
      </c>
      <c r="L746">
        <v>1191</v>
      </c>
      <c r="N746">
        <v>1013</v>
      </c>
      <c r="O746" t="s">
        <v>1223</v>
      </c>
      <c r="P746" t="s">
        <v>1223</v>
      </c>
      <c r="Q746">
        <v>1</v>
      </c>
      <c r="X746">
        <v>0.03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2</v>
      </c>
      <c r="AF746" t="s">
        <v>91</v>
      </c>
      <c r="AG746">
        <v>3.7499999999999999E-2</v>
      </c>
      <c r="AH746">
        <v>2</v>
      </c>
      <c r="AI746">
        <v>16614310</v>
      </c>
      <c r="AJ746">
        <v>749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ROW(Source!A350)</f>
        <v>350</v>
      </c>
      <c r="B747">
        <v>16614323</v>
      </c>
      <c r="C747">
        <v>16614308</v>
      </c>
      <c r="D747">
        <v>15247578</v>
      </c>
      <c r="E747">
        <v>1</v>
      </c>
      <c r="F747">
        <v>1</v>
      </c>
      <c r="G747">
        <v>1</v>
      </c>
      <c r="H747">
        <v>2</v>
      </c>
      <c r="I747" t="s">
        <v>1279</v>
      </c>
      <c r="J747" t="s">
        <v>1280</v>
      </c>
      <c r="K747" t="s">
        <v>1281</v>
      </c>
      <c r="L747">
        <v>1368</v>
      </c>
      <c r="N747">
        <v>1011</v>
      </c>
      <c r="O747" t="s">
        <v>1229</v>
      </c>
      <c r="P747" t="s">
        <v>1229</v>
      </c>
      <c r="Q747">
        <v>1</v>
      </c>
      <c r="X747">
        <v>0.01</v>
      </c>
      <c r="Y747">
        <v>0</v>
      </c>
      <c r="Z747">
        <v>86.4</v>
      </c>
      <c r="AA747">
        <v>13.5</v>
      </c>
      <c r="AB747">
        <v>0</v>
      </c>
      <c r="AC747">
        <v>0</v>
      </c>
      <c r="AD747">
        <v>1</v>
      </c>
      <c r="AE747">
        <v>0</v>
      </c>
      <c r="AF747" t="s">
        <v>91</v>
      </c>
      <c r="AG747">
        <v>1.2500000000000001E-2</v>
      </c>
      <c r="AH747">
        <v>2</v>
      </c>
      <c r="AI747">
        <v>16614311</v>
      </c>
      <c r="AJ747">
        <v>750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ROW(Source!A350)</f>
        <v>350</v>
      </c>
      <c r="B748">
        <v>16614324</v>
      </c>
      <c r="C748">
        <v>16614308</v>
      </c>
      <c r="D748">
        <v>15247680</v>
      </c>
      <c r="E748">
        <v>1</v>
      </c>
      <c r="F748">
        <v>1</v>
      </c>
      <c r="G748">
        <v>1</v>
      </c>
      <c r="H748">
        <v>2</v>
      </c>
      <c r="I748" t="s">
        <v>1509</v>
      </c>
      <c r="J748" t="s">
        <v>1510</v>
      </c>
      <c r="K748" t="s">
        <v>1511</v>
      </c>
      <c r="L748">
        <v>1368</v>
      </c>
      <c r="N748">
        <v>1011</v>
      </c>
      <c r="O748" t="s">
        <v>1229</v>
      </c>
      <c r="P748" t="s">
        <v>1229</v>
      </c>
      <c r="Q748">
        <v>1</v>
      </c>
      <c r="X748">
        <v>0.01</v>
      </c>
      <c r="Y748">
        <v>0</v>
      </c>
      <c r="Z748">
        <v>111.99</v>
      </c>
      <c r="AA748">
        <v>13.5</v>
      </c>
      <c r="AB748">
        <v>0</v>
      </c>
      <c r="AC748">
        <v>0</v>
      </c>
      <c r="AD748">
        <v>1</v>
      </c>
      <c r="AE748">
        <v>0</v>
      </c>
      <c r="AF748" t="s">
        <v>91</v>
      </c>
      <c r="AG748">
        <v>1.2500000000000001E-2</v>
      </c>
      <c r="AH748">
        <v>2</v>
      </c>
      <c r="AI748">
        <v>16614312</v>
      </c>
      <c r="AJ748">
        <v>751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ROW(Source!A350)</f>
        <v>350</v>
      </c>
      <c r="B749">
        <v>16614325</v>
      </c>
      <c r="C749">
        <v>16614308</v>
      </c>
      <c r="D749">
        <v>15249073</v>
      </c>
      <c r="E749">
        <v>1</v>
      </c>
      <c r="F749">
        <v>1</v>
      </c>
      <c r="G749">
        <v>1</v>
      </c>
      <c r="H749">
        <v>2</v>
      </c>
      <c r="I749" t="s">
        <v>1237</v>
      </c>
      <c r="J749" t="s">
        <v>1238</v>
      </c>
      <c r="K749" t="s">
        <v>1239</v>
      </c>
      <c r="L749">
        <v>1368</v>
      </c>
      <c r="N749">
        <v>1011</v>
      </c>
      <c r="O749" t="s">
        <v>1229</v>
      </c>
      <c r="P749" t="s">
        <v>1229</v>
      </c>
      <c r="Q749">
        <v>1</v>
      </c>
      <c r="X749">
        <v>0.01</v>
      </c>
      <c r="Y749">
        <v>0</v>
      </c>
      <c r="Z749">
        <v>65.709999999999994</v>
      </c>
      <c r="AA749">
        <v>11.6</v>
      </c>
      <c r="AB749">
        <v>0</v>
      </c>
      <c r="AC749">
        <v>0</v>
      </c>
      <c r="AD749">
        <v>1</v>
      </c>
      <c r="AE749">
        <v>0</v>
      </c>
      <c r="AF749" t="s">
        <v>91</v>
      </c>
      <c r="AG749">
        <v>1.2500000000000001E-2</v>
      </c>
      <c r="AH749">
        <v>2</v>
      </c>
      <c r="AI749">
        <v>16614313</v>
      </c>
      <c r="AJ749">
        <v>752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ROW(Source!A350)</f>
        <v>350</v>
      </c>
      <c r="B750">
        <v>16614326</v>
      </c>
      <c r="C750">
        <v>16614308</v>
      </c>
      <c r="D750">
        <v>15167286</v>
      </c>
      <c r="E750">
        <v>1</v>
      </c>
      <c r="F750">
        <v>1</v>
      </c>
      <c r="G750">
        <v>1</v>
      </c>
      <c r="H750">
        <v>3</v>
      </c>
      <c r="I750" t="s">
        <v>1293</v>
      </c>
      <c r="J750" t="s">
        <v>1294</v>
      </c>
      <c r="K750" t="s">
        <v>1295</v>
      </c>
      <c r="L750">
        <v>1339</v>
      </c>
      <c r="N750">
        <v>1007</v>
      </c>
      <c r="O750" t="s">
        <v>282</v>
      </c>
      <c r="P750" t="s">
        <v>282</v>
      </c>
      <c r="Q750">
        <v>1</v>
      </c>
      <c r="X750">
        <v>0.39</v>
      </c>
      <c r="Y750">
        <v>2.44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0.39</v>
      </c>
      <c r="AH750">
        <v>2</v>
      </c>
      <c r="AI750">
        <v>16614314</v>
      </c>
      <c r="AJ750">
        <v>753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ROW(Source!A350)</f>
        <v>350</v>
      </c>
      <c r="B751">
        <v>16614327</v>
      </c>
      <c r="C751">
        <v>16614308</v>
      </c>
      <c r="D751">
        <v>15169924</v>
      </c>
      <c r="E751">
        <v>1</v>
      </c>
      <c r="F751">
        <v>1</v>
      </c>
      <c r="G751">
        <v>1</v>
      </c>
      <c r="H751">
        <v>3</v>
      </c>
      <c r="I751" t="s">
        <v>1692</v>
      </c>
      <c r="J751" t="s">
        <v>1693</v>
      </c>
      <c r="K751" t="s">
        <v>1694</v>
      </c>
      <c r="L751">
        <v>1348</v>
      </c>
      <c r="N751">
        <v>1009</v>
      </c>
      <c r="O751" t="s">
        <v>182</v>
      </c>
      <c r="P751" t="s">
        <v>182</v>
      </c>
      <c r="Q751">
        <v>1000</v>
      </c>
      <c r="X751">
        <v>1.1999999999999999E-3</v>
      </c>
      <c r="Y751">
        <v>14830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6</v>
      </c>
      <c r="AG751">
        <v>1.1999999999999999E-3</v>
      </c>
      <c r="AH751">
        <v>2</v>
      </c>
      <c r="AI751">
        <v>16614315</v>
      </c>
      <c r="AJ751">
        <v>754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ROW(Source!A350)</f>
        <v>350</v>
      </c>
      <c r="B752">
        <v>16614328</v>
      </c>
      <c r="C752">
        <v>16614308</v>
      </c>
      <c r="D752">
        <v>15170781</v>
      </c>
      <c r="E752">
        <v>1</v>
      </c>
      <c r="F752">
        <v>1</v>
      </c>
      <c r="G752">
        <v>1</v>
      </c>
      <c r="H752">
        <v>3</v>
      </c>
      <c r="I752" t="s">
        <v>1695</v>
      </c>
      <c r="J752" t="s">
        <v>1696</v>
      </c>
      <c r="K752" t="s">
        <v>1697</v>
      </c>
      <c r="L752">
        <v>1346</v>
      </c>
      <c r="N752">
        <v>1009</v>
      </c>
      <c r="O752" t="s">
        <v>162</v>
      </c>
      <c r="P752" t="s">
        <v>162</v>
      </c>
      <c r="Q752">
        <v>1</v>
      </c>
      <c r="X752">
        <v>1.5</v>
      </c>
      <c r="Y752">
        <v>24.41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1.5</v>
      </c>
      <c r="AH752">
        <v>2</v>
      </c>
      <c r="AI752">
        <v>16614316</v>
      </c>
      <c r="AJ752">
        <v>755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ROW(Source!A350)</f>
        <v>350</v>
      </c>
      <c r="B753">
        <v>16614329</v>
      </c>
      <c r="C753">
        <v>16614308</v>
      </c>
      <c r="D753">
        <v>15161573</v>
      </c>
      <c r="E753">
        <v>17</v>
      </c>
      <c r="F753">
        <v>1</v>
      </c>
      <c r="G753">
        <v>1</v>
      </c>
      <c r="H753">
        <v>3</v>
      </c>
      <c r="I753" t="s">
        <v>1847</v>
      </c>
      <c r="J753" t="s">
        <v>6</v>
      </c>
      <c r="K753" t="s">
        <v>1848</v>
      </c>
      <c r="L753">
        <v>1354</v>
      </c>
      <c r="N753">
        <v>1010</v>
      </c>
      <c r="O753" t="s">
        <v>110</v>
      </c>
      <c r="P753" t="s">
        <v>110</v>
      </c>
      <c r="Q753">
        <v>1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1</v>
      </c>
      <c r="AD753">
        <v>0</v>
      </c>
      <c r="AE753">
        <v>0</v>
      </c>
      <c r="AF753" t="s">
        <v>6</v>
      </c>
      <c r="AG753">
        <v>0</v>
      </c>
      <c r="AH753">
        <v>3</v>
      </c>
      <c r="AI753">
        <v>-1</v>
      </c>
      <c r="AJ753" t="s">
        <v>6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ROW(Source!A350)</f>
        <v>350</v>
      </c>
      <c r="B754">
        <v>16614330</v>
      </c>
      <c r="C754">
        <v>16614308</v>
      </c>
      <c r="D754">
        <v>15163115</v>
      </c>
      <c r="E754">
        <v>17</v>
      </c>
      <c r="F754">
        <v>1</v>
      </c>
      <c r="G754">
        <v>1</v>
      </c>
      <c r="H754">
        <v>3</v>
      </c>
      <c r="I754" t="s">
        <v>1820</v>
      </c>
      <c r="J754" t="s">
        <v>6</v>
      </c>
      <c r="K754" t="s">
        <v>1821</v>
      </c>
      <c r="L754">
        <v>1346</v>
      </c>
      <c r="N754">
        <v>1009</v>
      </c>
      <c r="O754" t="s">
        <v>162</v>
      </c>
      <c r="P754" t="s">
        <v>162</v>
      </c>
      <c r="Q754">
        <v>1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1</v>
      </c>
      <c r="AD754">
        <v>0</v>
      </c>
      <c r="AE754">
        <v>0</v>
      </c>
      <c r="AF754" t="s">
        <v>6</v>
      </c>
      <c r="AG754">
        <v>0</v>
      </c>
      <c r="AH754">
        <v>3</v>
      </c>
      <c r="AI754">
        <v>-1</v>
      </c>
      <c r="AJ754" t="s">
        <v>6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ROW(Source!A350)</f>
        <v>350</v>
      </c>
      <c r="B755">
        <v>16614331</v>
      </c>
      <c r="C755">
        <v>16614308</v>
      </c>
      <c r="D755">
        <v>15163153</v>
      </c>
      <c r="E755">
        <v>17</v>
      </c>
      <c r="F755">
        <v>1</v>
      </c>
      <c r="G755">
        <v>1</v>
      </c>
      <c r="H755">
        <v>3</v>
      </c>
      <c r="I755" t="s">
        <v>991</v>
      </c>
      <c r="J755" t="s">
        <v>6</v>
      </c>
      <c r="K755" t="s">
        <v>992</v>
      </c>
      <c r="L755">
        <v>1301</v>
      </c>
      <c r="N755">
        <v>1003</v>
      </c>
      <c r="O755" t="s">
        <v>135</v>
      </c>
      <c r="P755" t="s">
        <v>135</v>
      </c>
      <c r="Q755">
        <v>1</v>
      </c>
      <c r="X755">
        <v>99.8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 t="s">
        <v>6</v>
      </c>
      <c r="AG755">
        <v>99.8</v>
      </c>
      <c r="AH755">
        <v>2</v>
      </c>
      <c r="AI755">
        <v>16614317</v>
      </c>
      <c r="AJ755">
        <v>758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ROW(Source!A355)</f>
        <v>355</v>
      </c>
      <c r="B756">
        <v>16614348</v>
      </c>
      <c r="C756">
        <v>16614336</v>
      </c>
      <c r="D756">
        <v>15446300</v>
      </c>
      <c r="E756">
        <v>1</v>
      </c>
      <c r="F756">
        <v>1</v>
      </c>
      <c r="G756">
        <v>1</v>
      </c>
      <c r="H756">
        <v>1</v>
      </c>
      <c r="I756" t="s">
        <v>1317</v>
      </c>
      <c r="J756" t="s">
        <v>6</v>
      </c>
      <c r="K756" t="s">
        <v>1318</v>
      </c>
      <c r="L756">
        <v>1191</v>
      </c>
      <c r="N756">
        <v>1013</v>
      </c>
      <c r="O756" t="s">
        <v>1223</v>
      </c>
      <c r="P756" t="s">
        <v>1223</v>
      </c>
      <c r="Q756">
        <v>1</v>
      </c>
      <c r="X756">
        <v>61.6</v>
      </c>
      <c r="Y756">
        <v>0</v>
      </c>
      <c r="Z756">
        <v>0</v>
      </c>
      <c r="AA756">
        <v>0</v>
      </c>
      <c r="AB756">
        <v>9.92</v>
      </c>
      <c r="AC756">
        <v>0</v>
      </c>
      <c r="AD756">
        <v>1</v>
      </c>
      <c r="AE756">
        <v>1</v>
      </c>
      <c r="AF756" t="s">
        <v>92</v>
      </c>
      <c r="AG756">
        <v>70.839999999999989</v>
      </c>
      <c r="AH756">
        <v>2</v>
      </c>
      <c r="AI756">
        <v>16614337</v>
      </c>
      <c r="AJ756">
        <v>760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ROW(Source!A355)</f>
        <v>355</v>
      </c>
      <c r="B757">
        <v>16614349</v>
      </c>
      <c r="C757">
        <v>16614336</v>
      </c>
      <c r="D757">
        <v>15430395</v>
      </c>
      <c r="E757">
        <v>1</v>
      </c>
      <c r="F757">
        <v>1</v>
      </c>
      <c r="G757">
        <v>1</v>
      </c>
      <c r="H757">
        <v>1</v>
      </c>
      <c r="I757" t="s">
        <v>1224</v>
      </c>
      <c r="J757" t="s">
        <v>6</v>
      </c>
      <c r="K757" t="s">
        <v>1225</v>
      </c>
      <c r="L757">
        <v>1191</v>
      </c>
      <c r="N757">
        <v>1013</v>
      </c>
      <c r="O757" t="s">
        <v>1223</v>
      </c>
      <c r="P757" t="s">
        <v>1223</v>
      </c>
      <c r="Q757">
        <v>1</v>
      </c>
      <c r="X757">
        <v>7.0000000000000007E-2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2</v>
      </c>
      <c r="AF757" t="s">
        <v>91</v>
      </c>
      <c r="AG757">
        <v>8.7500000000000008E-2</v>
      </c>
      <c r="AH757">
        <v>2</v>
      </c>
      <c r="AI757">
        <v>16614338</v>
      </c>
      <c r="AJ757">
        <v>761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ROW(Source!A355)</f>
        <v>355</v>
      </c>
      <c r="B758">
        <v>16614350</v>
      </c>
      <c r="C758">
        <v>16614336</v>
      </c>
      <c r="D758">
        <v>15247578</v>
      </c>
      <c r="E758">
        <v>1</v>
      </c>
      <c r="F758">
        <v>1</v>
      </c>
      <c r="G758">
        <v>1</v>
      </c>
      <c r="H758">
        <v>2</v>
      </c>
      <c r="I758" t="s">
        <v>1279</v>
      </c>
      <c r="J758" t="s">
        <v>1280</v>
      </c>
      <c r="K758" t="s">
        <v>1281</v>
      </c>
      <c r="L758">
        <v>1368</v>
      </c>
      <c r="N758">
        <v>1011</v>
      </c>
      <c r="O758" t="s">
        <v>1229</v>
      </c>
      <c r="P758" t="s">
        <v>1229</v>
      </c>
      <c r="Q758">
        <v>1</v>
      </c>
      <c r="X758">
        <v>0.03</v>
      </c>
      <c r="Y758">
        <v>0</v>
      </c>
      <c r="Z758">
        <v>86.4</v>
      </c>
      <c r="AA758">
        <v>13.5</v>
      </c>
      <c r="AB758">
        <v>0</v>
      </c>
      <c r="AC758">
        <v>0</v>
      </c>
      <c r="AD758">
        <v>1</v>
      </c>
      <c r="AE758">
        <v>0</v>
      </c>
      <c r="AF758" t="s">
        <v>91</v>
      </c>
      <c r="AG758">
        <v>3.7499999999999999E-2</v>
      </c>
      <c r="AH758">
        <v>2</v>
      </c>
      <c r="AI758">
        <v>16614339</v>
      </c>
      <c r="AJ758">
        <v>762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ROW(Source!A355)</f>
        <v>355</v>
      </c>
      <c r="B759">
        <v>16614351</v>
      </c>
      <c r="C759">
        <v>16614336</v>
      </c>
      <c r="D759">
        <v>15247680</v>
      </c>
      <c r="E759">
        <v>1</v>
      </c>
      <c r="F759">
        <v>1</v>
      </c>
      <c r="G759">
        <v>1</v>
      </c>
      <c r="H759">
        <v>2</v>
      </c>
      <c r="I759" t="s">
        <v>1509</v>
      </c>
      <c r="J759" t="s">
        <v>1510</v>
      </c>
      <c r="K759" t="s">
        <v>1511</v>
      </c>
      <c r="L759">
        <v>1368</v>
      </c>
      <c r="N759">
        <v>1011</v>
      </c>
      <c r="O759" t="s">
        <v>1229</v>
      </c>
      <c r="P759" t="s">
        <v>1229</v>
      </c>
      <c r="Q759">
        <v>1</v>
      </c>
      <c r="X759">
        <v>0.02</v>
      </c>
      <c r="Y759">
        <v>0</v>
      </c>
      <c r="Z759">
        <v>111.99</v>
      </c>
      <c r="AA759">
        <v>13.5</v>
      </c>
      <c r="AB759">
        <v>0</v>
      </c>
      <c r="AC759">
        <v>0</v>
      </c>
      <c r="AD759">
        <v>1</v>
      </c>
      <c r="AE759">
        <v>0</v>
      </c>
      <c r="AF759" t="s">
        <v>91</v>
      </c>
      <c r="AG759">
        <v>2.5000000000000001E-2</v>
      </c>
      <c r="AH759">
        <v>2</v>
      </c>
      <c r="AI759">
        <v>16614340</v>
      </c>
      <c r="AJ759">
        <v>763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ROW(Source!A355)</f>
        <v>355</v>
      </c>
      <c r="B760">
        <v>16614352</v>
      </c>
      <c r="C760">
        <v>16614336</v>
      </c>
      <c r="D760">
        <v>15249073</v>
      </c>
      <c r="E760">
        <v>1</v>
      </c>
      <c r="F760">
        <v>1</v>
      </c>
      <c r="G760">
        <v>1</v>
      </c>
      <c r="H760">
        <v>2</v>
      </c>
      <c r="I760" t="s">
        <v>1237</v>
      </c>
      <c r="J760" t="s">
        <v>1238</v>
      </c>
      <c r="K760" t="s">
        <v>1239</v>
      </c>
      <c r="L760">
        <v>1368</v>
      </c>
      <c r="N760">
        <v>1011</v>
      </c>
      <c r="O760" t="s">
        <v>1229</v>
      </c>
      <c r="P760" t="s">
        <v>1229</v>
      </c>
      <c r="Q760">
        <v>1</v>
      </c>
      <c r="X760">
        <v>0.02</v>
      </c>
      <c r="Y760">
        <v>0</v>
      </c>
      <c r="Z760">
        <v>65.709999999999994</v>
      </c>
      <c r="AA760">
        <v>11.6</v>
      </c>
      <c r="AB760">
        <v>0</v>
      </c>
      <c r="AC760">
        <v>0</v>
      </c>
      <c r="AD760">
        <v>1</v>
      </c>
      <c r="AE760">
        <v>0</v>
      </c>
      <c r="AF760" t="s">
        <v>91</v>
      </c>
      <c r="AG760">
        <v>2.5000000000000001E-2</v>
      </c>
      <c r="AH760">
        <v>2</v>
      </c>
      <c r="AI760">
        <v>16614341</v>
      </c>
      <c r="AJ760">
        <v>764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ROW(Source!A355)</f>
        <v>355</v>
      </c>
      <c r="B761">
        <v>16614353</v>
      </c>
      <c r="C761">
        <v>16614336</v>
      </c>
      <c r="D761">
        <v>15167286</v>
      </c>
      <c r="E761">
        <v>1</v>
      </c>
      <c r="F761">
        <v>1</v>
      </c>
      <c r="G761">
        <v>1</v>
      </c>
      <c r="H761">
        <v>3</v>
      </c>
      <c r="I761" t="s">
        <v>1293</v>
      </c>
      <c r="J761" t="s">
        <v>1294</v>
      </c>
      <c r="K761" t="s">
        <v>1295</v>
      </c>
      <c r="L761">
        <v>1339</v>
      </c>
      <c r="N761">
        <v>1007</v>
      </c>
      <c r="O761" t="s">
        <v>282</v>
      </c>
      <c r="P761" t="s">
        <v>282</v>
      </c>
      <c r="Q761">
        <v>1</v>
      </c>
      <c r="X761">
        <v>1.57</v>
      </c>
      <c r="Y761">
        <v>2.44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6</v>
      </c>
      <c r="AG761">
        <v>1.57</v>
      </c>
      <c r="AH761">
        <v>2</v>
      </c>
      <c r="AI761">
        <v>16614342</v>
      </c>
      <c r="AJ761">
        <v>765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ROW(Source!A355)</f>
        <v>355</v>
      </c>
      <c r="B762">
        <v>16614354</v>
      </c>
      <c r="C762">
        <v>16614336</v>
      </c>
      <c r="D762">
        <v>15169924</v>
      </c>
      <c r="E762">
        <v>1</v>
      </c>
      <c r="F762">
        <v>1</v>
      </c>
      <c r="G762">
        <v>1</v>
      </c>
      <c r="H762">
        <v>3</v>
      </c>
      <c r="I762" t="s">
        <v>1692</v>
      </c>
      <c r="J762" t="s">
        <v>1693</v>
      </c>
      <c r="K762" t="s">
        <v>1694</v>
      </c>
      <c r="L762">
        <v>1348</v>
      </c>
      <c r="N762">
        <v>1009</v>
      </c>
      <c r="O762" t="s">
        <v>182</v>
      </c>
      <c r="P762" t="s">
        <v>182</v>
      </c>
      <c r="Q762">
        <v>1000</v>
      </c>
      <c r="X762">
        <v>2.66E-3</v>
      </c>
      <c r="Y762">
        <v>14830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2.66E-3</v>
      </c>
      <c r="AH762">
        <v>2</v>
      </c>
      <c r="AI762">
        <v>16614343</v>
      </c>
      <c r="AJ762">
        <v>766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ROW(Source!A355)</f>
        <v>355</v>
      </c>
      <c r="B763">
        <v>16614355</v>
      </c>
      <c r="C763">
        <v>16614336</v>
      </c>
      <c r="D763">
        <v>15170781</v>
      </c>
      <c r="E763">
        <v>1</v>
      </c>
      <c r="F763">
        <v>1</v>
      </c>
      <c r="G763">
        <v>1</v>
      </c>
      <c r="H763">
        <v>3</v>
      </c>
      <c r="I763" t="s">
        <v>1695</v>
      </c>
      <c r="J763" t="s">
        <v>1696</v>
      </c>
      <c r="K763" t="s">
        <v>1697</v>
      </c>
      <c r="L763">
        <v>1346</v>
      </c>
      <c r="N763">
        <v>1009</v>
      </c>
      <c r="O763" t="s">
        <v>162</v>
      </c>
      <c r="P763" t="s">
        <v>162</v>
      </c>
      <c r="Q763">
        <v>1</v>
      </c>
      <c r="X763">
        <v>4</v>
      </c>
      <c r="Y763">
        <v>24.41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6</v>
      </c>
      <c r="AG763">
        <v>4</v>
      </c>
      <c r="AH763">
        <v>2</v>
      </c>
      <c r="AI763">
        <v>16614344</v>
      </c>
      <c r="AJ763">
        <v>767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ROW(Source!A355)</f>
        <v>355</v>
      </c>
      <c r="B764">
        <v>16614356</v>
      </c>
      <c r="C764">
        <v>16614336</v>
      </c>
      <c r="D764">
        <v>15161573</v>
      </c>
      <c r="E764">
        <v>17</v>
      </c>
      <c r="F764">
        <v>1</v>
      </c>
      <c r="G764">
        <v>1</v>
      </c>
      <c r="H764">
        <v>3</v>
      </c>
      <c r="I764" t="s">
        <v>1847</v>
      </c>
      <c r="J764" t="s">
        <v>6</v>
      </c>
      <c r="K764" t="s">
        <v>1848</v>
      </c>
      <c r="L764">
        <v>1354</v>
      </c>
      <c r="N764">
        <v>1010</v>
      </c>
      <c r="O764" t="s">
        <v>110</v>
      </c>
      <c r="P764" t="s">
        <v>110</v>
      </c>
      <c r="Q764">
        <v>1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1</v>
      </c>
      <c r="AD764">
        <v>0</v>
      </c>
      <c r="AE764">
        <v>0</v>
      </c>
      <c r="AF764" t="s">
        <v>6</v>
      </c>
      <c r="AG764">
        <v>0</v>
      </c>
      <c r="AH764">
        <v>3</v>
      </c>
      <c r="AI764">
        <v>-1</v>
      </c>
      <c r="AJ764" t="s">
        <v>6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ROW(Source!A355)</f>
        <v>355</v>
      </c>
      <c r="B765">
        <v>16614357</v>
      </c>
      <c r="C765">
        <v>16614336</v>
      </c>
      <c r="D765">
        <v>15163115</v>
      </c>
      <c r="E765">
        <v>17</v>
      </c>
      <c r="F765">
        <v>1</v>
      </c>
      <c r="G765">
        <v>1</v>
      </c>
      <c r="H765">
        <v>3</v>
      </c>
      <c r="I765" t="s">
        <v>1820</v>
      </c>
      <c r="J765" t="s">
        <v>6</v>
      </c>
      <c r="K765" t="s">
        <v>1821</v>
      </c>
      <c r="L765">
        <v>1346</v>
      </c>
      <c r="N765">
        <v>1009</v>
      </c>
      <c r="O765" t="s">
        <v>162</v>
      </c>
      <c r="P765" t="s">
        <v>162</v>
      </c>
      <c r="Q765">
        <v>1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1</v>
      </c>
      <c r="AD765">
        <v>0</v>
      </c>
      <c r="AE765">
        <v>0</v>
      </c>
      <c r="AF765" t="s">
        <v>6</v>
      </c>
      <c r="AG765">
        <v>0</v>
      </c>
      <c r="AH765">
        <v>3</v>
      </c>
      <c r="AI765">
        <v>-1</v>
      </c>
      <c r="AJ765" t="s">
        <v>6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ROW(Source!A355)</f>
        <v>355</v>
      </c>
      <c r="B766">
        <v>16614358</v>
      </c>
      <c r="C766">
        <v>16614336</v>
      </c>
      <c r="D766">
        <v>15163153</v>
      </c>
      <c r="E766">
        <v>17</v>
      </c>
      <c r="F766">
        <v>1</v>
      </c>
      <c r="G766">
        <v>1</v>
      </c>
      <c r="H766">
        <v>3</v>
      </c>
      <c r="I766" t="s">
        <v>991</v>
      </c>
      <c r="J766" t="s">
        <v>6</v>
      </c>
      <c r="K766" t="s">
        <v>1010</v>
      </c>
      <c r="L766">
        <v>1301</v>
      </c>
      <c r="N766">
        <v>1003</v>
      </c>
      <c r="O766" t="s">
        <v>135</v>
      </c>
      <c r="P766" t="s">
        <v>135</v>
      </c>
      <c r="Q766">
        <v>1</v>
      </c>
      <c r="X766">
        <v>99.8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 t="s">
        <v>6</v>
      </c>
      <c r="AG766">
        <v>99.8</v>
      </c>
      <c r="AH766">
        <v>2</v>
      </c>
      <c r="AI766">
        <v>16614345</v>
      </c>
      <c r="AJ766">
        <v>770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ROW(Source!A360)</f>
        <v>360</v>
      </c>
      <c r="B767">
        <v>16614375</v>
      </c>
      <c r="C767">
        <v>16614362</v>
      </c>
      <c r="D767">
        <v>15436556</v>
      </c>
      <c r="E767">
        <v>1</v>
      </c>
      <c r="F767">
        <v>1</v>
      </c>
      <c r="G767">
        <v>1</v>
      </c>
      <c r="H767">
        <v>1</v>
      </c>
      <c r="I767" t="s">
        <v>1441</v>
      </c>
      <c r="J767" t="s">
        <v>6</v>
      </c>
      <c r="K767" t="s">
        <v>1442</v>
      </c>
      <c r="L767">
        <v>1191</v>
      </c>
      <c r="N767">
        <v>1013</v>
      </c>
      <c r="O767" t="s">
        <v>1223</v>
      </c>
      <c r="P767" t="s">
        <v>1223</v>
      </c>
      <c r="Q767">
        <v>1</v>
      </c>
      <c r="X767">
        <v>10.89</v>
      </c>
      <c r="Y767">
        <v>0</v>
      </c>
      <c r="Z767">
        <v>0</v>
      </c>
      <c r="AA767">
        <v>0</v>
      </c>
      <c r="AB767">
        <v>9.6199999999999992</v>
      </c>
      <c r="AC767">
        <v>0</v>
      </c>
      <c r="AD767">
        <v>1</v>
      </c>
      <c r="AE767">
        <v>1</v>
      </c>
      <c r="AF767" t="s">
        <v>92</v>
      </c>
      <c r="AG767">
        <v>12.5235</v>
      </c>
      <c r="AH767">
        <v>2</v>
      </c>
      <c r="AI767">
        <v>16614363</v>
      </c>
      <c r="AJ767">
        <v>772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ROW(Source!A360)</f>
        <v>360</v>
      </c>
      <c r="B768">
        <v>16614376</v>
      </c>
      <c r="C768">
        <v>16614362</v>
      </c>
      <c r="D768">
        <v>15430395</v>
      </c>
      <c r="E768">
        <v>1</v>
      </c>
      <c r="F768">
        <v>1</v>
      </c>
      <c r="G768">
        <v>1</v>
      </c>
      <c r="H768">
        <v>1</v>
      </c>
      <c r="I768" t="s">
        <v>1224</v>
      </c>
      <c r="J768" t="s">
        <v>6</v>
      </c>
      <c r="K768" t="s">
        <v>1225</v>
      </c>
      <c r="L768">
        <v>1191</v>
      </c>
      <c r="N768">
        <v>1013</v>
      </c>
      <c r="O768" t="s">
        <v>1223</v>
      </c>
      <c r="P768" t="s">
        <v>1223</v>
      </c>
      <c r="Q768">
        <v>1</v>
      </c>
      <c r="X768">
        <v>0.85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2</v>
      </c>
      <c r="AF768" t="s">
        <v>91</v>
      </c>
      <c r="AG768">
        <v>1.0625</v>
      </c>
      <c r="AH768">
        <v>2</v>
      </c>
      <c r="AI768">
        <v>16614364</v>
      </c>
      <c r="AJ768">
        <v>773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ROW(Source!A360)</f>
        <v>360</v>
      </c>
      <c r="B769">
        <v>16614377</v>
      </c>
      <c r="C769">
        <v>16614362</v>
      </c>
      <c r="D769">
        <v>15247974</v>
      </c>
      <c r="E769">
        <v>1</v>
      </c>
      <c r="F769">
        <v>1</v>
      </c>
      <c r="G769">
        <v>1</v>
      </c>
      <c r="H769">
        <v>2</v>
      </c>
      <c r="I769" t="s">
        <v>1226</v>
      </c>
      <c r="J769" t="s">
        <v>1227</v>
      </c>
      <c r="K769" t="s">
        <v>1228</v>
      </c>
      <c r="L769">
        <v>1368</v>
      </c>
      <c r="N769">
        <v>1011</v>
      </c>
      <c r="O769" t="s">
        <v>1229</v>
      </c>
      <c r="P769" t="s">
        <v>1229</v>
      </c>
      <c r="Q769">
        <v>1</v>
      </c>
      <c r="X769">
        <v>0.23</v>
      </c>
      <c r="Y769">
        <v>0</v>
      </c>
      <c r="Z769">
        <v>31.26</v>
      </c>
      <c r="AA769">
        <v>13.5</v>
      </c>
      <c r="AB769">
        <v>0</v>
      </c>
      <c r="AC769">
        <v>0</v>
      </c>
      <c r="AD769">
        <v>1</v>
      </c>
      <c r="AE769">
        <v>0</v>
      </c>
      <c r="AF769" t="s">
        <v>91</v>
      </c>
      <c r="AG769">
        <v>0.28750000000000003</v>
      </c>
      <c r="AH769">
        <v>2</v>
      </c>
      <c r="AI769">
        <v>16614365</v>
      </c>
      <c r="AJ769">
        <v>774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ROW(Source!A360)</f>
        <v>360</v>
      </c>
      <c r="B770">
        <v>16614378</v>
      </c>
      <c r="C770">
        <v>16614362</v>
      </c>
      <c r="D770">
        <v>15249073</v>
      </c>
      <c r="E770">
        <v>1</v>
      </c>
      <c r="F770">
        <v>1</v>
      </c>
      <c r="G770">
        <v>1</v>
      </c>
      <c r="H770">
        <v>2</v>
      </c>
      <c r="I770" t="s">
        <v>1237</v>
      </c>
      <c r="J770" t="s">
        <v>1238</v>
      </c>
      <c r="K770" t="s">
        <v>1239</v>
      </c>
      <c r="L770">
        <v>1368</v>
      </c>
      <c r="N770">
        <v>1011</v>
      </c>
      <c r="O770" t="s">
        <v>1229</v>
      </c>
      <c r="P770" t="s">
        <v>1229</v>
      </c>
      <c r="Q770">
        <v>1</v>
      </c>
      <c r="X770">
        <v>0.62</v>
      </c>
      <c r="Y770">
        <v>0</v>
      </c>
      <c r="Z770">
        <v>65.709999999999994</v>
      </c>
      <c r="AA770">
        <v>11.6</v>
      </c>
      <c r="AB770">
        <v>0</v>
      </c>
      <c r="AC770">
        <v>0</v>
      </c>
      <c r="AD770">
        <v>1</v>
      </c>
      <c r="AE770">
        <v>0</v>
      </c>
      <c r="AF770" t="s">
        <v>91</v>
      </c>
      <c r="AG770">
        <v>0.77500000000000002</v>
      </c>
      <c r="AH770">
        <v>2</v>
      </c>
      <c r="AI770">
        <v>16614366</v>
      </c>
      <c r="AJ770">
        <v>775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ROW(Source!A360)</f>
        <v>360</v>
      </c>
      <c r="B771">
        <v>16614379</v>
      </c>
      <c r="C771">
        <v>16614362</v>
      </c>
      <c r="D771">
        <v>15167955</v>
      </c>
      <c r="E771">
        <v>1</v>
      </c>
      <c r="F771">
        <v>1</v>
      </c>
      <c r="G771">
        <v>1</v>
      </c>
      <c r="H771">
        <v>3</v>
      </c>
      <c r="I771" t="s">
        <v>1686</v>
      </c>
      <c r="J771" t="s">
        <v>1687</v>
      </c>
      <c r="K771" t="s">
        <v>1688</v>
      </c>
      <c r="L771">
        <v>1348</v>
      </c>
      <c r="N771">
        <v>1009</v>
      </c>
      <c r="O771" t="s">
        <v>182</v>
      </c>
      <c r="P771" t="s">
        <v>182</v>
      </c>
      <c r="Q771">
        <v>1000</v>
      </c>
      <c r="X771">
        <v>6.9999999999999999E-4</v>
      </c>
      <c r="Y771">
        <v>30030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6</v>
      </c>
      <c r="AG771">
        <v>6.9999999999999999E-4</v>
      </c>
      <c r="AH771">
        <v>2</v>
      </c>
      <c r="AI771">
        <v>16614367</v>
      </c>
      <c r="AJ771">
        <v>776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ROW(Source!A360)</f>
        <v>360</v>
      </c>
      <c r="B772">
        <v>16614380</v>
      </c>
      <c r="C772">
        <v>16614362</v>
      </c>
      <c r="D772">
        <v>15167963</v>
      </c>
      <c r="E772">
        <v>1</v>
      </c>
      <c r="F772">
        <v>1</v>
      </c>
      <c r="G772">
        <v>1</v>
      </c>
      <c r="H772">
        <v>3</v>
      </c>
      <c r="I772" t="s">
        <v>1623</v>
      </c>
      <c r="J772" t="s">
        <v>1624</v>
      </c>
      <c r="K772" t="s">
        <v>1625</v>
      </c>
      <c r="L772">
        <v>1346</v>
      </c>
      <c r="N772">
        <v>1009</v>
      </c>
      <c r="O772" t="s">
        <v>162</v>
      </c>
      <c r="P772" t="s">
        <v>162</v>
      </c>
      <c r="Q772">
        <v>1</v>
      </c>
      <c r="X772">
        <v>0.6</v>
      </c>
      <c r="Y772">
        <v>37.29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6</v>
      </c>
      <c r="AG772">
        <v>0.6</v>
      </c>
      <c r="AH772">
        <v>2</v>
      </c>
      <c r="AI772">
        <v>16614368</v>
      </c>
      <c r="AJ772">
        <v>777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ROW(Source!A360)</f>
        <v>360</v>
      </c>
      <c r="B773">
        <v>16614381</v>
      </c>
      <c r="C773">
        <v>16614362</v>
      </c>
      <c r="D773">
        <v>15168763</v>
      </c>
      <c r="E773">
        <v>1</v>
      </c>
      <c r="F773">
        <v>1</v>
      </c>
      <c r="G773">
        <v>1</v>
      </c>
      <c r="H773">
        <v>3</v>
      </c>
      <c r="I773" t="s">
        <v>1650</v>
      </c>
      <c r="J773" t="s">
        <v>1651</v>
      </c>
      <c r="K773" t="s">
        <v>1652</v>
      </c>
      <c r="L773">
        <v>1348</v>
      </c>
      <c r="N773">
        <v>1009</v>
      </c>
      <c r="O773" t="s">
        <v>182</v>
      </c>
      <c r="P773" t="s">
        <v>182</v>
      </c>
      <c r="Q773">
        <v>1000</v>
      </c>
      <c r="X773">
        <v>3.0000000000000001E-5</v>
      </c>
      <c r="Y773">
        <v>10362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6</v>
      </c>
      <c r="AG773">
        <v>3.0000000000000001E-5</v>
      </c>
      <c r="AH773">
        <v>2</v>
      </c>
      <c r="AI773">
        <v>16614369</v>
      </c>
      <c r="AJ773">
        <v>778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ROW(Source!A360)</f>
        <v>360</v>
      </c>
      <c r="B774">
        <v>16614382</v>
      </c>
      <c r="C774">
        <v>16614362</v>
      </c>
      <c r="D774">
        <v>15169922</v>
      </c>
      <c r="E774">
        <v>1</v>
      </c>
      <c r="F774">
        <v>1</v>
      </c>
      <c r="G774">
        <v>1</v>
      </c>
      <c r="H774">
        <v>3</v>
      </c>
      <c r="I774" t="s">
        <v>1698</v>
      </c>
      <c r="J774" t="s">
        <v>1699</v>
      </c>
      <c r="K774" t="s">
        <v>1700</v>
      </c>
      <c r="L774">
        <v>1348</v>
      </c>
      <c r="N774">
        <v>1009</v>
      </c>
      <c r="O774" t="s">
        <v>182</v>
      </c>
      <c r="P774" t="s">
        <v>182</v>
      </c>
      <c r="Q774">
        <v>1000</v>
      </c>
      <c r="X774">
        <v>1E-4</v>
      </c>
      <c r="Y774">
        <v>15130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1E-4</v>
      </c>
      <c r="AH774">
        <v>2</v>
      </c>
      <c r="AI774">
        <v>16614370</v>
      </c>
      <c r="AJ774">
        <v>779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ROW(Source!A360)</f>
        <v>360</v>
      </c>
      <c r="B775">
        <v>16614383</v>
      </c>
      <c r="C775">
        <v>16614362</v>
      </c>
      <c r="D775">
        <v>15172117</v>
      </c>
      <c r="E775">
        <v>1</v>
      </c>
      <c r="F775">
        <v>1</v>
      </c>
      <c r="G775">
        <v>1</v>
      </c>
      <c r="H775">
        <v>3</v>
      </c>
      <c r="I775" t="s">
        <v>1701</v>
      </c>
      <c r="J775" t="s">
        <v>1702</v>
      </c>
      <c r="K775" t="s">
        <v>1703</v>
      </c>
      <c r="L775">
        <v>1348</v>
      </c>
      <c r="N775">
        <v>1009</v>
      </c>
      <c r="O775" t="s">
        <v>182</v>
      </c>
      <c r="P775" t="s">
        <v>182</v>
      </c>
      <c r="Q775">
        <v>1000</v>
      </c>
      <c r="X775">
        <v>2E-3</v>
      </c>
      <c r="Y775">
        <v>1836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6</v>
      </c>
      <c r="AG775">
        <v>2E-3</v>
      </c>
      <c r="AH775">
        <v>2</v>
      </c>
      <c r="AI775">
        <v>16614371</v>
      </c>
      <c r="AJ775">
        <v>780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ROW(Source!A360)</f>
        <v>360</v>
      </c>
      <c r="B776">
        <v>16614384</v>
      </c>
      <c r="C776">
        <v>16614362</v>
      </c>
      <c r="D776">
        <v>15203740</v>
      </c>
      <c r="E776">
        <v>1</v>
      </c>
      <c r="F776">
        <v>1</v>
      </c>
      <c r="G776">
        <v>1</v>
      </c>
      <c r="H776">
        <v>3</v>
      </c>
      <c r="I776" t="s">
        <v>1632</v>
      </c>
      <c r="J776" t="s">
        <v>1633</v>
      </c>
      <c r="K776" t="s">
        <v>1634</v>
      </c>
      <c r="L776">
        <v>1348</v>
      </c>
      <c r="N776">
        <v>1009</v>
      </c>
      <c r="O776" t="s">
        <v>182</v>
      </c>
      <c r="P776" t="s">
        <v>182</v>
      </c>
      <c r="Q776">
        <v>1000</v>
      </c>
      <c r="X776">
        <v>1.4E-3</v>
      </c>
      <c r="Y776">
        <v>15119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1.4E-3</v>
      </c>
      <c r="AH776">
        <v>2</v>
      </c>
      <c r="AI776">
        <v>16614372</v>
      </c>
      <c r="AJ776">
        <v>781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ROW(Source!A360)</f>
        <v>360</v>
      </c>
      <c r="B777">
        <v>16614385</v>
      </c>
      <c r="C777">
        <v>16614362</v>
      </c>
      <c r="D777">
        <v>15204468</v>
      </c>
      <c r="E777">
        <v>1</v>
      </c>
      <c r="F777">
        <v>1</v>
      </c>
      <c r="G777">
        <v>1</v>
      </c>
      <c r="H777">
        <v>3</v>
      </c>
      <c r="I777" t="s">
        <v>1635</v>
      </c>
      <c r="J777" t="s">
        <v>1636</v>
      </c>
      <c r="K777" t="s">
        <v>1637</v>
      </c>
      <c r="L777">
        <v>1348</v>
      </c>
      <c r="N777">
        <v>1009</v>
      </c>
      <c r="O777" t="s">
        <v>182</v>
      </c>
      <c r="P777" t="s">
        <v>182</v>
      </c>
      <c r="Q777">
        <v>1000</v>
      </c>
      <c r="X777">
        <v>6.9999999999999999E-4</v>
      </c>
      <c r="Y777">
        <v>16950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6</v>
      </c>
      <c r="AG777">
        <v>6.9999999999999999E-4</v>
      </c>
      <c r="AH777">
        <v>2</v>
      </c>
      <c r="AI777">
        <v>16614373</v>
      </c>
      <c r="AJ777">
        <v>782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ROW(Source!A360)</f>
        <v>360</v>
      </c>
      <c r="B778">
        <v>16614386</v>
      </c>
      <c r="C778">
        <v>16614362</v>
      </c>
      <c r="D778">
        <v>15161722</v>
      </c>
      <c r="E778">
        <v>17</v>
      </c>
      <c r="F778">
        <v>1</v>
      </c>
      <c r="G778">
        <v>1</v>
      </c>
      <c r="H778">
        <v>3</v>
      </c>
      <c r="I778" t="s">
        <v>1845</v>
      </c>
      <c r="J778" t="s">
        <v>6</v>
      </c>
      <c r="K778" t="s">
        <v>1846</v>
      </c>
      <c r="L778">
        <v>1035</v>
      </c>
      <c r="N778">
        <v>1013</v>
      </c>
      <c r="O778" t="s">
        <v>256</v>
      </c>
      <c r="P778" t="s">
        <v>256</v>
      </c>
      <c r="Q778">
        <v>1</v>
      </c>
      <c r="X778">
        <v>10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 t="s">
        <v>6</v>
      </c>
      <c r="AG778">
        <v>10</v>
      </c>
      <c r="AH778">
        <v>3</v>
      </c>
      <c r="AI778">
        <v>-1</v>
      </c>
      <c r="AJ778" t="s">
        <v>6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ROW(Source!A362)</f>
        <v>362</v>
      </c>
      <c r="B779">
        <v>16614405</v>
      </c>
      <c r="C779">
        <v>16614388</v>
      </c>
      <c r="D779">
        <v>15435721</v>
      </c>
      <c r="E779">
        <v>1</v>
      </c>
      <c r="F779">
        <v>1</v>
      </c>
      <c r="G779">
        <v>1</v>
      </c>
      <c r="H779">
        <v>1</v>
      </c>
      <c r="I779" t="s">
        <v>1398</v>
      </c>
      <c r="J779" t="s">
        <v>6</v>
      </c>
      <c r="K779" t="s">
        <v>1399</v>
      </c>
      <c r="L779">
        <v>1191</v>
      </c>
      <c r="N779">
        <v>1013</v>
      </c>
      <c r="O779" t="s">
        <v>1223</v>
      </c>
      <c r="P779" t="s">
        <v>1223</v>
      </c>
      <c r="Q779">
        <v>1</v>
      </c>
      <c r="X779">
        <v>22.18</v>
      </c>
      <c r="Y779">
        <v>0</v>
      </c>
      <c r="Z779">
        <v>0</v>
      </c>
      <c r="AA779">
        <v>0</v>
      </c>
      <c r="AB779">
        <v>9.51</v>
      </c>
      <c r="AC779">
        <v>0</v>
      </c>
      <c r="AD779">
        <v>1</v>
      </c>
      <c r="AE779">
        <v>1</v>
      </c>
      <c r="AF779" t="s">
        <v>92</v>
      </c>
      <c r="AG779">
        <v>25.506999999999998</v>
      </c>
      <c r="AH779">
        <v>2</v>
      </c>
      <c r="AI779">
        <v>16614389</v>
      </c>
      <c r="AJ779">
        <v>784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ROW(Source!A362)</f>
        <v>362</v>
      </c>
      <c r="B780">
        <v>16614406</v>
      </c>
      <c r="C780">
        <v>16614388</v>
      </c>
      <c r="D780">
        <v>15430395</v>
      </c>
      <c r="E780">
        <v>1</v>
      </c>
      <c r="F780">
        <v>1</v>
      </c>
      <c r="G780">
        <v>1</v>
      </c>
      <c r="H780">
        <v>1</v>
      </c>
      <c r="I780" t="s">
        <v>1224</v>
      </c>
      <c r="J780" t="s">
        <v>6</v>
      </c>
      <c r="K780" t="s">
        <v>1225</v>
      </c>
      <c r="L780">
        <v>1191</v>
      </c>
      <c r="N780">
        <v>1013</v>
      </c>
      <c r="O780" t="s">
        <v>1223</v>
      </c>
      <c r="P780" t="s">
        <v>1223</v>
      </c>
      <c r="Q780">
        <v>1</v>
      </c>
      <c r="X780">
        <v>0.56999999999999995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2</v>
      </c>
      <c r="AF780" t="s">
        <v>91</v>
      </c>
      <c r="AG780">
        <v>0.71249999999999991</v>
      </c>
      <c r="AH780">
        <v>2</v>
      </c>
      <c r="AI780">
        <v>16614390</v>
      </c>
      <c r="AJ780">
        <v>785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ROW(Source!A362)</f>
        <v>362</v>
      </c>
      <c r="B781">
        <v>16614407</v>
      </c>
      <c r="C781">
        <v>16614388</v>
      </c>
      <c r="D781">
        <v>15247974</v>
      </c>
      <c r="E781">
        <v>1</v>
      </c>
      <c r="F781">
        <v>1</v>
      </c>
      <c r="G781">
        <v>1</v>
      </c>
      <c r="H781">
        <v>2</v>
      </c>
      <c r="I781" t="s">
        <v>1226</v>
      </c>
      <c r="J781" t="s">
        <v>1227</v>
      </c>
      <c r="K781" t="s">
        <v>1228</v>
      </c>
      <c r="L781">
        <v>1368</v>
      </c>
      <c r="N781">
        <v>1011</v>
      </c>
      <c r="O781" t="s">
        <v>1229</v>
      </c>
      <c r="P781" t="s">
        <v>1229</v>
      </c>
      <c r="Q781">
        <v>1</v>
      </c>
      <c r="X781">
        <v>0.32</v>
      </c>
      <c r="Y781">
        <v>0</v>
      </c>
      <c r="Z781">
        <v>31.26</v>
      </c>
      <c r="AA781">
        <v>13.5</v>
      </c>
      <c r="AB781">
        <v>0</v>
      </c>
      <c r="AC781">
        <v>0</v>
      </c>
      <c r="AD781">
        <v>1</v>
      </c>
      <c r="AE781">
        <v>0</v>
      </c>
      <c r="AF781" t="s">
        <v>91</v>
      </c>
      <c r="AG781">
        <v>0.4</v>
      </c>
      <c r="AH781">
        <v>2</v>
      </c>
      <c r="AI781">
        <v>16614391</v>
      </c>
      <c r="AJ781">
        <v>786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ROW(Source!A362)</f>
        <v>362</v>
      </c>
      <c r="B782">
        <v>16614408</v>
      </c>
      <c r="C782">
        <v>16614388</v>
      </c>
      <c r="D782">
        <v>15249073</v>
      </c>
      <c r="E782">
        <v>1</v>
      </c>
      <c r="F782">
        <v>1</v>
      </c>
      <c r="G782">
        <v>1</v>
      </c>
      <c r="H782">
        <v>2</v>
      </c>
      <c r="I782" t="s">
        <v>1237</v>
      </c>
      <c r="J782" t="s">
        <v>1238</v>
      </c>
      <c r="K782" t="s">
        <v>1239</v>
      </c>
      <c r="L782">
        <v>1368</v>
      </c>
      <c r="N782">
        <v>1011</v>
      </c>
      <c r="O782" t="s">
        <v>1229</v>
      </c>
      <c r="P782" t="s">
        <v>1229</v>
      </c>
      <c r="Q782">
        <v>1</v>
      </c>
      <c r="X782">
        <v>0.25</v>
      </c>
      <c r="Y782">
        <v>0</v>
      </c>
      <c r="Z782">
        <v>65.709999999999994</v>
      </c>
      <c r="AA782">
        <v>11.6</v>
      </c>
      <c r="AB782">
        <v>0</v>
      </c>
      <c r="AC782">
        <v>0</v>
      </c>
      <c r="AD782">
        <v>1</v>
      </c>
      <c r="AE782">
        <v>0</v>
      </c>
      <c r="AF782" t="s">
        <v>91</v>
      </c>
      <c r="AG782">
        <v>0.3125</v>
      </c>
      <c r="AH782">
        <v>2</v>
      </c>
      <c r="AI782">
        <v>16614392</v>
      </c>
      <c r="AJ782">
        <v>787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ROW(Source!A362)</f>
        <v>362</v>
      </c>
      <c r="B783">
        <v>16614409</v>
      </c>
      <c r="C783">
        <v>16614388</v>
      </c>
      <c r="D783">
        <v>15167955</v>
      </c>
      <c r="E783">
        <v>1</v>
      </c>
      <c r="F783">
        <v>1</v>
      </c>
      <c r="G783">
        <v>1</v>
      </c>
      <c r="H783">
        <v>3</v>
      </c>
      <c r="I783" t="s">
        <v>1686</v>
      </c>
      <c r="J783" t="s">
        <v>1687</v>
      </c>
      <c r="K783" t="s">
        <v>1688</v>
      </c>
      <c r="L783">
        <v>1348</v>
      </c>
      <c r="N783">
        <v>1009</v>
      </c>
      <c r="O783" t="s">
        <v>182</v>
      </c>
      <c r="P783" t="s">
        <v>182</v>
      </c>
      <c r="Q783">
        <v>1000</v>
      </c>
      <c r="X783">
        <v>1E-3</v>
      </c>
      <c r="Y783">
        <v>30030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1E-3</v>
      </c>
      <c r="AH783">
        <v>2</v>
      </c>
      <c r="AI783">
        <v>16614393</v>
      </c>
      <c r="AJ783">
        <v>788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ROW(Source!A362)</f>
        <v>362</v>
      </c>
      <c r="B784">
        <v>16614410</v>
      </c>
      <c r="C784">
        <v>16614388</v>
      </c>
      <c r="D784">
        <v>15167963</v>
      </c>
      <c r="E784">
        <v>1</v>
      </c>
      <c r="F784">
        <v>1</v>
      </c>
      <c r="G784">
        <v>1</v>
      </c>
      <c r="H784">
        <v>3</v>
      </c>
      <c r="I784" t="s">
        <v>1623</v>
      </c>
      <c r="J784" t="s">
        <v>1624</v>
      </c>
      <c r="K784" t="s">
        <v>1625</v>
      </c>
      <c r="L784">
        <v>1346</v>
      </c>
      <c r="N784">
        <v>1009</v>
      </c>
      <c r="O784" t="s">
        <v>162</v>
      </c>
      <c r="P784" t="s">
        <v>162</v>
      </c>
      <c r="Q784">
        <v>1</v>
      </c>
      <c r="X784">
        <v>0.2</v>
      </c>
      <c r="Y784">
        <v>37.29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6</v>
      </c>
      <c r="AG784">
        <v>0.2</v>
      </c>
      <c r="AH784">
        <v>2</v>
      </c>
      <c r="AI784">
        <v>16614394</v>
      </c>
      <c r="AJ784">
        <v>789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ROW(Source!A362)</f>
        <v>362</v>
      </c>
      <c r="B785">
        <v>16614411</v>
      </c>
      <c r="C785">
        <v>16614388</v>
      </c>
      <c r="D785">
        <v>15163011</v>
      </c>
      <c r="E785">
        <v>17</v>
      </c>
      <c r="F785">
        <v>1</v>
      </c>
      <c r="G785">
        <v>1</v>
      </c>
      <c r="H785">
        <v>3</v>
      </c>
      <c r="I785" t="s">
        <v>859</v>
      </c>
      <c r="J785" t="s">
        <v>6</v>
      </c>
      <c r="K785" t="s">
        <v>860</v>
      </c>
      <c r="L785">
        <v>1358</v>
      </c>
      <c r="N785">
        <v>1010</v>
      </c>
      <c r="O785" t="s">
        <v>697</v>
      </c>
      <c r="P785" t="s">
        <v>697</v>
      </c>
      <c r="Q785">
        <v>10</v>
      </c>
      <c r="X785">
        <v>2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 t="s">
        <v>6</v>
      </c>
      <c r="AG785">
        <v>2</v>
      </c>
      <c r="AH785">
        <v>3</v>
      </c>
      <c r="AI785">
        <v>-1</v>
      </c>
      <c r="AJ785" t="s">
        <v>6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ROW(Source!A362)</f>
        <v>362</v>
      </c>
      <c r="B786">
        <v>16614412</v>
      </c>
      <c r="C786">
        <v>16614388</v>
      </c>
      <c r="D786">
        <v>15162072</v>
      </c>
      <c r="E786">
        <v>17</v>
      </c>
      <c r="F786">
        <v>1</v>
      </c>
      <c r="G786">
        <v>1</v>
      </c>
      <c r="H786">
        <v>3</v>
      </c>
      <c r="I786" t="s">
        <v>1776</v>
      </c>
      <c r="J786" t="s">
        <v>6</v>
      </c>
      <c r="K786" t="s">
        <v>1777</v>
      </c>
      <c r="L786">
        <v>1348</v>
      </c>
      <c r="N786">
        <v>1009</v>
      </c>
      <c r="O786" t="s">
        <v>182</v>
      </c>
      <c r="P786" t="s">
        <v>182</v>
      </c>
      <c r="Q786">
        <v>1000</v>
      </c>
      <c r="X786">
        <v>5.0000000000000001E-4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 t="s">
        <v>6</v>
      </c>
      <c r="AG786">
        <v>5.0000000000000001E-4</v>
      </c>
      <c r="AH786">
        <v>3</v>
      </c>
      <c r="AI786">
        <v>-1</v>
      </c>
      <c r="AJ786" t="s">
        <v>6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ROW(Source!A362)</f>
        <v>362</v>
      </c>
      <c r="B787">
        <v>16614413</v>
      </c>
      <c r="C787">
        <v>16614388</v>
      </c>
      <c r="D787">
        <v>15163213</v>
      </c>
      <c r="E787">
        <v>17</v>
      </c>
      <c r="F787">
        <v>1</v>
      </c>
      <c r="G787">
        <v>1</v>
      </c>
      <c r="H787">
        <v>3</v>
      </c>
      <c r="I787" t="s">
        <v>1849</v>
      </c>
      <c r="J787" t="s">
        <v>6</v>
      </c>
      <c r="K787" t="s">
        <v>1032</v>
      </c>
      <c r="L787">
        <v>1354</v>
      </c>
      <c r="N787">
        <v>1010</v>
      </c>
      <c r="O787" t="s">
        <v>110</v>
      </c>
      <c r="P787" t="s">
        <v>110</v>
      </c>
      <c r="Q787">
        <v>1</v>
      </c>
      <c r="X787">
        <v>10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 t="s">
        <v>6</v>
      </c>
      <c r="AG787">
        <v>10</v>
      </c>
      <c r="AH787">
        <v>3</v>
      </c>
      <c r="AI787">
        <v>-1</v>
      </c>
      <c r="AJ787" t="s">
        <v>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ROW(Source!A362)</f>
        <v>362</v>
      </c>
      <c r="B788">
        <v>16614414</v>
      </c>
      <c r="C788">
        <v>16614388</v>
      </c>
      <c r="D788">
        <v>15170815</v>
      </c>
      <c r="E788">
        <v>1</v>
      </c>
      <c r="F788">
        <v>1</v>
      </c>
      <c r="G788">
        <v>1</v>
      </c>
      <c r="H788">
        <v>3</v>
      </c>
      <c r="I788" t="s">
        <v>1704</v>
      </c>
      <c r="J788" t="s">
        <v>1705</v>
      </c>
      <c r="K788" t="s">
        <v>1706</v>
      </c>
      <c r="L788">
        <v>1346</v>
      </c>
      <c r="N788">
        <v>1009</v>
      </c>
      <c r="O788" t="s">
        <v>162</v>
      </c>
      <c r="P788" t="s">
        <v>162</v>
      </c>
      <c r="Q788">
        <v>1</v>
      </c>
      <c r="X788">
        <v>0.8</v>
      </c>
      <c r="Y788">
        <v>13.56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0.8</v>
      </c>
      <c r="AH788">
        <v>2</v>
      </c>
      <c r="AI788">
        <v>16614395</v>
      </c>
      <c r="AJ788">
        <v>792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ROW(Source!A362)</f>
        <v>362</v>
      </c>
      <c r="B789">
        <v>16614415</v>
      </c>
      <c r="C789">
        <v>16614388</v>
      </c>
      <c r="D789">
        <v>15194723</v>
      </c>
      <c r="E789">
        <v>1</v>
      </c>
      <c r="F789">
        <v>1</v>
      </c>
      <c r="G789">
        <v>1</v>
      </c>
      <c r="H789">
        <v>3</v>
      </c>
      <c r="I789" t="s">
        <v>1707</v>
      </c>
      <c r="J789" t="s">
        <v>1708</v>
      </c>
      <c r="K789" t="s">
        <v>1709</v>
      </c>
      <c r="L789">
        <v>1348</v>
      </c>
      <c r="N789">
        <v>1009</v>
      </c>
      <c r="O789" t="s">
        <v>182</v>
      </c>
      <c r="P789" t="s">
        <v>182</v>
      </c>
      <c r="Q789">
        <v>1000</v>
      </c>
      <c r="X789">
        <v>5.0000000000000001E-4</v>
      </c>
      <c r="Y789">
        <v>37517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6</v>
      </c>
      <c r="AG789">
        <v>5.0000000000000001E-4</v>
      </c>
      <c r="AH789">
        <v>2</v>
      </c>
      <c r="AI789">
        <v>16614396</v>
      </c>
      <c r="AJ789">
        <v>793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ROW(Source!A362)</f>
        <v>362</v>
      </c>
      <c r="B790">
        <v>16614416</v>
      </c>
      <c r="C790">
        <v>16614388</v>
      </c>
      <c r="D790">
        <v>15202525</v>
      </c>
      <c r="E790">
        <v>1</v>
      </c>
      <c r="F790">
        <v>1</v>
      </c>
      <c r="G790">
        <v>1</v>
      </c>
      <c r="H790">
        <v>3</v>
      </c>
      <c r="I790" t="s">
        <v>1710</v>
      </c>
      <c r="J790" t="s">
        <v>1711</v>
      </c>
      <c r="K790" t="s">
        <v>1712</v>
      </c>
      <c r="L790">
        <v>1348</v>
      </c>
      <c r="N790">
        <v>1009</v>
      </c>
      <c r="O790" t="s">
        <v>182</v>
      </c>
      <c r="P790" t="s">
        <v>182</v>
      </c>
      <c r="Q790">
        <v>1000</v>
      </c>
      <c r="X790">
        <v>8.0000000000000004E-4</v>
      </c>
      <c r="Y790">
        <v>12330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6</v>
      </c>
      <c r="AG790">
        <v>8.0000000000000004E-4</v>
      </c>
      <c r="AH790">
        <v>2</v>
      </c>
      <c r="AI790">
        <v>16614397</v>
      </c>
      <c r="AJ790">
        <v>794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ROW(Source!A362)</f>
        <v>362</v>
      </c>
      <c r="B791">
        <v>16614417</v>
      </c>
      <c r="C791">
        <v>16614388</v>
      </c>
      <c r="D791">
        <v>15203740</v>
      </c>
      <c r="E791">
        <v>1</v>
      </c>
      <c r="F791">
        <v>1</v>
      </c>
      <c r="G791">
        <v>1</v>
      </c>
      <c r="H791">
        <v>3</v>
      </c>
      <c r="I791" t="s">
        <v>1632</v>
      </c>
      <c r="J791" t="s">
        <v>1633</v>
      </c>
      <c r="K791" t="s">
        <v>1634</v>
      </c>
      <c r="L791">
        <v>1348</v>
      </c>
      <c r="N791">
        <v>1009</v>
      </c>
      <c r="O791" t="s">
        <v>182</v>
      </c>
      <c r="P791" t="s">
        <v>182</v>
      </c>
      <c r="Q791">
        <v>1000</v>
      </c>
      <c r="X791">
        <v>4.0000000000000002E-4</v>
      </c>
      <c r="Y791">
        <v>15119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4.0000000000000002E-4</v>
      </c>
      <c r="AH791">
        <v>2</v>
      </c>
      <c r="AI791">
        <v>16614398</v>
      </c>
      <c r="AJ791">
        <v>795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ROW(Source!A362)</f>
        <v>362</v>
      </c>
      <c r="B792">
        <v>16614418</v>
      </c>
      <c r="C792">
        <v>16614388</v>
      </c>
      <c r="D792">
        <v>15163194</v>
      </c>
      <c r="E792">
        <v>17</v>
      </c>
      <c r="F792">
        <v>1</v>
      </c>
      <c r="G792">
        <v>1</v>
      </c>
      <c r="H792">
        <v>3</v>
      </c>
      <c r="I792" t="s">
        <v>1850</v>
      </c>
      <c r="J792" t="s">
        <v>6</v>
      </c>
      <c r="K792" t="s">
        <v>1851</v>
      </c>
      <c r="L792">
        <v>1346</v>
      </c>
      <c r="N792">
        <v>1009</v>
      </c>
      <c r="O792" t="s">
        <v>162</v>
      </c>
      <c r="P792" t="s">
        <v>162</v>
      </c>
      <c r="Q792">
        <v>1</v>
      </c>
      <c r="X792">
        <v>4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 t="s">
        <v>6</v>
      </c>
      <c r="AG792">
        <v>4</v>
      </c>
      <c r="AH792">
        <v>3</v>
      </c>
      <c r="AI792">
        <v>-1</v>
      </c>
      <c r="AJ792" t="s">
        <v>6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ROW(Source!A362)</f>
        <v>362</v>
      </c>
      <c r="B793">
        <v>16614419</v>
      </c>
      <c r="C793">
        <v>16614388</v>
      </c>
      <c r="D793">
        <v>15204468</v>
      </c>
      <c r="E793">
        <v>1</v>
      </c>
      <c r="F793">
        <v>1</v>
      </c>
      <c r="G793">
        <v>1</v>
      </c>
      <c r="H793">
        <v>3</v>
      </c>
      <c r="I793" t="s">
        <v>1635</v>
      </c>
      <c r="J793" t="s">
        <v>1636</v>
      </c>
      <c r="K793" t="s">
        <v>1637</v>
      </c>
      <c r="L793">
        <v>1348</v>
      </c>
      <c r="N793">
        <v>1009</v>
      </c>
      <c r="O793" t="s">
        <v>182</v>
      </c>
      <c r="P793" t="s">
        <v>182</v>
      </c>
      <c r="Q793">
        <v>1000</v>
      </c>
      <c r="X793">
        <v>2.0000000000000001E-4</v>
      </c>
      <c r="Y793">
        <v>16950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2.0000000000000001E-4</v>
      </c>
      <c r="AH793">
        <v>2</v>
      </c>
      <c r="AI793">
        <v>16614399</v>
      </c>
      <c r="AJ793">
        <v>796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ROW(Source!A362)</f>
        <v>362</v>
      </c>
      <c r="B794">
        <v>16614420</v>
      </c>
      <c r="C794">
        <v>16614388</v>
      </c>
      <c r="D794">
        <v>15211333</v>
      </c>
      <c r="E794">
        <v>1</v>
      </c>
      <c r="F794">
        <v>1</v>
      </c>
      <c r="G794">
        <v>1</v>
      </c>
      <c r="H794">
        <v>3</v>
      </c>
      <c r="I794" t="s">
        <v>1713</v>
      </c>
      <c r="J794" t="s">
        <v>1714</v>
      </c>
      <c r="K794" t="s">
        <v>1715</v>
      </c>
      <c r="L794">
        <v>1354</v>
      </c>
      <c r="N794">
        <v>1010</v>
      </c>
      <c r="O794" t="s">
        <v>110</v>
      </c>
      <c r="P794" t="s">
        <v>110</v>
      </c>
      <c r="Q794">
        <v>1</v>
      </c>
      <c r="X794">
        <v>10</v>
      </c>
      <c r="Y794">
        <v>360.5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10</v>
      </c>
      <c r="AH794">
        <v>2</v>
      </c>
      <c r="AI794">
        <v>16614400</v>
      </c>
      <c r="AJ794">
        <v>797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ROW(Source!A362)</f>
        <v>362</v>
      </c>
      <c r="B795">
        <v>16614421</v>
      </c>
      <c r="C795">
        <v>16614388</v>
      </c>
      <c r="D795">
        <v>15211997</v>
      </c>
      <c r="E795">
        <v>1</v>
      </c>
      <c r="F795">
        <v>1</v>
      </c>
      <c r="G795">
        <v>1</v>
      </c>
      <c r="H795">
        <v>3</v>
      </c>
      <c r="I795" t="s">
        <v>1716</v>
      </c>
      <c r="J795" t="s">
        <v>1717</v>
      </c>
      <c r="K795" t="s">
        <v>1718</v>
      </c>
      <c r="L795">
        <v>1354</v>
      </c>
      <c r="N795">
        <v>1010</v>
      </c>
      <c r="O795" t="s">
        <v>110</v>
      </c>
      <c r="P795" t="s">
        <v>110</v>
      </c>
      <c r="Q795">
        <v>1</v>
      </c>
      <c r="X795">
        <v>10</v>
      </c>
      <c r="Y795">
        <v>58.5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10</v>
      </c>
      <c r="AH795">
        <v>2</v>
      </c>
      <c r="AI795">
        <v>16614401</v>
      </c>
      <c r="AJ795">
        <v>799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ROW(Source!A362)</f>
        <v>362</v>
      </c>
      <c r="B796">
        <v>16614422</v>
      </c>
      <c r="C796">
        <v>16614388</v>
      </c>
      <c r="D796">
        <v>15161722</v>
      </c>
      <c r="E796">
        <v>17</v>
      </c>
      <c r="F796">
        <v>1</v>
      </c>
      <c r="G796">
        <v>1</v>
      </c>
      <c r="H796">
        <v>3</v>
      </c>
      <c r="I796" t="s">
        <v>1845</v>
      </c>
      <c r="J796" t="s">
        <v>6</v>
      </c>
      <c r="K796" t="s">
        <v>1846</v>
      </c>
      <c r="L796">
        <v>1035</v>
      </c>
      <c r="N796">
        <v>1013</v>
      </c>
      <c r="O796" t="s">
        <v>256</v>
      </c>
      <c r="P796" t="s">
        <v>256</v>
      </c>
      <c r="Q796">
        <v>1</v>
      </c>
      <c r="X796">
        <v>10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 t="s">
        <v>6</v>
      </c>
      <c r="AG796">
        <v>10</v>
      </c>
      <c r="AH796">
        <v>3</v>
      </c>
      <c r="AI796">
        <v>-1</v>
      </c>
      <c r="AJ796" t="s">
        <v>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ROW(Source!A366)</f>
        <v>366</v>
      </c>
      <c r="B797">
        <v>16615259</v>
      </c>
      <c r="C797">
        <v>16615258</v>
      </c>
      <c r="D797">
        <v>15436556</v>
      </c>
      <c r="E797">
        <v>1</v>
      </c>
      <c r="F797">
        <v>1</v>
      </c>
      <c r="G797">
        <v>1</v>
      </c>
      <c r="H797">
        <v>1</v>
      </c>
      <c r="I797" t="s">
        <v>1441</v>
      </c>
      <c r="J797" t="s">
        <v>6</v>
      </c>
      <c r="K797" t="s">
        <v>1442</v>
      </c>
      <c r="L797">
        <v>1191</v>
      </c>
      <c r="N797">
        <v>1013</v>
      </c>
      <c r="O797" t="s">
        <v>1223</v>
      </c>
      <c r="P797" t="s">
        <v>1223</v>
      </c>
      <c r="Q797">
        <v>1</v>
      </c>
      <c r="X797">
        <v>17.32</v>
      </c>
      <c r="Y797">
        <v>0</v>
      </c>
      <c r="Z797">
        <v>0</v>
      </c>
      <c r="AA797">
        <v>0</v>
      </c>
      <c r="AB797">
        <v>9.6199999999999992</v>
      </c>
      <c r="AC797">
        <v>0</v>
      </c>
      <c r="AD797">
        <v>1</v>
      </c>
      <c r="AE797">
        <v>1</v>
      </c>
      <c r="AF797" t="s">
        <v>92</v>
      </c>
      <c r="AG797">
        <v>19.917999999999999</v>
      </c>
      <c r="AH797">
        <v>2</v>
      </c>
      <c r="AI797">
        <v>16615259</v>
      </c>
      <c r="AJ797">
        <v>800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ROW(Source!A366)</f>
        <v>366</v>
      </c>
      <c r="B798">
        <v>16615260</v>
      </c>
      <c r="C798">
        <v>16615258</v>
      </c>
      <c r="D798">
        <v>15430395</v>
      </c>
      <c r="E798">
        <v>1</v>
      </c>
      <c r="F798">
        <v>1</v>
      </c>
      <c r="G798">
        <v>1</v>
      </c>
      <c r="H798">
        <v>1</v>
      </c>
      <c r="I798" t="s">
        <v>1224</v>
      </c>
      <c r="J798" t="s">
        <v>6</v>
      </c>
      <c r="K798" t="s">
        <v>1225</v>
      </c>
      <c r="L798">
        <v>1191</v>
      </c>
      <c r="N798">
        <v>1013</v>
      </c>
      <c r="O798" t="s">
        <v>1223</v>
      </c>
      <c r="P798" t="s">
        <v>1223</v>
      </c>
      <c r="Q798">
        <v>1</v>
      </c>
      <c r="X798">
        <v>0.27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2</v>
      </c>
      <c r="AF798" t="s">
        <v>91</v>
      </c>
      <c r="AG798">
        <v>0.33750000000000002</v>
      </c>
      <c r="AH798">
        <v>2</v>
      </c>
      <c r="AI798">
        <v>16615260</v>
      </c>
      <c r="AJ798">
        <v>801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ROW(Source!A366)</f>
        <v>366</v>
      </c>
      <c r="B799">
        <v>16615261</v>
      </c>
      <c r="C799">
        <v>16615258</v>
      </c>
      <c r="D799">
        <v>15247974</v>
      </c>
      <c r="E799">
        <v>1</v>
      </c>
      <c r="F799">
        <v>1</v>
      </c>
      <c r="G799">
        <v>1</v>
      </c>
      <c r="H799">
        <v>2</v>
      </c>
      <c r="I799" t="s">
        <v>1226</v>
      </c>
      <c r="J799" t="s">
        <v>1227</v>
      </c>
      <c r="K799" t="s">
        <v>1228</v>
      </c>
      <c r="L799">
        <v>1368</v>
      </c>
      <c r="N799">
        <v>1011</v>
      </c>
      <c r="O799" t="s">
        <v>1229</v>
      </c>
      <c r="P799" t="s">
        <v>1229</v>
      </c>
      <c r="Q799">
        <v>1</v>
      </c>
      <c r="X799">
        <v>0.13</v>
      </c>
      <c r="Y799">
        <v>0</v>
      </c>
      <c r="Z799">
        <v>31.26</v>
      </c>
      <c r="AA799">
        <v>13.5</v>
      </c>
      <c r="AB799">
        <v>0</v>
      </c>
      <c r="AC799">
        <v>0</v>
      </c>
      <c r="AD799">
        <v>1</v>
      </c>
      <c r="AE799">
        <v>0</v>
      </c>
      <c r="AF799" t="s">
        <v>91</v>
      </c>
      <c r="AG799">
        <v>0.16250000000000001</v>
      </c>
      <c r="AH799">
        <v>2</v>
      </c>
      <c r="AI799">
        <v>16615261</v>
      </c>
      <c r="AJ799">
        <v>802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ROW(Source!A366)</f>
        <v>366</v>
      </c>
      <c r="B800">
        <v>16615262</v>
      </c>
      <c r="C800">
        <v>16615258</v>
      </c>
      <c r="D800">
        <v>15249073</v>
      </c>
      <c r="E800">
        <v>1</v>
      </c>
      <c r="F800">
        <v>1</v>
      </c>
      <c r="G800">
        <v>1</v>
      </c>
      <c r="H800">
        <v>2</v>
      </c>
      <c r="I800" t="s">
        <v>1237</v>
      </c>
      <c r="J800" t="s">
        <v>1238</v>
      </c>
      <c r="K800" t="s">
        <v>1239</v>
      </c>
      <c r="L800">
        <v>1368</v>
      </c>
      <c r="N800">
        <v>1011</v>
      </c>
      <c r="O800" t="s">
        <v>1229</v>
      </c>
      <c r="P800" t="s">
        <v>1229</v>
      </c>
      <c r="Q800">
        <v>1</v>
      </c>
      <c r="X800">
        <v>0.14000000000000001</v>
      </c>
      <c r="Y800">
        <v>0</v>
      </c>
      <c r="Z800">
        <v>65.709999999999994</v>
      </c>
      <c r="AA800">
        <v>11.6</v>
      </c>
      <c r="AB800">
        <v>0</v>
      </c>
      <c r="AC800">
        <v>0</v>
      </c>
      <c r="AD800">
        <v>1</v>
      </c>
      <c r="AE800">
        <v>0</v>
      </c>
      <c r="AF800" t="s">
        <v>91</v>
      </c>
      <c r="AG800">
        <v>0.17500000000000002</v>
      </c>
      <c r="AH800">
        <v>2</v>
      </c>
      <c r="AI800">
        <v>16615262</v>
      </c>
      <c r="AJ800">
        <v>803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ROW(Source!A366)</f>
        <v>366</v>
      </c>
      <c r="B801">
        <v>16615263</v>
      </c>
      <c r="C801">
        <v>16615258</v>
      </c>
      <c r="D801">
        <v>15167955</v>
      </c>
      <c r="E801">
        <v>1</v>
      </c>
      <c r="F801">
        <v>1</v>
      </c>
      <c r="G801">
        <v>1</v>
      </c>
      <c r="H801">
        <v>3</v>
      </c>
      <c r="I801" t="s">
        <v>1686</v>
      </c>
      <c r="J801" t="s">
        <v>1687</v>
      </c>
      <c r="K801" t="s">
        <v>1688</v>
      </c>
      <c r="L801">
        <v>1348</v>
      </c>
      <c r="N801">
        <v>1009</v>
      </c>
      <c r="O801" t="s">
        <v>182</v>
      </c>
      <c r="P801" t="s">
        <v>182</v>
      </c>
      <c r="Q801">
        <v>1000</v>
      </c>
      <c r="X801">
        <v>1.4E-3</v>
      </c>
      <c r="Y801">
        <v>30030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0</v>
      </c>
      <c r="AF801" t="s">
        <v>6</v>
      </c>
      <c r="AG801">
        <v>1.4E-3</v>
      </c>
      <c r="AH801">
        <v>2</v>
      </c>
      <c r="AI801">
        <v>16615263</v>
      </c>
      <c r="AJ801">
        <v>804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ROW(Source!A366)</f>
        <v>366</v>
      </c>
      <c r="B802">
        <v>16615264</v>
      </c>
      <c r="C802">
        <v>16615258</v>
      </c>
      <c r="D802">
        <v>15167963</v>
      </c>
      <c r="E802">
        <v>1</v>
      </c>
      <c r="F802">
        <v>1</v>
      </c>
      <c r="G802">
        <v>1</v>
      </c>
      <c r="H802">
        <v>3</v>
      </c>
      <c r="I802" t="s">
        <v>1623</v>
      </c>
      <c r="J802" t="s">
        <v>1624</v>
      </c>
      <c r="K802" t="s">
        <v>1625</v>
      </c>
      <c r="L802">
        <v>1346</v>
      </c>
      <c r="N802">
        <v>1009</v>
      </c>
      <c r="O802" t="s">
        <v>162</v>
      </c>
      <c r="P802" t="s">
        <v>162</v>
      </c>
      <c r="Q802">
        <v>1</v>
      </c>
      <c r="X802">
        <v>0.13</v>
      </c>
      <c r="Y802">
        <v>37.29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6</v>
      </c>
      <c r="AG802">
        <v>0.13</v>
      </c>
      <c r="AH802">
        <v>2</v>
      </c>
      <c r="AI802">
        <v>16615264</v>
      </c>
      <c r="AJ802">
        <v>805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ROW(Source!A366)</f>
        <v>366</v>
      </c>
      <c r="B803">
        <v>16615265</v>
      </c>
      <c r="C803">
        <v>16615258</v>
      </c>
      <c r="D803">
        <v>15163011</v>
      </c>
      <c r="E803">
        <v>17</v>
      </c>
      <c r="F803">
        <v>1</v>
      </c>
      <c r="G803">
        <v>1</v>
      </c>
      <c r="H803">
        <v>3</v>
      </c>
      <c r="I803" t="s">
        <v>859</v>
      </c>
      <c r="J803" t="s">
        <v>6</v>
      </c>
      <c r="K803" t="s">
        <v>860</v>
      </c>
      <c r="L803">
        <v>1358</v>
      </c>
      <c r="N803">
        <v>1010</v>
      </c>
      <c r="O803" t="s">
        <v>697</v>
      </c>
      <c r="P803" t="s">
        <v>697</v>
      </c>
      <c r="Q803">
        <v>10</v>
      </c>
      <c r="X803">
        <v>4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 t="s">
        <v>6</v>
      </c>
      <c r="AG803">
        <v>4</v>
      </c>
      <c r="AH803">
        <v>3</v>
      </c>
      <c r="AI803">
        <v>-1</v>
      </c>
      <c r="AJ803" t="s">
        <v>6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ROW(Source!A366)</f>
        <v>366</v>
      </c>
      <c r="B804">
        <v>16615266</v>
      </c>
      <c r="C804">
        <v>16615258</v>
      </c>
      <c r="D804">
        <v>15162072</v>
      </c>
      <c r="E804">
        <v>17</v>
      </c>
      <c r="F804">
        <v>1</v>
      </c>
      <c r="G804">
        <v>1</v>
      </c>
      <c r="H804">
        <v>3</v>
      </c>
      <c r="I804" t="s">
        <v>1776</v>
      </c>
      <c r="J804" t="s">
        <v>6</v>
      </c>
      <c r="K804" t="s">
        <v>1777</v>
      </c>
      <c r="L804">
        <v>1348</v>
      </c>
      <c r="N804">
        <v>1009</v>
      </c>
      <c r="O804" t="s">
        <v>182</v>
      </c>
      <c r="P804" t="s">
        <v>182</v>
      </c>
      <c r="Q804">
        <v>1000</v>
      </c>
      <c r="X804">
        <v>6.9999999999999999E-4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 t="s">
        <v>6</v>
      </c>
      <c r="AG804">
        <v>6.9999999999999999E-4</v>
      </c>
      <c r="AH804">
        <v>3</v>
      </c>
      <c r="AI804">
        <v>-1</v>
      </c>
      <c r="AJ804" t="s">
        <v>6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ROW(Source!A366)</f>
        <v>366</v>
      </c>
      <c r="B805">
        <v>16615267</v>
      </c>
      <c r="C805">
        <v>16615258</v>
      </c>
      <c r="D805">
        <v>15161703</v>
      </c>
      <c r="E805">
        <v>17</v>
      </c>
      <c r="F805">
        <v>1</v>
      </c>
      <c r="G805">
        <v>1</v>
      </c>
      <c r="H805">
        <v>3</v>
      </c>
      <c r="I805" t="s">
        <v>478</v>
      </c>
      <c r="J805" t="s">
        <v>6</v>
      </c>
      <c r="K805" t="s">
        <v>479</v>
      </c>
      <c r="L805">
        <v>1339</v>
      </c>
      <c r="N805">
        <v>1007</v>
      </c>
      <c r="O805" t="s">
        <v>282</v>
      </c>
      <c r="P805" t="s">
        <v>282</v>
      </c>
      <c r="Q805">
        <v>1</v>
      </c>
      <c r="X805">
        <v>0.01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 t="s">
        <v>6</v>
      </c>
      <c r="AG805">
        <v>0.01</v>
      </c>
      <c r="AH805">
        <v>3</v>
      </c>
      <c r="AI805">
        <v>-1</v>
      </c>
      <c r="AJ805" t="s">
        <v>6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ROW(Source!A366)</f>
        <v>366</v>
      </c>
      <c r="B806">
        <v>16615268</v>
      </c>
      <c r="C806">
        <v>16615258</v>
      </c>
      <c r="D806">
        <v>15203740</v>
      </c>
      <c r="E806">
        <v>1</v>
      </c>
      <c r="F806">
        <v>1</v>
      </c>
      <c r="G806">
        <v>1</v>
      </c>
      <c r="H806">
        <v>3</v>
      </c>
      <c r="I806" t="s">
        <v>1632</v>
      </c>
      <c r="J806" t="s">
        <v>1633</v>
      </c>
      <c r="K806" t="s">
        <v>1634</v>
      </c>
      <c r="L806">
        <v>1348</v>
      </c>
      <c r="N806">
        <v>1009</v>
      </c>
      <c r="O806" t="s">
        <v>182</v>
      </c>
      <c r="P806" t="s">
        <v>182</v>
      </c>
      <c r="Q806">
        <v>1000</v>
      </c>
      <c r="X806">
        <v>2.7E-4</v>
      </c>
      <c r="Y806">
        <v>15119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6</v>
      </c>
      <c r="AG806">
        <v>2.7E-4</v>
      </c>
      <c r="AH806">
        <v>2</v>
      </c>
      <c r="AI806">
        <v>16615268</v>
      </c>
      <c r="AJ806">
        <v>806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ROW(Source!A366)</f>
        <v>366</v>
      </c>
      <c r="B807">
        <v>16615269</v>
      </c>
      <c r="C807">
        <v>16615258</v>
      </c>
      <c r="D807">
        <v>15163194</v>
      </c>
      <c r="E807">
        <v>17</v>
      </c>
      <c r="F807">
        <v>1</v>
      </c>
      <c r="G807">
        <v>1</v>
      </c>
      <c r="H807">
        <v>3</v>
      </c>
      <c r="I807" t="s">
        <v>1850</v>
      </c>
      <c r="J807" t="s">
        <v>6</v>
      </c>
      <c r="K807" t="s">
        <v>1851</v>
      </c>
      <c r="L807">
        <v>1346</v>
      </c>
      <c r="N807">
        <v>1009</v>
      </c>
      <c r="O807" t="s">
        <v>162</v>
      </c>
      <c r="P807" t="s">
        <v>162</v>
      </c>
      <c r="Q807">
        <v>1</v>
      </c>
      <c r="X807">
        <v>2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 t="s">
        <v>6</v>
      </c>
      <c r="AG807">
        <v>2</v>
      </c>
      <c r="AH807">
        <v>3</v>
      </c>
      <c r="AI807">
        <v>-1</v>
      </c>
      <c r="AJ807" t="s">
        <v>6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ROW(Source!A366)</f>
        <v>366</v>
      </c>
      <c r="B808">
        <v>16615270</v>
      </c>
      <c r="C808">
        <v>16615258</v>
      </c>
      <c r="D808">
        <v>15204468</v>
      </c>
      <c r="E808">
        <v>1</v>
      </c>
      <c r="F808">
        <v>1</v>
      </c>
      <c r="G808">
        <v>1</v>
      </c>
      <c r="H808">
        <v>3</v>
      </c>
      <c r="I808" t="s">
        <v>1635</v>
      </c>
      <c r="J808" t="s">
        <v>1636</v>
      </c>
      <c r="K808" t="s">
        <v>1637</v>
      </c>
      <c r="L808">
        <v>1348</v>
      </c>
      <c r="N808">
        <v>1009</v>
      </c>
      <c r="O808" t="s">
        <v>182</v>
      </c>
      <c r="P808" t="s">
        <v>182</v>
      </c>
      <c r="Q808">
        <v>1000</v>
      </c>
      <c r="X808">
        <v>1.2999999999999999E-4</v>
      </c>
      <c r="Y808">
        <v>16950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6</v>
      </c>
      <c r="AG808">
        <v>1.2999999999999999E-4</v>
      </c>
      <c r="AH808">
        <v>2</v>
      </c>
      <c r="AI808">
        <v>16615270</v>
      </c>
      <c r="AJ808">
        <v>807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ROW(Source!A366)</f>
        <v>366</v>
      </c>
      <c r="B809">
        <v>16615271</v>
      </c>
      <c r="C809">
        <v>16615258</v>
      </c>
      <c r="D809">
        <v>15163189</v>
      </c>
      <c r="E809">
        <v>17</v>
      </c>
      <c r="F809">
        <v>1</v>
      </c>
      <c r="G809">
        <v>1</v>
      </c>
      <c r="H809">
        <v>3</v>
      </c>
      <c r="I809" t="s">
        <v>1845</v>
      </c>
      <c r="J809" t="s">
        <v>6</v>
      </c>
      <c r="K809" t="s">
        <v>1846</v>
      </c>
      <c r="L809">
        <v>1035</v>
      </c>
      <c r="N809">
        <v>1013</v>
      </c>
      <c r="O809" t="s">
        <v>256</v>
      </c>
      <c r="P809" t="s">
        <v>256</v>
      </c>
      <c r="Q809">
        <v>1</v>
      </c>
      <c r="X809">
        <v>10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 t="s">
        <v>6</v>
      </c>
      <c r="AG809">
        <v>10</v>
      </c>
      <c r="AH809">
        <v>3</v>
      </c>
      <c r="AI809">
        <v>-1</v>
      </c>
      <c r="AJ809" t="s">
        <v>6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ROW(Source!A368)</f>
        <v>368</v>
      </c>
      <c r="B810">
        <v>16615236</v>
      </c>
      <c r="C810">
        <v>16615235</v>
      </c>
      <c r="D810">
        <v>15436556</v>
      </c>
      <c r="E810">
        <v>1</v>
      </c>
      <c r="F810">
        <v>1</v>
      </c>
      <c r="G810">
        <v>1</v>
      </c>
      <c r="H810">
        <v>1</v>
      </c>
      <c r="I810" t="s">
        <v>1441</v>
      </c>
      <c r="J810" t="s">
        <v>6</v>
      </c>
      <c r="K810" t="s">
        <v>1442</v>
      </c>
      <c r="L810">
        <v>1191</v>
      </c>
      <c r="N810">
        <v>1013</v>
      </c>
      <c r="O810" t="s">
        <v>1223</v>
      </c>
      <c r="P810" t="s">
        <v>1223</v>
      </c>
      <c r="Q810">
        <v>1</v>
      </c>
      <c r="X810">
        <v>8.99</v>
      </c>
      <c r="Y810">
        <v>0</v>
      </c>
      <c r="Z810">
        <v>0</v>
      </c>
      <c r="AA810">
        <v>0</v>
      </c>
      <c r="AB810">
        <v>9.6199999999999992</v>
      </c>
      <c r="AC810">
        <v>0</v>
      </c>
      <c r="AD810">
        <v>1</v>
      </c>
      <c r="AE810">
        <v>1</v>
      </c>
      <c r="AF810" t="s">
        <v>92</v>
      </c>
      <c r="AG810">
        <v>10.3385</v>
      </c>
      <c r="AH810">
        <v>2</v>
      </c>
      <c r="AI810">
        <v>16615236</v>
      </c>
      <c r="AJ810">
        <v>809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ROW(Source!A368)</f>
        <v>368</v>
      </c>
      <c r="B811">
        <v>16615237</v>
      </c>
      <c r="C811">
        <v>16615235</v>
      </c>
      <c r="D811">
        <v>15430395</v>
      </c>
      <c r="E811">
        <v>1</v>
      </c>
      <c r="F811">
        <v>1</v>
      </c>
      <c r="G811">
        <v>1</v>
      </c>
      <c r="H811">
        <v>1</v>
      </c>
      <c r="I811" t="s">
        <v>1224</v>
      </c>
      <c r="J811" t="s">
        <v>6</v>
      </c>
      <c r="K811" t="s">
        <v>1225</v>
      </c>
      <c r="L811">
        <v>1191</v>
      </c>
      <c r="N811">
        <v>1013</v>
      </c>
      <c r="O811" t="s">
        <v>1223</v>
      </c>
      <c r="P811" t="s">
        <v>1223</v>
      </c>
      <c r="Q811">
        <v>1</v>
      </c>
      <c r="X811">
        <v>0.21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2</v>
      </c>
      <c r="AF811" t="s">
        <v>91</v>
      </c>
      <c r="AG811">
        <v>0.26250000000000001</v>
      </c>
      <c r="AH811">
        <v>2</v>
      </c>
      <c r="AI811">
        <v>16615237</v>
      </c>
      <c r="AJ811">
        <v>810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ROW(Source!A368)</f>
        <v>368</v>
      </c>
      <c r="B812">
        <v>16615238</v>
      </c>
      <c r="C812">
        <v>16615235</v>
      </c>
      <c r="D812">
        <v>15247974</v>
      </c>
      <c r="E812">
        <v>1</v>
      </c>
      <c r="F812">
        <v>1</v>
      </c>
      <c r="G812">
        <v>1</v>
      </c>
      <c r="H812">
        <v>2</v>
      </c>
      <c r="I812" t="s">
        <v>1226</v>
      </c>
      <c r="J812" t="s">
        <v>1227</v>
      </c>
      <c r="K812" t="s">
        <v>1228</v>
      </c>
      <c r="L812">
        <v>1368</v>
      </c>
      <c r="N812">
        <v>1011</v>
      </c>
      <c r="O812" t="s">
        <v>1229</v>
      </c>
      <c r="P812" t="s">
        <v>1229</v>
      </c>
      <c r="Q812">
        <v>1</v>
      </c>
      <c r="X812">
        <v>7.0000000000000007E-2</v>
      </c>
      <c r="Y812">
        <v>0</v>
      </c>
      <c r="Z812">
        <v>31.26</v>
      </c>
      <c r="AA812">
        <v>13.5</v>
      </c>
      <c r="AB812">
        <v>0</v>
      </c>
      <c r="AC812">
        <v>0</v>
      </c>
      <c r="AD812">
        <v>1</v>
      </c>
      <c r="AE812">
        <v>0</v>
      </c>
      <c r="AF812" t="s">
        <v>91</v>
      </c>
      <c r="AG812">
        <v>8.7500000000000008E-2</v>
      </c>
      <c r="AH812">
        <v>2</v>
      </c>
      <c r="AI812">
        <v>16615238</v>
      </c>
      <c r="AJ812">
        <v>811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ROW(Source!A368)</f>
        <v>368</v>
      </c>
      <c r="B813">
        <v>16615239</v>
      </c>
      <c r="C813">
        <v>16615235</v>
      </c>
      <c r="D813">
        <v>15249073</v>
      </c>
      <c r="E813">
        <v>1</v>
      </c>
      <c r="F813">
        <v>1</v>
      </c>
      <c r="G813">
        <v>1</v>
      </c>
      <c r="H813">
        <v>2</v>
      </c>
      <c r="I813" t="s">
        <v>1237</v>
      </c>
      <c r="J813" t="s">
        <v>1238</v>
      </c>
      <c r="K813" t="s">
        <v>1239</v>
      </c>
      <c r="L813">
        <v>1368</v>
      </c>
      <c r="N813">
        <v>1011</v>
      </c>
      <c r="O813" t="s">
        <v>1229</v>
      </c>
      <c r="P813" t="s">
        <v>1229</v>
      </c>
      <c r="Q813">
        <v>1</v>
      </c>
      <c r="X813">
        <v>0.14000000000000001</v>
      </c>
      <c r="Y813">
        <v>0</v>
      </c>
      <c r="Z813">
        <v>65.709999999999994</v>
      </c>
      <c r="AA813">
        <v>11.6</v>
      </c>
      <c r="AB813">
        <v>0</v>
      </c>
      <c r="AC813">
        <v>0</v>
      </c>
      <c r="AD813">
        <v>1</v>
      </c>
      <c r="AE813">
        <v>0</v>
      </c>
      <c r="AF813" t="s">
        <v>91</v>
      </c>
      <c r="AG813">
        <v>0.17500000000000002</v>
      </c>
      <c r="AH813">
        <v>2</v>
      </c>
      <c r="AI813">
        <v>16615239</v>
      </c>
      <c r="AJ813">
        <v>812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ROW(Source!A368)</f>
        <v>368</v>
      </c>
      <c r="B814">
        <v>16615240</v>
      </c>
      <c r="C814">
        <v>16615235</v>
      </c>
      <c r="D814">
        <v>15167955</v>
      </c>
      <c r="E814">
        <v>1</v>
      </c>
      <c r="F814">
        <v>1</v>
      </c>
      <c r="G814">
        <v>1</v>
      </c>
      <c r="H814">
        <v>3</v>
      </c>
      <c r="I814" t="s">
        <v>1686</v>
      </c>
      <c r="J814" t="s">
        <v>1687</v>
      </c>
      <c r="K814" t="s">
        <v>1688</v>
      </c>
      <c r="L814">
        <v>1348</v>
      </c>
      <c r="N814">
        <v>1009</v>
      </c>
      <c r="O814" t="s">
        <v>182</v>
      </c>
      <c r="P814" t="s">
        <v>182</v>
      </c>
      <c r="Q814">
        <v>1000</v>
      </c>
      <c r="X814">
        <v>1.4E-3</v>
      </c>
      <c r="Y814">
        <v>30030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1.4E-3</v>
      </c>
      <c r="AH814">
        <v>2</v>
      </c>
      <c r="AI814">
        <v>16615240</v>
      </c>
      <c r="AJ814">
        <v>813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ROW(Source!A368)</f>
        <v>368</v>
      </c>
      <c r="B815">
        <v>16615241</v>
      </c>
      <c r="C815">
        <v>16615235</v>
      </c>
      <c r="D815">
        <v>15167963</v>
      </c>
      <c r="E815">
        <v>1</v>
      </c>
      <c r="F815">
        <v>1</v>
      </c>
      <c r="G815">
        <v>1</v>
      </c>
      <c r="H815">
        <v>3</v>
      </c>
      <c r="I815" t="s">
        <v>1623</v>
      </c>
      <c r="J815" t="s">
        <v>1624</v>
      </c>
      <c r="K815" t="s">
        <v>1625</v>
      </c>
      <c r="L815">
        <v>1346</v>
      </c>
      <c r="N815">
        <v>1009</v>
      </c>
      <c r="O815" t="s">
        <v>162</v>
      </c>
      <c r="P815" t="s">
        <v>162</v>
      </c>
      <c r="Q815">
        <v>1</v>
      </c>
      <c r="X815">
        <v>0.02</v>
      </c>
      <c r="Y815">
        <v>37.29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0.02</v>
      </c>
      <c r="AH815">
        <v>2</v>
      </c>
      <c r="AI815">
        <v>16615241</v>
      </c>
      <c r="AJ815">
        <v>814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ROW(Source!A368)</f>
        <v>368</v>
      </c>
      <c r="B816">
        <v>16615242</v>
      </c>
      <c r="C816">
        <v>16615235</v>
      </c>
      <c r="D816">
        <v>15163011</v>
      </c>
      <c r="E816">
        <v>17</v>
      </c>
      <c r="F816">
        <v>1</v>
      </c>
      <c r="G816">
        <v>1</v>
      </c>
      <c r="H816">
        <v>3</v>
      </c>
      <c r="I816" t="s">
        <v>859</v>
      </c>
      <c r="J816" t="s">
        <v>6</v>
      </c>
      <c r="K816" t="s">
        <v>860</v>
      </c>
      <c r="L816">
        <v>1358</v>
      </c>
      <c r="N816">
        <v>1010</v>
      </c>
      <c r="O816" t="s">
        <v>697</v>
      </c>
      <c r="P816" t="s">
        <v>697</v>
      </c>
      <c r="Q816">
        <v>10</v>
      </c>
      <c r="X816">
        <v>4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 t="s">
        <v>6</v>
      </c>
      <c r="AG816">
        <v>4</v>
      </c>
      <c r="AH816">
        <v>3</v>
      </c>
      <c r="AI816">
        <v>-1</v>
      </c>
      <c r="AJ816" t="s">
        <v>6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ROW(Source!A368)</f>
        <v>368</v>
      </c>
      <c r="B817">
        <v>16615243</v>
      </c>
      <c r="C817">
        <v>16615235</v>
      </c>
      <c r="D817">
        <v>15162072</v>
      </c>
      <c r="E817">
        <v>17</v>
      </c>
      <c r="F817">
        <v>1</v>
      </c>
      <c r="G817">
        <v>1</v>
      </c>
      <c r="H817">
        <v>3</v>
      </c>
      <c r="I817" t="s">
        <v>1776</v>
      </c>
      <c r="J817" t="s">
        <v>6</v>
      </c>
      <c r="K817" t="s">
        <v>1777</v>
      </c>
      <c r="L817">
        <v>1348</v>
      </c>
      <c r="N817">
        <v>1009</v>
      </c>
      <c r="O817" t="s">
        <v>182</v>
      </c>
      <c r="P817" t="s">
        <v>182</v>
      </c>
      <c r="Q817">
        <v>1000</v>
      </c>
      <c r="X817">
        <v>6.9999999999999999E-4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 t="s">
        <v>6</v>
      </c>
      <c r="AG817">
        <v>6.9999999999999999E-4</v>
      </c>
      <c r="AH817">
        <v>3</v>
      </c>
      <c r="AI817">
        <v>-1</v>
      </c>
      <c r="AJ817" t="s">
        <v>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ROW(Source!A368)</f>
        <v>368</v>
      </c>
      <c r="B818">
        <v>16615244</v>
      </c>
      <c r="C818">
        <v>16615235</v>
      </c>
      <c r="D818">
        <v>15172117</v>
      </c>
      <c r="E818">
        <v>1</v>
      </c>
      <c r="F818">
        <v>1</v>
      </c>
      <c r="G818">
        <v>1</v>
      </c>
      <c r="H818">
        <v>3</v>
      </c>
      <c r="I818" t="s">
        <v>1701</v>
      </c>
      <c r="J818" t="s">
        <v>1702</v>
      </c>
      <c r="K818" t="s">
        <v>1703</v>
      </c>
      <c r="L818">
        <v>1348</v>
      </c>
      <c r="N818">
        <v>1009</v>
      </c>
      <c r="O818" t="s">
        <v>182</v>
      </c>
      <c r="P818" t="s">
        <v>182</v>
      </c>
      <c r="Q818">
        <v>1000</v>
      </c>
      <c r="X818">
        <v>2E-3</v>
      </c>
      <c r="Y818">
        <v>1836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6</v>
      </c>
      <c r="AG818">
        <v>2E-3</v>
      </c>
      <c r="AH818">
        <v>2</v>
      </c>
      <c r="AI818">
        <v>16615244</v>
      </c>
      <c r="AJ818">
        <v>816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ROW(Source!A368)</f>
        <v>368</v>
      </c>
      <c r="B819">
        <v>16615245</v>
      </c>
      <c r="C819">
        <v>16615235</v>
      </c>
      <c r="D819">
        <v>15203740</v>
      </c>
      <c r="E819">
        <v>1</v>
      </c>
      <c r="F819">
        <v>1</v>
      </c>
      <c r="G819">
        <v>1</v>
      </c>
      <c r="H819">
        <v>3</v>
      </c>
      <c r="I819" t="s">
        <v>1632</v>
      </c>
      <c r="J819" t="s">
        <v>1633</v>
      </c>
      <c r="K819" t="s">
        <v>1634</v>
      </c>
      <c r="L819">
        <v>1348</v>
      </c>
      <c r="N819">
        <v>1009</v>
      </c>
      <c r="O819" t="s">
        <v>182</v>
      </c>
      <c r="P819" t="s">
        <v>182</v>
      </c>
      <c r="Q819">
        <v>1000</v>
      </c>
      <c r="X819">
        <v>4.0000000000000002E-4</v>
      </c>
      <c r="Y819">
        <v>15119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6</v>
      </c>
      <c r="AG819">
        <v>4.0000000000000002E-4</v>
      </c>
      <c r="AH819">
        <v>2</v>
      </c>
      <c r="AI819">
        <v>16615245</v>
      </c>
      <c r="AJ819">
        <v>818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ROW(Source!A368)</f>
        <v>368</v>
      </c>
      <c r="B820">
        <v>16615246</v>
      </c>
      <c r="C820">
        <v>16615235</v>
      </c>
      <c r="D820">
        <v>15163194</v>
      </c>
      <c r="E820">
        <v>17</v>
      </c>
      <c r="F820">
        <v>1</v>
      </c>
      <c r="G820">
        <v>1</v>
      </c>
      <c r="H820">
        <v>3</v>
      </c>
      <c r="I820" t="s">
        <v>1850</v>
      </c>
      <c r="J820" t="s">
        <v>6</v>
      </c>
      <c r="K820" t="s">
        <v>1851</v>
      </c>
      <c r="L820">
        <v>1346</v>
      </c>
      <c r="N820">
        <v>1009</v>
      </c>
      <c r="O820" t="s">
        <v>162</v>
      </c>
      <c r="P820" t="s">
        <v>162</v>
      </c>
      <c r="Q820">
        <v>1</v>
      </c>
      <c r="X820">
        <v>2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 t="s">
        <v>6</v>
      </c>
      <c r="AG820">
        <v>2</v>
      </c>
      <c r="AH820">
        <v>3</v>
      </c>
      <c r="AI820">
        <v>-1</v>
      </c>
      <c r="AJ820" t="s">
        <v>6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ROW(Source!A368)</f>
        <v>368</v>
      </c>
      <c r="B821">
        <v>16615247</v>
      </c>
      <c r="C821">
        <v>16615235</v>
      </c>
      <c r="D821">
        <v>15204468</v>
      </c>
      <c r="E821">
        <v>1</v>
      </c>
      <c r="F821">
        <v>1</v>
      </c>
      <c r="G821">
        <v>1</v>
      </c>
      <c r="H821">
        <v>3</v>
      </c>
      <c r="I821" t="s">
        <v>1635</v>
      </c>
      <c r="J821" t="s">
        <v>1636</v>
      </c>
      <c r="K821" t="s">
        <v>1637</v>
      </c>
      <c r="L821">
        <v>1348</v>
      </c>
      <c r="N821">
        <v>1009</v>
      </c>
      <c r="O821" t="s">
        <v>182</v>
      </c>
      <c r="P821" t="s">
        <v>182</v>
      </c>
      <c r="Q821">
        <v>1000</v>
      </c>
      <c r="X821">
        <v>2.0000000000000001E-4</v>
      </c>
      <c r="Y821">
        <v>16950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6</v>
      </c>
      <c r="AG821">
        <v>2.0000000000000001E-4</v>
      </c>
      <c r="AH821">
        <v>2</v>
      </c>
      <c r="AI821">
        <v>16615247</v>
      </c>
      <c r="AJ821">
        <v>819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ROW(Source!A368)</f>
        <v>368</v>
      </c>
      <c r="B822">
        <v>16615248</v>
      </c>
      <c r="C822">
        <v>16615235</v>
      </c>
      <c r="D822">
        <v>15163189</v>
      </c>
      <c r="E822">
        <v>17</v>
      </c>
      <c r="F822">
        <v>1</v>
      </c>
      <c r="G822">
        <v>1</v>
      </c>
      <c r="H822">
        <v>3</v>
      </c>
      <c r="I822" t="s">
        <v>1845</v>
      </c>
      <c r="J822" t="s">
        <v>6</v>
      </c>
      <c r="K822" t="s">
        <v>1846</v>
      </c>
      <c r="L822">
        <v>1035</v>
      </c>
      <c r="N822">
        <v>1013</v>
      </c>
      <c r="O822" t="s">
        <v>256</v>
      </c>
      <c r="P822" t="s">
        <v>256</v>
      </c>
      <c r="Q822">
        <v>1</v>
      </c>
      <c r="X822">
        <v>10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 t="s">
        <v>6</v>
      </c>
      <c r="AG822">
        <v>10</v>
      </c>
      <c r="AH822">
        <v>3</v>
      </c>
      <c r="AI822">
        <v>-1</v>
      </c>
      <c r="AJ822" t="s">
        <v>6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ROW(Source!A371)</f>
        <v>371</v>
      </c>
      <c r="B823">
        <v>16614456</v>
      </c>
      <c r="C823">
        <v>16614451</v>
      </c>
      <c r="D823">
        <v>15436556</v>
      </c>
      <c r="E823">
        <v>1</v>
      </c>
      <c r="F823">
        <v>1</v>
      </c>
      <c r="G823">
        <v>1</v>
      </c>
      <c r="H823">
        <v>1</v>
      </c>
      <c r="I823" t="s">
        <v>1441</v>
      </c>
      <c r="J823" t="s">
        <v>6</v>
      </c>
      <c r="K823" t="s">
        <v>1442</v>
      </c>
      <c r="L823">
        <v>1191</v>
      </c>
      <c r="N823">
        <v>1013</v>
      </c>
      <c r="O823" t="s">
        <v>1223</v>
      </c>
      <c r="P823" t="s">
        <v>1223</v>
      </c>
      <c r="Q823">
        <v>1</v>
      </c>
      <c r="X823">
        <v>2.8</v>
      </c>
      <c r="Y823">
        <v>0</v>
      </c>
      <c r="Z823">
        <v>0</v>
      </c>
      <c r="AA823">
        <v>0</v>
      </c>
      <c r="AB823">
        <v>9.6199999999999992</v>
      </c>
      <c r="AC823">
        <v>0</v>
      </c>
      <c r="AD823">
        <v>1</v>
      </c>
      <c r="AE823">
        <v>1</v>
      </c>
      <c r="AF823" t="s">
        <v>92</v>
      </c>
      <c r="AG823">
        <v>3.2199999999999998</v>
      </c>
      <c r="AH823">
        <v>2</v>
      </c>
      <c r="AI823">
        <v>16614452</v>
      </c>
      <c r="AJ823">
        <v>820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ROW(Source!A371)</f>
        <v>371</v>
      </c>
      <c r="B824">
        <v>16614457</v>
      </c>
      <c r="C824">
        <v>16614451</v>
      </c>
      <c r="D824">
        <v>15163011</v>
      </c>
      <c r="E824">
        <v>17</v>
      </c>
      <c r="F824">
        <v>1</v>
      </c>
      <c r="G824">
        <v>1</v>
      </c>
      <c r="H824">
        <v>3</v>
      </c>
      <c r="I824" t="s">
        <v>859</v>
      </c>
      <c r="J824" t="s">
        <v>6</v>
      </c>
      <c r="K824" t="s">
        <v>860</v>
      </c>
      <c r="L824">
        <v>1358</v>
      </c>
      <c r="N824">
        <v>1010</v>
      </c>
      <c r="O824" t="s">
        <v>697</v>
      </c>
      <c r="P824" t="s">
        <v>697</v>
      </c>
      <c r="Q824">
        <v>10</v>
      </c>
      <c r="X824">
        <v>2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 t="s">
        <v>6</v>
      </c>
      <c r="AG824">
        <v>2</v>
      </c>
      <c r="AH824">
        <v>3</v>
      </c>
      <c r="AI824">
        <v>-1</v>
      </c>
      <c r="AJ824" t="s">
        <v>6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ROW(Source!A371)</f>
        <v>371</v>
      </c>
      <c r="B825">
        <v>16614458</v>
      </c>
      <c r="C825">
        <v>16614451</v>
      </c>
      <c r="D825">
        <v>15162072</v>
      </c>
      <c r="E825">
        <v>17</v>
      </c>
      <c r="F825">
        <v>1</v>
      </c>
      <c r="G825">
        <v>1</v>
      </c>
      <c r="H825">
        <v>3</v>
      </c>
      <c r="I825" t="s">
        <v>1776</v>
      </c>
      <c r="J825" t="s">
        <v>6</v>
      </c>
      <c r="K825" t="s">
        <v>1777</v>
      </c>
      <c r="L825">
        <v>1348</v>
      </c>
      <c r="N825">
        <v>1009</v>
      </c>
      <c r="O825" t="s">
        <v>182</v>
      </c>
      <c r="P825" t="s">
        <v>182</v>
      </c>
      <c r="Q825">
        <v>1000</v>
      </c>
      <c r="X825">
        <v>1.3999999999999999E-4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 t="s">
        <v>6</v>
      </c>
      <c r="AG825">
        <v>1.3999999999999999E-4</v>
      </c>
      <c r="AH825">
        <v>3</v>
      </c>
      <c r="AI825">
        <v>-1</v>
      </c>
      <c r="AJ825" t="s">
        <v>6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ROW(Source!A371)</f>
        <v>371</v>
      </c>
      <c r="B826">
        <v>16614459</v>
      </c>
      <c r="C826">
        <v>16614451</v>
      </c>
      <c r="D826">
        <v>15189796</v>
      </c>
      <c r="E826">
        <v>1</v>
      </c>
      <c r="F826">
        <v>1</v>
      </c>
      <c r="G826">
        <v>1</v>
      </c>
      <c r="H826">
        <v>3</v>
      </c>
      <c r="I826" t="s">
        <v>1243</v>
      </c>
      <c r="J826" t="s">
        <v>1244</v>
      </c>
      <c r="K826" t="s">
        <v>1245</v>
      </c>
      <c r="L826">
        <v>1348</v>
      </c>
      <c r="N826">
        <v>1009</v>
      </c>
      <c r="O826" t="s">
        <v>182</v>
      </c>
      <c r="P826" t="s">
        <v>182</v>
      </c>
      <c r="Q826">
        <v>1000</v>
      </c>
      <c r="X826">
        <v>1E-4</v>
      </c>
      <c r="Y826">
        <v>5989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1E-4</v>
      </c>
      <c r="AH826">
        <v>2</v>
      </c>
      <c r="AI826">
        <v>16614453</v>
      </c>
      <c r="AJ826">
        <v>822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ROW(Source!A371)</f>
        <v>371</v>
      </c>
      <c r="B827">
        <v>16614460</v>
      </c>
      <c r="C827">
        <v>16614451</v>
      </c>
      <c r="D827">
        <v>15163210</v>
      </c>
      <c r="E827">
        <v>17</v>
      </c>
      <c r="F827">
        <v>1</v>
      </c>
      <c r="G827">
        <v>1</v>
      </c>
      <c r="H827">
        <v>3</v>
      </c>
      <c r="I827" t="s">
        <v>1852</v>
      </c>
      <c r="J827" t="s">
        <v>6</v>
      </c>
      <c r="K827" t="s">
        <v>1853</v>
      </c>
      <c r="L827">
        <v>1354</v>
      </c>
      <c r="N827">
        <v>1010</v>
      </c>
      <c r="O827" t="s">
        <v>110</v>
      </c>
      <c r="P827" t="s">
        <v>110</v>
      </c>
      <c r="Q827">
        <v>1</v>
      </c>
      <c r="X827">
        <v>10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 t="s">
        <v>6</v>
      </c>
      <c r="AG827">
        <v>10</v>
      </c>
      <c r="AH827">
        <v>3</v>
      </c>
      <c r="AI827">
        <v>-1</v>
      </c>
      <c r="AJ827" t="s">
        <v>6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ROW(Source!A374)</f>
        <v>374</v>
      </c>
      <c r="B828">
        <v>16614472</v>
      </c>
      <c r="C828">
        <v>16614463</v>
      </c>
      <c r="D828">
        <v>15430767</v>
      </c>
      <c r="E828">
        <v>1</v>
      </c>
      <c r="F828">
        <v>1</v>
      </c>
      <c r="G828">
        <v>1</v>
      </c>
      <c r="H828">
        <v>1</v>
      </c>
      <c r="I828" t="s">
        <v>1249</v>
      </c>
      <c r="J828" t="s">
        <v>6</v>
      </c>
      <c r="K828" t="s">
        <v>1250</v>
      </c>
      <c r="L828">
        <v>1191</v>
      </c>
      <c r="N828">
        <v>1013</v>
      </c>
      <c r="O828" t="s">
        <v>1223</v>
      </c>
      <c r="P828" t="s">
        <v>1223</v>
      </c>
      <c r="Q828">
        <v>1</v>
      </c>
      <c r="X828">
        <v>7.05</v>
      </c>
      <c r="Y828">
        <v>0</v>
      </c>
      <c r="Z828">
        <v>0</v>
      </c>
      <c r="AA828">
        <v>0</v>
      </c>
      <c r="AB828">
        <v>8.5299999999999994</v>
      </c>
      <c r="AC828">
        <v>0</v>
      </c>
      <c r="AD828">
        <v>1</v>
      </c>
      <c r="AE828">
        <v>1</v>
      </c>
      <c r="AF828" t="s">
        <v>92</v>
      </c>
      <c r="AG828">
        <v>8.1074999999999999</v>
      </c>
      <c r="AH828">
        <v>2</v>
      </c>
      <c r="AI828">
        <v>16614464</v>
      </c>
      <c r="AJ828">
        <v>824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ROW(Source!A374)</f>
        <v>374</v>
      </c>
      <c r="B829">
        <v>16614473</v>
      </c>
      <c r="C829">
        <v>16614463</v>
      </c>
      <c r="D829">
        <v>15430395</v>
      </c>
      <c r="E829">
        <v>1</v>
      </c>
      <c r="F829">
        <v>1</v>
      </c>
      <c r="G829">
        <v>1</v>
      </c>
      <c r="H829">
        <v>1</v>
      </c>
      <c r="I829" t="s">
        <v>1224</v>
      </c>
      <c r="J829" t="s">
        <v>6</v>
      </c>
      <c r="K829" t="s">
        <v>1225</v>
      </c>
      <c r="L829">
        <v>1191</v>
      </c>
      <c r="N829">
        <v>1013</v>
      </c>
      <c r="O829" t="s">
        <v>1223</v>
      </c>
      <c r="P829" t="s">
        <v>1223</v>
      </c>
      <c r="Q829">
        <v>1</v>
      </c>
      <c r="X829">
        <v>0.01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2</v>
      </c>
      <c r="AF829" t="s">
        <v>91</v>
      </c>
      <c r="AG829">
        <v>1.2500000000000001E-2</v>
      </c>
      <c r="AH829">
        <v>2</v>
      </c>
      <c r="AI829">
        <v>16614465</v>
      </c>
      <c r="AJ829">
        <v>825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ROW(Source!A374)</f>
        <v>374</v>
      </c>
      <c r="B830">
        <v>16614474</v>
      </c>
      <c r="C830">
        <v>16614463</v>
      </c>
      <c r="D830">
        <v>15249073</v>
      </c>
      <c r="E830">
        <v>1</v>
      </c>
      <c r="F830">
        <v>1</v>
      </c>
      <c r="G830">
        <v>1</v>
      </c>
      <c r="H830">
        <v>2</v>
      </c>
      <c r="I830" t="s">
        <v>1237</v>
      </c>
      <c r="J830" t="s">
        <v>1238</v>
      </c>
      <c r="K830" t="s">
        <v>1239</v>
      </c>
      <c r="L830">
        <v>1368</v>
      </c>
      <c r="N830">
        <v>1011</v>
      </c>
      <c r="O830" t="s">
        <v>1229</v>
      </c>
      <c r="P830" t="s">
        <v>1229</v>
      </c>
      <c r="Q830">
        <v>1</v>
      </c>
      <c r="X830">
        <v>0.01</v>
      </c>
      <c r="Y830">
        <v>0</v>
      </c>
      <c r="Z830">
        <v>65.709999999999994</v>
      </c>
      <c r="AA830">
        <v>11.6</v>
      </c>
      <c r="AB830">
        <v>0</v>
      </c>
      <c r="AC830">
        <v>0</v>
      </c>
      <c r="AD830">
        <v>1</v>
      </c>
      <c r="AE830">
        <v>0</v>
      </c>
      <c r="AF830" t="s">
        <v>91</v>
      </c>
      <c r="AG830">
        <v>1.2500000000000001E-2</v>
      </c>
      <c r="AH830">
        <v>2</v>
      </c>
      <c r="AI830">
        <v>16614466</v>
      </c>
      <c r="AJ830">
        <v>826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ROW(Source!A374)</f>
        <v>374</v>
      </c>
      <c r="B831">
        <v>16614475</v>
      </c>
      <c r="C831">
        <v>16614463</v>
      </c>
      <c r="D831">
        <v>15167964</v>
      </c>
      <c r="E831">
        <v>1</v>
      </c>
      <c r="F831">
        <v>1</v>
      </c>
      <c r="G831">
        <v>1</v>
      </c>
      <c r="H831">
        <v>3</v>
      </c>
      <c r="I831" t="s">
        <v>1719</v>
      </c>
      <c r="J831" t="s">
        <v>1720</v>
      </c>
      <c r="K831" t="s">
        <v>1721</v>
      </c>
      <c r="L831">
        <v>1346</v>
      </c>
      <c r="N831">
        <v>1009</v>
      </c>
      <c r="O831" t="s">
        <v>162</v>
      </c>
      <c r="P831" t="s">
        <v>162</v>
      </c>
      <c r="Q831">
        <v>1</v>
      </c>
      <c r="X831">
        <v>4.2000000000000002E-4</v>
      </c>
      <c r="Y831">
        <v>9.0399999999999991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0</v>
      </c>
      <c r="AF831" t="s">
        <v>6</v>
      </c>
      <c r="AG831">
        <v>4.2000000000000002E-4</v>
      </c>
      <c r="AH831">
        <v>2</v>
      </c>
      <c r="AI831">
        <v>16614467</v>
      </c>
      <c r="AJ831">
        <v>827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ROW(Source!A374)</f>
        <v>374</v>
      </c>
      <c r="B832">
        <v>16614476</v>
      </c>
      <c r="C832">
        <v>16614463</v>
      </c>
      <c r="D832">
        <v>15172117</v>
      </c>
      <c r="E832">
        <v>1</v>
      </c>
      <c r="F832">
        <v>1</v>
      </c>
      <c r="G832">
        <v>1</v>
      </c>
      <c r="H832">
        <v>3</v>
      </c>
      <c r="I832" t="s">
        <v>1701</v>
      </c>
      <c r="J832" t="s">
        <v>1702</v>
      </c>
      <c r="K832" t="s">
        <v>1703</v>
      </c>
      <c r="L832">
        <v>1348</v>
      </c>
      <c r="N832">
        <v>1009</v>
      </c>
      <c r="O832" t="s">
        <v>182</v>
      </c>
      <c r="P832" t="s">
        <v>182</v>
      </c>
      <c r="Q832">
        <v>1000</v>
      </c>
      <c r="X832">
        <v>1.1999999999999999E-3</v>
      </c>
      <c r="Y832">
        <v>1836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0</v>
      </c>
      <c r="AF832" t="s">
        <v>6</v>
      </c>
      <c r="AG832">
        <v>1.1999999999999999E-3</v>
      </c>
      <c r="AH832">
        <v>2</v>
      </c>
      <c r="AI832">
        <v>16614468</v>
      </c>
      <c r="AJ832">
        <v>828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ROW(Source!A374)</f>
        <v>374</v>
      </c>
      <c r="B833">
        <v>16614477</v>
      </c>
      <c r="C833">
        <v>16614463</v>
      </c>
      <c r="D833">
        <v>15232306</v>
      </c>
      <c r="E833">
        <v>1</v>
      </c>
      <c r="F833">
        <v>1</v>
      </c>
      <c r="G833">
        <v>1</v>
      </c>
      <c r="H833">
        <v>3</v>
      </c>
      <c r="I833" t="s">
        <v>1722</v>
      </c>
      <c r="J833" t="s">
        <v>1723</v>
      </c>
      <c r="K833" t="s">
        <v>1724</v>
      </c>
      <c r="L833">
        <v>1354</v>
      </c>
      <c r="N833">
        <v>1010</v>
      </c>
      <c r="O833" t="s">
        <v>110</v>
      </c>
      <c r="P833" t="s">
        <v>110</v>
      </c>
      <c r="Q833">
        <v>1</v>
      </c>
      <c r="X833">
        <v>1</v>
      </c>
      <c r="Y833">
        <v>33.6</v>
      </c>
      <c r="Z833">
        <v>0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6</v>
      </c>
      <c r="AG833">
        <v>1</v>
      </c>
      <c r="AH833">
        <v>2</v>
      </c>
      <c r="AI833">
        <v>16614469</v>
      </c>
      <c r="AJ833">
        <v>829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ROW(Source!A374)</f>
        <v>374</v>
      </c>
      <c r="B834">
        <v>16614478</v>
      </c>
      <c r="C834">
        <v>16614463</v>
      </c>
      <c r="D834">
        <v>15232445</v>
      </c>
      <c r="E834">
        <v>1</v>
      </c>
      <c r="F834">
        <v>1</v>
      </c>
      <c r="G834">
        <v>1</v>
      </c>
      <c r="H834">
        <v>3</v>
      </c>
      <c r="I834" t="s">
        <v>1725</v>
      </c>
      <c r="J834" t="s">
        <v>1726</v>
      </c>
      <c r="K834" t="s">
        <v>1727</v>
      </c>
      <c r="L834">
        <v>1354</v>
      </c>
      <c r="N834">
        <v>1010</v>
      </c>
      <c r="O834" t="s">
        <v>110</v>
      </c>
      <c r="P834" t="s">
        <v>110</v>
      </c>
      <c r="Q834">
        <v>1</v>
      </c>
      <c r="X834">
        <v>1</v>
      </c>
      <c r="Y834">
        <v>10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6</v>
      </c>
      <c r="AG834">
        <v>1</v>
      </c>
      <c r="AH834">
        <v>2</v>
      </c>
      <c r="AI834">
        <v>16614470</v>
      </c>
      <c r="AJ834">
        <v>830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ROW(Source!A374)</f>
        <v>374</v>
      </c>
      <c r="B835">
        <v>16614479</v>
      </c>
      <c r="C835">
        <v>16614463</v>
      </c>
      <c r="D835">
        <v>15232695</v>
      </c>
      <c r="E835">
        <v>1</v>
      </c>
      <c r="F835">
        <v>1</v>
      </c>
      <c r="G835">
        <v>1</v>
      </c>
      <c r="H835">
        <v>3</v>
      </c>
      <c r="I835" t="s">
        <v>1728</v>
      </c>
      <c r="J835" t="s">
        <v>1729</v>
      </c>
      <c r="K835" t="s">
        <v>1730</v>
      </c>
      <c r="L835">
        <v>1354</v>
      </c>
      <c r="N835">
        <v>1010</v>
      </c>
      <c r="O835" t="s">
        <v>110</v>
      </c>
      <c r="P835" t="s">
        <v>110</v>
      </c>
      <c r="Q835">
        <v>1</v>
      </c>
      <c r="X835">
        <v>1</v>
      </c>
      <c r="Y835">
        <v>24.3</v>
      </c>
      <c r="Z835">
        <v>0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6</v>
      </c>
      <c r="AG835">
        <v>1</v>
      </c>
      <c r="AH835">
        <v>2</v>
      </c>
      <c r="AI835">
        <v>16614471</v>
      </c>
      <c r="AJ835">
        <v>831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ROW(Source!A375)</f>
        <v>375</v>
      </c>
      <c r="B836">
        <v>16614489</v>
      </c>
      <c r="C836">
        <v>16614480</v>
      </c>
      <c r="D836">
        <v>15430767</v>
      </c>
      <c r="E836">
        <v>1</v>
      </c>
      <c r="F836">
        <v>1</v>
      </c>
      <c r="G836">
        <v>1</v>
      </c>
      <c r="H836">
        <v>1</v>
      </c>
      <c r="I836" t="s">
        <v>1249</v>
      </c>
      <c r="J836" t="s">
        <v>6</v>
      </c>
      <c r="K836" t="s">
        <v>1250</v>
      </c>
      <c r="L836">
        <v>1191</v>
      </c>
      <c r="N836">
        <v>1013</v>
      </c>
      <c r="O836" t="s">
        <v>1223</v>
      </c>
      <c r="P836" t="s">
        <v>1223</v>
      </c>
      <c r="Q836">
        <v>1</v>
      </c>
      <c r="X836">
        <v>8.94</v>
      </c>
      <c r="Y836">
        <v>0</v>
      </c>
      <c r="Z836">
        <v>0</v>
      </c>
      <c r="AA836">
        <v>0</v>
      </c>
      <c r="AB836">
        <v>8.5299999999999994</v>
      </c>
      <c r="AC836">
        <v>0</v>
      </c>
      <c r="AD836">
        <v>1</v>
      </c>
      <c r="AE836">
        <v>1</v>
      </c>
      <c r="AF836" t="s">
        <v>92</v>
      </c>
      <c r="AG836">
        <v>10.280999999999999</v>
      </c>
      <c r="AH836">
        <v>2</v>
      </c>
      <c r="AI836">
        <v>16614481</v>
      </c>
      <c r="AJ836">
        <v>832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ROW(Source!A375)</f>
        <v>375</v>
      </c>
      <c r="B837">
        <v>16614490</v>
      </c>
      <c r="C837">
        <v>16614480</v>
      </c>
      <c r="D837">
        <v>15430395</v>
      </c>
      <c r="E837">
        <v>1</v>
      </c>
      <c r="F837">
        <v>1</v>
      </c>
      <c r="G837">
        <v>1</v>
      </c>
      <c r="H837">
        <v>1</v>
      </c>
      <c r="I837" t="s">
        <v>1224</v>
      </c>
      <c r="J837" t="s">
        <v>6</v>
      </c>
      <c r="K837" t="s">
        <v>1225</v>
      </c>
      <c r="L837">
        <v>1191</v>
      </c>
      <c r="N837">
        <v>1013</v>
      </c>
      <c r="O837" t="s">
        <v>1223</v>
      </c>
      <c r="P837" t="s">
        <v>1223</v>
      </c>
      <c r="Q837">
        <v>1</v>
      </c>
      <c r="X837">
        <v>0.01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2</v>
      </c>
      <c r="AF837" t="s">
        <v>91</v>
      </c>
      <c r="AG837">
        <v>1.2500000000000001E-2</v>
      </c>
      <c r="AH837">
        <v>2</v>
      </c>
      <c r="AI837">
        <v>16614482</v>
      </c>
      <c r="AJ837">
        <v>833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ROW(Source!A375)</f>
        <v>375</v>
      </c>
      <c r="B838">
        <v>16614491</v>
      </c>
      <c r="C838">
        <v>16614480</v>
      </c>
      <c r="D838">
        <v>15249073</v>
      </c>
      <c r="E838">
        <v>1</v>
      </c>
      <c r="F838">
        <v>1</v>
      </c>
      <c r="G838">
        <v>1</v>
      </c>
      <c r="H838">
        <v>2</v>
      </c>
      <c r="I838" t="s">
        <v>1237</v>
      </c>
      <c r="J838" t="s">
        <v>1238</v>
      </c>
      <c r="K838" t="s">
        <v>1239</v>
      </c>
      <c r="L838">
        <v>1368</v>
      </c>
      <c r="N838">
        <v>1011</v>
      </c>
      <c r="O838" t="s">
        <v>1229</v>
      </c>
      <c r="P838" t="s">
        <v>1229</v>
      </c>
      <c r="Q838">
        <v>1</v>
      </c>
      <c r="X838">
        <v>0.01</v>
      </c>
      <c r="Y838">
        <v>0</v>
      </c>
      <c r="Z838">
        <v>65.709999999999994</v>
      </c>
      <c r="AA838">
        <v>11.6</v>
      </c>
      <c r="AB838">
        <v>0</v>
      </c>
      <c r="AC838">
        <v>0</v>
      </c>
      <c r="AD838">
        <v>1</v>
      </c>
      <c r="AE838">
        <v>0</v>
      </c>
      <c r="AF838" t="s">
        <v>91</v>
      </c>
      <c r="AG838">
        <v>1.2500000000000001E-2</v>
      </c>
      <c r="AH838">
        <v>2</v>
      </c>
      <c r="AI838">
        <v>16614483</v>
      </c>
      <c r="AJ838">
        <v>834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ROW(Source!A375)</f>
        <v>375</v>
      </c>
      <c r="B839">
        <v>16614492</v>
      </c>
      <c r="C839">
        <v>16614480</v>
      </c>
      <c r="D839">
        <v>15167964</v>
      </c>
      <c r="E839">
        <v>1</v>
      </c>
      <c r="F839">
        <v>1</v>
      </c>
      <c r="G839">
        <v>1</v>
      </c>
      <c r="H839">
        <v>3</v>
      </c>
      <c r="I839" t="s">
        <v>1719</v>
      </c>
      <c r="J839" t="s">
        <v>1720</v>
      </c>
      <c r="K839" t="s">
        <v>1721</v>
      </c>
      <c r="L839">
        <v>1346</v>
      </c>
      <c r="N839">
        <v>1009</v>
      </c>
      <c r="O839" t="s">
        <v>162</v>
      </c>
      <c r="P839" t="s">
        <v>162</v>
      </c>
      <c r="Q839">
        <v>1</v>
      </c>
      <c r="X839">
        <v>7.2000000000000005E-4</v>
      </c>
      <c r="Y839">
        <v>9.0399999999999991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6</v>
      </c>
      <c r="AG839">
        <v>7.2000000000000005E-4</v>
      </c>
      <c r="AH839">
        <v>2</v>
      </c>
      <c r="AI839">
        <v>16614484</v>
      </c>
      <c r="AJ839">
        <v>835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ROW(Source!A375)</f>
        <v>375</v>
      </c>
      <c r="B840">
        <v>16614493</v>
      </c>
      <c r="C840">
        <v>16614480</v>
      </c>
      <c r="D840">
        <v>15172117</v>
      </c>
      <c r="E840">
        <v>1</v>
      </c>
      <c r="F840">
        <v>1</v>
      </c>
      <c r="G840">
        <v>1</v>
      </c>
      <c r="H840">
        <v>3</v>
      </c>
      <c r="I840" t="s">
        <v>1701</v>
      </c>
      <c r="J840" t="s">
        <v>1702</v>
      </c>
      <c r="K840" t="s">
        <v>1703</v>
      </c>
      <c r="L840">
        <v>1348</v>
      </c>
      <c r="N840">
        <v>1009</v>
      </c>
      <c r="O840" t="s">
        <v>182</v>
      </c>
      <c r="P840" t="s">
        <v>182</v>
      </c>
      <c r="Q840">
        <v>1000</v>
      </c>
      <c r="X840">
        <v>1.92E-3</v>
      </c>
      <c r="Y840">
        <v>1836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6</v>
      </c>
      <c r="AG840">
        <v>1.92E-3</v>
      </c>
      <c r="AH840">
        <v>2</v>
      </c>
      <c r="AI840">
        <v>16614485</v>
      </c>
      <c r="AJ840">
        <v>836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ROW(Source!A375)</f>
        <v>375</v>
      </c>
      <c r="B841">
        <v>16614494</v>
      </c>
      <c r="C841">
        <v>16614480</v>
      </c>
      <c r="D841">
        <v>15232307</v>
      </c>
      <c r="E841">
        <v>1</v>
      </c>
      <c r="F841">
        <v>1</v>
      </c>
      <c r="G841">
        <v>1</v>
      </c>
      <c r="H841">
        <v>3</v>
      </c>
      <c r="I841" t="s">
        <v>1731</v>
      </c>
      <c r="J841" t="s">
        <v>1732</v>
      </c>
      <c r="K841" t="s">
        <v>1733</v>
      </c>
      <c r="L841">
        <v>1354</v>
      </c>
      <c r="N841">
        <v>1010</v>
      </c>
      <c r="O841" t="s">
        <v>110</v>
      </c>
      <c r="P841" t="s">
        <v>110</v>
      </c>
      <c r="Q841">
        <v>1</v>
      </c>
      <c r="X841">
        <v>1</v>
      </c>
      <c r="Y841">
        <v>77.760000000000005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1</v>
      </c>
      <c r="AH841">
        <v>2</v>
      </c>
      <c r="AI841">
        <v>16614486</v>
      </c>
      <c r="AJ841">
        <v>837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ROW(Source!A375)</f>
        <v>375</v>
      </c>
      <c r="B842">
        <v>16614495</v>
      </c>
      <c r="C842">
        <v>16614480</v>
      </c>
      <c r="D842">
        <v>15232446</v>
      </c>
      <c r="E842">
        <v>1</v>
      </c>
      <c r="F842">
        <v>1</v>
      </c>
      <c r="G842">
        <v>1</v>
      </c>
      <c r="H842">
        <v>3</v>
      </c>
      <c r="I842" t="s">
        <v>1734</v>
      </c>
      <c r="J842" t="s">
        <v>1735</v>
      </c>
      <c r="K842" t="s">
        <v>1736</v>
      </c>
      <c r="L842">
        <v>1354</v>
      </c>
      <c r="N842">
        <v>1010</v>
      </c>
      <c r="O842" t="s">
        <v>110</v>
      </c>
      <c r="P842" t="s">
        <v>110</v>
      </c>
      <c r="Q842">
        <v>1</v>
      </c>
      <c r="X842">
        <v>1</v>
      </c>
      <c r="Y842">
        <v>17.510000000000002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1</v>
      </c>
      <c r="AH842">
        <v>2</v>
      </c>
      <c r="AI842">
        <v>16614487</v>
      </c>
      <c r="AJ842">
        <v>838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ROW(Source!A375)</f>
        <v>375</v>
      </c>
      <c r="B843">
        <v>16614496</v>
      </c>
      <c r="C843">
        <v>16614480</v>
      </c>
      <c r="D843">
        <v>15232697</v>
      </c>
      <c r="E843">
        <v>1</v>
      </c>
      <c r="F843">
        <v>1</v>
      </c>
      <c r="G843">
        <v>1</v>
      </c>
      <c r="H843">
        <v>3</v>
      </c>
      <c r="I843" t="s">
        <v>1737</v>
      </c>
      <c r="J843" t="s">
        <v>1738</v>
      </c>
      <c r="K843" t="s">
        <v>1739</v>
      </c>
      <c r="L843">
        <v>1354</v>
      </c>
      <c r="N843">
        <v>1010</v>
      </c>
      <c r="O843" t="s">
        <v>110</v>
      </c>
      <c r="P843" t="s">
        <v>110</v>
      </c>
      <c r="Q843">
        <v>1</v>
      </c>
      <c r="X843">
        <v>1</v>
      </c>
      <c r="Y843">
        <v>36.700000000000003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6</v>
      </c>
      <c r="AG843">
        <v>1</v>
      </c>
      <c r="AH843">
        <v>2</v>
      </c>
      <c r="AI843">
        <v>16614488</v>
      </c>
      <c r="AJ843">
        <v>839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ROW(Source!A413)</f>
        <v>413</v>
      </c>
      <c r="B844">
        <v>16614504</v>
      </c>
      <c r="C844">
        <v>16614497</v>
      </c>
      <c r="D844">
        <v>15432356</v>
      </c>
      <c r="E844">
        <v>1</v>
      </c>
      <c r="F844">
        <v>1</v>
      </c>
      <c r="G844">
        <v>1</v>
      </c>
      <c r="H844">
        <v>1</v>
      </c>
      <c r="I844" t="s">
        <v>1406</v>
      </c>
      <c r="J844" t="s">
        <v>6</v>
      </c>
      <c r="K844" t="s">
        <v>1407</v>
      </c>
      <c r="L844">
        <v>1191</v>
      </c>
      <c r="N844">
        <v>1013</v>
      </c>
      <c r="O844" t="s">
        <v>1223</v>
      </c>
      <c r="P844" t="s">
        <v>1223</v>
      </c>
      <c r="Q844">
        <v>1</v>
      </c>
      <c r="X844">
        <v>34.659999999999997</v>
      </c>
      <c r="Y844">
        <v>0</v>
      </c>
      <c r="Z844">
        <v>0</v>
      </c>
      <c r="AA844">
        <v>0</v>
      </c>
      <c r="AB844">
        <v>8.31</v>
      </c>
      <c r="AC844">
        <v>0</v>
      </c>
      <c r="AD844">
        <v>1</v>
      </c>
      <c r="AE844">
        <v>1</v>
      </c>
      <c r="AF844" t="s">
        <v>6</v>
      </c>
      <c r="AG844">
        <v>34.659999999999997</v>
      </c>
      <c r="AH844">
        <v>2</v>
      </c>
      <c r="AI844">
        <v>16614498</v>
      </c>
      <c r="AJ844">
        <v>840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ROW(Source!A413)</f>
        <v>413</v>
      </c>
      <c r="B845">
        <v>16614505</v>
      </c>
      <c r="C845">
        <v>16614497</v>
      </c>
      <c r="D845">
        <v>15430395</v>
      </c>
      <c r="E845">
        <v>1</v>
      </c>
      <c r="F845">
        <v>1</v>
      </c>
      <c r="G845">
        <v>1</v>
      </c>
      <c r="H845">
        <v>1</v>
      </c>
      <c r="I845" t="s">
        <v>1224</v>
      </c>
      <c r="J845" t="s">
        <v>6</v>
      </c>
      <c r="K845" t="s">
        <v>1225</v>
      </c>
      <c r="L845">
        <v>1191</v>
      </c>
      <c r="N845">
        <v>1013</v>
      </c>
      <c r="O845" t="s">
        <v>1223</v>
      </c>
      <c r="P845" t="s">
        <v>1223</v>
      </c>
      <c r="Q845">
        <v>1</v>
      </c>
      <c r="X845">
        <v>0.1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2</v>
      </c>
      <c r="AF845" t="s">
        <v>6</v>
      </c>
      <c r="AG845">
        <v>0.1</v>
      </c>
      <c r="AH845">
        <v>2</v>
      </c>
      <c r="AI845">
        <v>16614499</v>
      </c>
      <c r="AJ845">
        <v>841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ROW(Source!A413)</f>
        <v>413</v>
      </c>
      <c r="B846">
        <v>16614506</v>
      </c>
      <c r="C846">
        <v>16614497</v>
      </c>
      <c r="D846">
        <v>15247974</v>
      </c>
      <c r="E846">
        <v>1</v>
      </c>
      <c r="F846">
        <v>1</v>
      </c>
      <c r="G846">
        <v>1</v>
      </c>
      <c r="H846">
        <v>2</v>
      </c>
      <c r="I846" t="s">
        <v>1226</v>
      </c>
      <c r="J846" t="s">
        <v>1227</v>
      </c>
      <c r="K846" t="s">
        <v>1228</v>
      </c>
      <c r="L846">
        <v>1368</v>
      </c>
      <c r="N846">
        <v>1011</v>
      </c>
      <c r="O846" t="s">
        <v>1229</v>
      </c>
      <c r="P846" t="s">
        <v>1229</v>
      </c>
      <c r="Q846">
        <v>1</v>
      </c>
      <c r="X846">
        <v>0.1</v>
      </c>
      <c r="Y846">
        <v>0</v>
      </c>
      <c r="Z846">
        <v>31.26</v>
      </c>
      <c r="AA846">
        <v>13.5</v>
      </c>
      <c r="AB846">
        <v>0</v>
      </c>
      <c r="AC846">
        <v>0</v>
      </c>
      <c r="AD846">
        <v>1</v>
      </c>
      <c r="AE846">
        <v>0</v>
      </c>
      <c r="AF846" t="s">
        <v>6</v>
      </c>
      <c r="AG846">
        <v>0.1</v>
      </c>
      <c r="AH846">
        <v>2</v>
      </c>
      <c r="AI846">
        <v>16614500</v>
      </c>
      <c r="AJ846">
        <v>842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ROW(Source!A413)</f>
        <v>413</v>
      </c>
      <c r="B847">
        <v>16614507</v>
      </c>
      <c r="C847">
        <v>16614497</v>
      </c>
      <c r="D847">
        <v>15249308</v>
      </c>
      <c r="E847">
        <v>1</v>
      </c>
      <c r="F847">
        <v>1</v>
      </c>
      <c r="G847">
        <v>1</v>
      </c>
      <c r="H847">
        <v>2</v>
      </c>
      <c r="I847" t="s">
        <v>1611</v>
      </c>
      <c r="J847" t="s">
        <v>1612</v>
      </c>
      <c r="K847" t="s">
        <v>1613</v>
      </c>
      <c r="L847">
        <v>1368</v>
      </c>
      <c r="N847">
        <v>1011</v>
      </c>
      <c r="O847" t="s">
        <v>1229</v>
      </c>
      <c r="P847" t="s">
        <v>1229</v>
      </c>
      <c r="Q847">
        <v>1</v>
      </c>
      <c r="X847">
        <v>3.3</v>
      </c>
      <c r="Y847">
        <v>0</v>
      </c>
      <c r="Z847">
        <v>1.2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6</v>
      </c>
      <c r="AG847">
        <v>3.3</v>
      </c>
      <c r="AH847">
        <v>2</v>
      </c>
      <c r="AI847">
        <v>16614501</v>
      </c>
      <c r="AJ847">
        <v>843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ROW(Source!A413)</f>
        <v>413</v>
      </c>
      <c r="B848">
        <v>16614508</v>
      </c>
      <c r="C848">
        <v>16614497</v>
      </c>
      <c r="D848">
        <v>15165634</v>
      </c>
      <c r="E848">
        <v>1</v>
      </c>
      <c r="F848">
        <v>1</v>
      </c>
      <c r="G848">
        <v>1</v>
      </c>
      <c r="H848">
        <v>3</v>
      </c>
      <c r="I848" t="s">
        <v>1614</v>
      </c>
      <c r="J848" t="s">
        <v>1615</v>
      </c>
      <c r="K848" t="s">
        <v>1616</v>
      </c>
      <c r="L848">
        <v>1339</v>
      </c>
      <c r="N848">
        <v>1007</v>
      </c>
      <c r="O848" t="s">
        <v>282</v>
      </c>
      <c r="P848" t="s">
        <v>282</v>
      </c>
      <c r="Q848">
        <v>1</v>
      </c>
      <c r="X848">
        <v>0.43</v>
      </c>
      <c r="Y848">
        <v>38.51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42</v>
      </c>
      <c r="AG848">
        <v>0</v>
      </c>
      <c r="AH848">
        <v>2</v>
      </c>
      <c r="AI848">
        <v>16614502</v>
      </c>
      <c r="AJ848">
        <v>844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ROW(Source!A413)</f>
        <v>413</v>
      </c>
      <c r="B849">
        <v>16614509</v>
      </c>
      <c r="C849">
        <v>16614497</v>
      </c>
      <c r="D849">
        <v>15165653</v>
      </c>
      <c r="E849">
        <v>1</v>
      </c>
      <c r="F849">
        <v>1</v>
      </c>
      <c r="G849">
        <v>1</v>
      </c>
      <c r="H849">
        <v>3</v>
      </c>
      <c r="I849" t="s">
        <v>1617</v>
      </c>
      <c r="J849" t="s">
        <v>1618</v>
      </c>
      <c r="K849" t="s">
        <v>1619</v>
      </c>
      <c r="L849">
        <v>1339</v>
      </c>
      <c r="N849">
        <v>1007</v>
      </c>
      <c r="O849" t="s">
        <v>282</v>
      </c>
      <c r="P849" t="s">
        <v>282</v>
      </c>
      <c r="Q849">
        <v>1</v>
      </c>
      <c r="X849">
        <v>2.74</v>
      </c>
      <c r="Y849">
        <v>6.22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42</v>
      </c>
      <c r="AG849">
        <v>0</v>
      </c>
      <c r="AH849">
        <v>2</v>
      </c>
      <c r="AI849">
        <v>16614503</v>
      </c>
      <c r="AJ849">
        <v>845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ROW(Source!A413)</f>
        <v>413</v>
      </c>
      <c r="B850">
        <v>16614510</v>
      </c>
      <c r="C850">
        <v>16614497</v>
      </c>
      <c r="D850">
        <v>15164566</v>
      </c>
      <c r="E850">
        <v>17</v>
      </c>
      <c r="F850">
        <v>1</v>
      </c>
      <c r="G850">
        <v>1</v>
      </c>
      <c r="H850">
        <v>3</v>
      </c>
      <c r="I850" t="s">
        <v>1758</v>
      </c>
      <c r="J850" t="s">
        <v>6</v>
      </c>
      <c r="K850" t="s">
        <v>1817</v>
      </c>
      <c r="L850">
        <v>1348</v>
      </c>
      <c r="N850">
        <v>1009</v>
      </c>
      <c r="O850" t="s">
        <v>182</v>
      </c>
      <c r="P850" t="s">
        <v>182</v>
      </c>
      <c r="Q850">
        <v>1000</v>
      </c>
      <c r="X850">
        <v>0.22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 t="s">
        <v>42</v>
      </c>
      <c r="AG850">
        <v>0</v>
      </c>
      <c r="AH850">
        <v>3</v>
      </c>
      <c r="AI850">
        <v>-1</v>
      </c>
      <c r="AJ850" t="s">
        <v>6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ROW(Source!A414)</f>
        <v>414</v>
      </c>
      <c r="B851">
        <v>16614526</v>
      </c>
      <c r="C851">
        <v>16614511</v>
      </c>
      <c r="D851">
        <v>15446300</v>
      </c>
      <c r="E851">
        <v>1</v>
      </c>
      <c r="F851">
        <v>1</v>
      </c>
      <c r="G851">
        <v>1</v>
      </c>
      <c r="H851">
        <v>1</v>
      </c>
      <c r="I851" t="s">
        <v>1317</v>
      </c>
      <c r="J851" t="s">
        <v>6</v>
      </c>
      <c r="K851" t="s">
        <v>1318</v>
      </c>
      <c r="L851">
        <v>1191</v>
      </c>
      <c r="N851">
        <v>1013</v>
      </c>
      <c r="O851" t="s">
        <v>1223</v>
      </c>
      <c r="P851" t="s">
        <v>1223</v>
      </c>
      <c r="Q851">
        <v>1</v>
      </c>
      <c r="X851">
        <v>190.24</v>
      </c>
      <c r="Y851">
        <v>0</v>
      </c>
      <c r="Z851">
        <v>0</v>
      </c>
      <c r="AA851">
        <v>0</v>
      </c>
      <c r="AB851">
        <v>9.92</v>
      </c>
      <c r="AC851">
        <v>0</v>
      </c>
      <c r="AD851">
        <v>1</v>
      </c>
      <c r="AE851">
        <v>1</v>
      </c>
      <c r="AF851" t="s">
        <v>92</v>
      </c>
      <c r="AG851">
        <v>218.77599999999998</v>
      </c>
      <c r="AH851">
        <v>2</v>
      </c>
      <c r="AI851">
        <v>16614512</v>
      </c>
      <c r="AJ851">
        <v>846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ROW(Source!A414)</f>
        <v>414</v>
      </c>
      <c r="B852">
        <v>16614527</v>
      </c>
      <c r="C852">
        <v>16614511</v>
      </c>
      <c r="D852">
        <v>15430395</v>
      </c>
      <c r="E852">
        <v>1</v>
      </c>
      <c r="F852">
        <v>1</v>
      </c>
      <c r="G852">
        <v>1</v>
      </c>
      <c r="H852">
        <v>1</v>
      </c>
      <c r="I852" t="s">
        <v>1224</v>
      </c>
      <c r="J852" t="s">
        <v>6</v>
      </c>
      <c r="K852" t="s">
        <v>1225</v>
      </c>
      <c r="L852">
        <v>1191</v>
      </c>
      <c r="N852">
        <v>1013</v>
      </c>
      <c r="O852" t="s">
        <v>1223</v>
      </c>
      <c r="P852" t="s">
        <v>1223</v>
      </c>
      <c r="Q852">
        <v>1</v>
      </c>
      <c r="X852">
        <v>13.64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2</v>
      </c>
      <c r="AF852" t="s">
        <v>91</v>
      </c>
      <c r="AG852">
        <v>17.05</v>
      </c>
      <c r="AH852">
        <v>2</v>
      </c>
      <c r="AI852">
        <v>16614513</v>
      </c>
      <c r="AJ852">
        <v>847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ROW(Source!A414)</f>
        <v>414</v>
      </c>
      <c r="B853">
        <v>16614528</v>
      </c>
      <c r="C853">
        <v>16614511</v>
      </c>
      <c r="D853">
        <v>15247578</v>
      </c>
      <c r="E853">
        <v>1</v>
      </c>
      <c r="F853">
        <v>1</v>
      </c>
      <c r="G853">
        <v>1</v>
      </c>
      <c r="H853">
        <v>2</v>
      </c>
      <c r="I853" t="s">
        <v>1279</v>
      </c>
      <c r="J853" t="s">
        <v>1280</v>
      </c>
      <c r="K853" t="s">
        <v>1281</v>
      </c>
      <c r="L853">
        <v>1368</v>
      </c>
      <c r="N853">
        <v>1011</v>
      </c>
      <c r="O853" t="s">
        <v>1229</v>
      </c>
      <c r="P853" t="s">
        <v>1229</v>
      </c>
      <c r="Q853">
        <v>1</v>
      </c>
      <c r="X853">
        <v>0.05</v>
      </c>
      <c r="Y853">
        <v>0</v>
      </c>
      <c r="Z853">
        <v>86.4</v>
      </c>
      <c r="AA853">
        <v>13.5</v>
      </c>
      <c r="AB853">
        <v>0</v>
      </c>
      <c r="AC853">
        <v>0</v>
      </c>
      <c r="AD853">
        <v>1</v>
      </c>
      <c r="AE853">
        <v>0</v>
      </c>
      <c r="AF853" t="s">
        <v>91</v>
      </c>
      <c r="AG853">
        <v>6.25E-2</v>
      </c>
      <c r="AH853">
        <v>2</v>
      </c>
      <c r="AI853">
        <v>16614514</v>
      </c>
      <c r="AJ853">
        <v>848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ROW(Source!A414)</f>
        <v>414</v>
      </c>
      <c r="B854">
        <v>16614529</v>
      </c>
      <c r="C854">
        <v>16614511</v>
      </c>
      <c r="D854">
        <v>15247680</v>
      </c>
      <c r="E854">
        <v>1</v>
      </c>
      <c r="F854">
        <v>1</v>
      </c>
      <c r="G854">
        <v>1</v>
      </c>
      <c r="H854">
        <v>2</v>
      </c>
      <c r="I854" t="s">
        <v>1509</v>
      </c>
      <c r="J854" t="s">
        <v>1510</v>
      </c>
      <c r="K854" t="s">
        <v>1511</v>
      </c>
      <c r="L854">
        <v>1368</v>
      </c>
      <c r="N854">
        <v>1011</v>
      </c>
      <c r="O854" t="s">
        <v>1229</v>
      </c>
      <c r="P854" t="s">
        <v>1229</v>
      </c>
      <c r="Q854">
        <v>1</v>
      </c>
      <c r="X854">
        <v>0.03</v>
      </c>
      <c r="Y854">
        <v>0</v>
      </c>
      <c r="Z854">
        <v>111.99</v>
      </c>
      <c r="AA854">
        <v>13.5</v>
      </c>
      <c r="AB854">
        <v>0</v>
      </c>
      <c r="AC854">
        <v>0</v>
      </c>
      <c r="AD854">
        <v>1</v>
      </c>
      <c r="AE854">
        <v>0</v>
      </c>
      <c r="AF854" t="s">
        <v>91</v>
      </c>
      <c r="AG854">
        <v>3.7499999999999999E-2</v>
      </c>
      <c r="AH854">
        <v>2</v>
      </c>
      <c r="AI854">
        <v>16614515</v>
      </c>
      <c r="AJ854">
        <v>849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ROW(Source!A414)</f>
        <v>414</v>
      </c>
      <c r="B855">
        <v>16614530</v>
      </c>
      <c r="C855">
        <v>16614511</v>
      </c>
      <c r="D855">
        <v>15249073</v>
      </c>
      <c r="E855">
        <v>1</v>
      </c>
      <c r="F855">
        <v>1</v>
      </c>
      <c r="G855">
        <v>1</v>
      </c>
      <c r="H855">
        <v>2</v>
      </c>
      <c r="I855" t="s">
        <v>1237</v>
      </c>
      <c r="J855" t="s">
        <v>1238</v>
      </c>
      <c r="K855" t="s">
        <v>1239</v>
      </c>
      <c r="L855">
        <v>1368</v>
      </c>
      <c r="N855">
        <v>1011</v>
      </c>
      <c r="O855" t="s">
        <v>1229</v>
      </c>
      <c r="P855" t="s">
        <v>1229</v>
      </c>
      <c r="Q855">
        <v>1</v>
      </c>
      <c r="X855">
        <v>0.22</v>
      </c>
      <c r="Y855">
        <v>0</v>
      </c>
      <c r="Z855">
        <v>65.709999999999994</v>
      </c>
      <c r="AA855">
        <v>11.6</v>
      </c>
      <c r="AB855">
        <v>0</v>
      </c>
      <c r="AC855">
        <v>0</v>
      </c>
      <c r="AD855">
        <v>1</v>
      </c>
      <c r="AE855">
        <v>0</v>
      </c>
      <c r="AF855" t="s">
        <v>91</v>
      </c>
      <c r="AG855">
        <v>0.27500000000000002</v>
      </c>
      <c r="AH855">
        <v>2</v>
      </c>
      <c r="AI855">
        <v>16614516</v>
      </c>
      <c r="AJ855">
        <v>850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ROW(Source!A414)</f>
        <v>414</v>
      </c>
      <c r="B856">
        <v>16614531</v>
      </c>
      <c r="C856">
        <v>16614511</v>
      </c>
      <c r="D856">
        <v>15249291</v>
      </c>
      <c r="E856">
        <v>1</v>
      </c>
      <c r="F856">
        <v>1</v>
      </c>
      <c r="G856">
        <v>1</v>
      </c>
      <c r="H856">
        <v>2</v>
      </c>
      <c r="I856" t="s">
        <v>1740</v>
      </c>
      <c r="J856" t="s">
        <v>1741</v>
      </c>
      <c r="K856" t="s">
        <v>1742</v>
      </c>
      <c r="L856">
        <v>1368</v>
      </c>
      <c r="N856">
        <v>1011</v>
      </c>
      <c r="O856" t="s">
        <v>1229</v>
      </c>
      <c r="P856" t="s">
        <v>1229</v>
      </c>
      <c r="Q856">
        <v>1</v>
      </c>
      <c r="X856">
        <v>13.34</v>
      </c>
      <c r="Y856">
        <v>0</v>
      </c>
      <c r="Z856">
        <v>100.1</v>
      </c>
      <c r="AA856">
        <v>13.5</v>
      </c>
      <c r="AB856">
        <v>0</v>
      </c>
      <c r="AC856">
        <v>0</v>
      </c>
      <c r="AD856">
        <v>1</v>
      </c>
      <c r="AE856">
        <v>0</v>
      </c>
      <c r="AF856" t="s">
        <v>91</v>
      </c>
      <c r="AG856">
        <v>16.675000000000001</v>
      </c>
      <c r="AH856">
        <v>2</v>
      </c>
      <c r="AI856">
        <v>16614517</v>
      </c>
      <c r="AJ856">
        <v>851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ROW(Source!A414)</f>
        <v>414</v>
      </c>
      <c r="B857">
        <v>16614532</v>
      </c>
      <c r="C857">
        <v>16614511</v>
      </c>
      <c r="D857">
        <v>15166105</v>
      </c>
      <c r="E857">
        <v>1</v>
      </c>
      <c r="F857">
        <v>1</v>
      </c>
      <c r="G857">
        <v>1</v>
      </c>
      <c r="H857">
        <v>3</v>
      </c>
      <c r="I857" t="s">
        <v>1743</v>
      </c>
      <c r="J857" t="s">
        <v>1744</v>
      </c>
      <c r="K857" t="s">
        <v>1745</v>
      </c>
      <c r="L857">
        <v>1346</v>
      </c>
      <c r="N857">
        <v>1009</v>
      </c>
      <c r="O857" t="s">
        <v>162</v>
      </c>
      <c r="P857" t="s">
        <v>162</v>
      </c>
      <c r="Q857">
        <v>1</v>
      </c>
      <c r="X857">
        <v>0.25</v>
      </c>
      <c r="Y857">
        <v>11.8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6</v>
      </c>
      <c r="AG857">
        <v>0.25</v>
      </c>
      <c r="AH857">
        <v>2</v>
      </c>
      <c r="AI857">
        <v>16614518</v>
      </c>
      <c r="AJ857">
        <v>852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ROW(Source!A414)</f>
        <v>414</v>
      </c>
      <c r="B858">
        <v>16614533</v>
      </c>
      <c r="C858">
        <v>16614511</v>
      </c>
      <c r="D858">
        <v>15167286</v>
      </c>
      <c r="E858">
        <v>1</v>
      </c>
      <c r="F858">
        <v>1</v>
      </c>
      <c r="G858">
        <v>1</v>
      </c>
      <c r="H858">
        <v>3</v>
      </c>
      <c r="I858" t="s">
        <v>1293</v>
      </c>
      <c r="J858" t="s">
        <v>1294</v>
      </c>
      <c r="K858" t="s">
        <v>1295</v>
      </c>
      <c r="L858">
        <v>1339</v>
      </c>
      <c r="N858">
        <v>1007</v>
      </c>
      <c r="O858" t="s">
        <v>282</v>
      </c>
      <c r="P858" t="s">
        <v>282</v>
      </c>
      <c r="Q858">
        <v>1</v>
      </c>
      <c r="X858">
        <v>0.47</v>
      </c>
      <c r="Y858">
        <v>2.44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6</v>
      </c>
      <c r="AG858">
        <v>0.47</v>
      </c>
      <c r="AH858">
        <v>2</v>
      </c>
      <c r="AI858">
        <v>16614519</v>
      </c>
      <c r="AJ858">
        <v>853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ROW(Source!A414)</f>
        <v>414</v>
      </c>
      <c r="B859">
        <v>16614534</v>
      </c>
      <c r="C859">
        <v>16614511</v>
      </c>
      <c r="D859">
        <v>15167787</v>
      </c>
      <c r="E859">
        <v>1</v>
      </c>
      <c r="F859">
        <v>1</v>
      </c>
      <c r="G859">
        <v>1</v>
      </c>
      <c r="H859">
        <v>3</v>
      </c>
      <c r="I859" t="s">
        <v>1746</v>
      </c>
      <c r="J859" t="s">
        <v>1747</v>
      </c>
      <c r="K859" t="s">
        <v>1748</v>
      </c>
      <c r="L859">
        <v>1356</v>
      </c>
      <c r="N859">
        <v>1010</v>
      </c>
      <c r="O859" t="s">
        <v>355</v>
      </c>
      <c r="P859" t="s">
        <v>355</v>
      </c>
      <c r="Q859">
        <v>1000</v>
      </c>
      <c r="X859">
        <v>0.1</v>
      </c>
      <c r="Y859">
        <v>253.8</v>
      </c>
      <c r="Z859">
        <v>0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6</v>
      </c>
      <c r="AG859">
        <v>0.1</v>
      </c>
      <c r="AH859">
        <v>2</v>
      </c>
      <c r="AI859">
        <v>16614520</v>
      </c>
      <c r="AJ859">
        <v>854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ROW(Source!A414)</f>
        <v>414</v>
      </c>
      <c r="B860">
        <v>16614535</v>
      </c>
      <c r="C860">
        <v>16614511</v>
      </c>
      <c r="D860">
        <v>15170090</v>
      </c>
      <c r="E860">
        <v>1</v>
      </c>
      <c r="F860">
        <v>1</v>
      </c>
      <c r="G860">
        <v>1</v>
      </c>
      <c r="H860">
        <v>3</v>
      </c>
      <c r="I860" t="s">
        <v>1749</v>
      </c>
      <c r="J860" t="s">
        <v>1750</v>
      </c>
      <c r="K860" t="s">
        <v>1751</v>
      </c>
      <c r="L860">
        <v>1348</v>
      </c>
      <c r="N860">
        <v>1009</v>
      </c>
      <c r="O860" t="s">
        <v>182</v>
      </c>
      <c r="P860" t="s">
        <v>182</v>
      </c>
      <c r="Q860">
        <v>1000</v>
      </c>
      <c r="X860">
        <v>8.4999999999999995E-4</v>
      </c>
      <c r="Y860">
        <v>22558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6</v>
      </c>
      <c r="AG860">
        <v>8.4999999999999995E-4</v>
      </c>
      <c r="AH860">
        <v>2</v>
      </c>
      <c r="AI860">
        <v>16614521</v>
      </c>
      <c r="AJ860">
        <v>855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ROW(Source!A414)</f>
        <v>414</v>
      </c>
      <c r="B861">
        <v>16614536</v>
      </c>
      <c r="C861">
        <v>16614511</v>
      </c>
      <c r="D861">
        <v>15172018</v>
      </c>
      <c r="E861">
        <v>1</v>
      </c>
      <c r="F861">
        <v>1</v>
      </c>
      <c r="G861">
        <v>1</v>
      </c>
      <c r="H861">
        <v>3</v>
      </c>
      <c r="I861" t="s">
        <v>1629</v>
      </c>
      <c r="J861" t="s">
        <v>1630</v>
      </c>
      <c r="K861" t="s">
        <v>1631</v>
      </c>
      <c r="L861">
        <v>1346</v>
      </c>
      <c r="N861">
        <v>1009</v>
      </c>
      <c r="O861" t="s">
        <v>162</v>
      </c>
      <c r="P861" t="s">
        <v>162</v>
      </c>
      <c r="Q861">
        <v>1</v>
      </c>
      <c r="X861">
        <v>1.6000000000000001E-3</v>
      </c>
      <c r="Y861">
        <v>2.15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1.6000000000000001E-3</v>
      </c>
      <c r="AH861">
        <v>2</v>
      </c>
      <c r="AI861">
        <v>16614522</v>
      </c>
      <c r="AJ861">
        <v>856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ROW(Source!A414)</f>
        <v>414</v>
      </c>
      <c r="B862">
        <v>16614537</v>
      </c>
      <c r="C862">
        <v>16614511</v>
      </c>
      <c r="D862">
        <v>15161686</v>
      </c>
      <c r="E862">
        <v>17</v>
      </c>
      <c r="F862">
        <v>1</v>
      </c>
      <c r="G862">
        <v>1</v>
      </c>
      <c r="H862">
        <v>3</v>
      </c>
      <c r="I862" t="s">
        <v>1785</v>
      </c>
      <c r="J862" t="s">
        <v>6</v>
      </c>
      <c r="K862" t="s">
        <v>1854</v>
      </c>
      <c r="L862">
        <v>1346</v>
      </c>
      <c r="N862">
        <v>1009</v>
      </c>
      <c r="O862" t="s">
        <v>162</v>
      </c>
      <c r="P862" t="s">
        <v>162</v>
      </c>
      <c r="Q862">
        <v>1</v>
      </c>
      <c r="X862">
        <v>0.55000000000000004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 t="s">
        <v>6</v>
      </c>
      <c r="AG862">
        <v>0.55000000000000004</v>
      </c>
      <c r="AH862">
        <v>3</v>
      </c>
      <c r="AI862">
        <v>-1</v>
      </c>
      <c r="AJ862" t="s">
        <v>6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ROW(Source!A414)</f>
        <v>414</v>
      </c>
      <c r="B863">
        <v>16614538</v>
      </c>
      <c r="C863">
        <v>16614511</v>
      </c>
      <c r="D863">
        <v>15202502</v>
      </c>
      <c r="E863">
        <v>1</v>
      </c>
      <c r="F863">
        <v>1</v>
      </c>
      <c r="G863">
        <v>1</v>
      </c>
      <c r="H863">
        <v>3</v>
      </c>
      <c r="I863" t="s">
        <v>1752</v>
      </c>
      <c r="J863" t="s">
        <v>1753</v>
      </c>
      <c r="K863" t="s">
        <v>1754</v>
      </c>
      <c r="L863">
        <v>1346</v>
      </c>
      <c r="N863">
        <v>1009</v>
      </c>
      <c r="O863" t="s">
        <v>162</v>
      </c>
      <c r="P863" t="s">
        <v>162</v>
      </c>
      <c r="Q863">
        <v>1</v>
      </c>
      <c r="X863">
        <v>0.25</v>
      </c>
      <c r="Y863">
        <v>28.93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6</v>
      </c>
      <c r="AG863">
        <v>0.25</v>
      </c>
      <c r="AH863">
        <v>2</v>
      </c>
      <c r="AI863">
        <v>16614523</v>
      </c>
      <c r="AJ863">
        <v>857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ROW(Source!A414)</f>
        <v>414</v>
      </c>
      <c r="B864">
        <v>16614539</v>
      </c>
      <c r="C864">
        <v>16614511</v>
      </c>
      <c r="D864">
        <v>15162883</v>
      </c>
      <c r="E864">
        <v>17</v>
      </c>
      <c r="F864">
        <v>1</v>
      </c>
      <c r="G864">
        <v>1</v>
      </c>
      <c r="H864">
        <v>3</v>
      </c>
      <c r="I864" t="s">
        <v>1818</v>
      </c>
      <c r="J864" t="s">
        <v>6</v>
      </c>
      <c r="K864" t="s">
        <v>1819</v>
      </c>
      <c r="L864">
        <v>1354</v>
      </c>
      <c r="N864">
        <v>1010</v>
      </c>
      <c r="O864" t="s">
        <v>110</v>
      </c>
      <c r="P864" t="s">
        <v>110</v>
      </c>
      <c r="Q864">
        <v>1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1</v>
      </c>
      <c r="AD864">
        <v>0</v>
      </c>
      <c r="AE864">
        <v>0</v>
      </c>
      <c r="AF864" t="s">
        <v>6</v>
      </c>
      <c r="AG864">
        <v>0</v>
      </c>
      <c r="AH864">
        <v>3</v>
      </c>
      <c r="AI864">
        <v>-1</v>
      </c>
      <c r="AJ864" t="s">
        <v>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ROW(Source!A414)</f>
        <v>414</v>
      </c>
      <c r="B865">
        <v>16614540</v>
      </c>
      <c r="C865">
        <v>16614511</v>
      </c>
      <c r="D865">
        <v>15163115</v>
      </c>
      <c r="E865">
        <v>17</v>
      </c>
      <c r="F865">
        <v>1</v>
      </c>
      <c r="G865">
        <v>1</v>
      </c>
      <c r="H865">
        <v>3</v>
      </c>
      <c r="I865" t="s">
        <v>1820</v>
      </c>
      <c r="J865" t="s">
        <v>6</v>
      </c>
      <c r="K865" t="s">
        <v>1821</v>
      </c>
      <c r="L865">
        <v>1346</v>
      </c>
      <c r="N865">
        <v>1009</v>
      </c>
      <c r="O865" t="s">
        <v>162</v>
      </c>
      <c r="P865" t="s">
        <v>162</v>
      </c>
      <c r="Q865">
        <v>1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1</v>
      </c>
      <c r="AD865">
        <v>0</v>
      </c>
      <c r="AE865">
        <v>0</v>
      </c>
      <c r="AF865" t="s">
        <v>6</v>
      </c>
      <c r="AG865">
        <v>0</v>
      </c>
      <c r="AH865">
        <v>3</v>
      </c>
      <c r="AI865">
        <v>-1</v>
      </c>
      <c r="AJ865" t="s">
        <v>6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ROW(Source!A414)</f>
        <v>414</v>
      </c>
      <c r="B866">
        <v>16614541</v>
      </c>
      <c r="C866">
        <v>16614511</v>
      </c>
      <c r="D866">
        <v>15162898</v>
      </c>
      <c r="E866">
        <v>17</v>
      </c>
      <c r="F866">
        <v>1</v>
      </c>
      <c r="G866">
        <v>1</v>
      </c>
      <c r="H866">
        <v>3</v>
      </c>
      <c r="I866" t="s">
        <v>1855</v>
      </c>
      <c r="J866" t="s">
        <v>6</v>
      </c>
      <c r="K866" t="s">
        <v>1856</v>
      </c>
      <c r="L866">
        <v>1301</v>
      </c>
      <c r="N866">
        <v>1003</v>
      </c>
      <c r="O866" t="s">
        <v>135</v>
      </c>
      <c r="P866" t="s">
        <v>135</v>
      </c>
      <c r="Q866">
        <v>1</v>
      </c>
      <c r="X866">
        <v>89.9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 t="s">
        <v>6</v>
      </c>
      <c r="AG866">
        <v>89.9</v>
      </c>
      <c r="AH866">
        <v>3</v>
      </c>
      <c r="AI866">
        <v>-1</v>
      </c>
      <c r="AJ866" t="s">
        <v>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ROW(Source!A414)</f>
        <v>414</v>
      </c>
      <c r="B867">
        <v>16614542</v>
      </c>
      <c r="C867">
        <v>16614511</v>
      </c>
      <c r="D867">
        <v>15163160</v>
      </c>
      <c r="E867">
        <v>17</v>
      </c>
      <c r="F867">
        <v>1</v>
      </c>
      <c r="G867">
        <v>1</v>
      </c>
      <c r="H867">
        <v>3</v>
      </c>
      <c r="I867" t="s">
        <v>1857</v>
      </c>
      <c r="J867" t="s">
        <v>6</v>
      </c>
      <c r="K867" t="s">
        <v>1858</v>
      </c>
      <c r="L867">
        <v>1354</v>
      </c>
      <c r="N867">
        <v>1010</v>
      </c>
      <c r="O867" t="s">
        <v>110</v>
      </c>
      <c r="P867" t="s">
        <v>110</v>
      </c>
      <c r="Q867">
        <v>1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1</v>
      </c>
      <c r="AD867">
        <v>0</v>
      </c>
      <c r="AE867">
        <v>0</v>
      </c>
      <c r="AF867" t="s">
        <v>6</v>
      </c>
      <c r="AG867">
        <v>0</v>
      </c>
      <c r="AH867">
        <v>3</v>
      </c>
      <c r="AI867">
        <v>-1</v>
      </c>
      <c r="AJ867" t="s">
        <v>6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ROW(Source!A417)</f>
        <v>417</v>
      </c>
      <c r="B868">
        <v>16614560</v>
      </c>
      <c r="C868">
        <v>16614545</v>
      </c>
      <c r="D868">
        <v>15446300</v>
      </c>
      <c r="E868">
        <v>1</v>
      </c>
      <c r="F868">
        <v>1</v>
      </c>
      <c r="G868">
        <v>1</v>
      </c>
      <c r="H868">
        <v>1</v>
      </c>
      <c r="I868" t="s">
        <v>1317</v>
      </c>
      <c r="J868" t="s">
        <v>6</v>
      </c>
      <c r="K868" t="s">
        <v>1318</v>
      </c>
      <c r="L868">
        <v>1191</v>
      </c>
      <c r="N868">
        <v>1013</v>
      </c>
      <c r="O868" t="s">
        <v>1223</v>
      </c>
      <c r="P868" t="s">
        <v>1223</v>
      </c>
      <c r="Q868">
        <v>1</v>
      </c>
      <c r="X868">
        <v>149.63999999999999</v>
      </c>
      <c r="Y868">
        <v>0</v>
      </c>
      <c r="Z868">
        <v>0</v>
      </c>
      <c r="AA868">
        <v>0</v>
      </c>
      <c r="AB868">
        <v>9.92</v>
      </c>
      <c r="AC868">
        <v>0</v>
      </c>
      <c r="AD868">
        <v>1</v>
      </c>
      <c r="AE868">
        <v>1</v>
      </c>
      <c r="AF868" t="s">
        <v>92</v>
      </c>
      <c r="AG868">
        <v>172.08599999999998</v>
      </c>
      <c r="AH868">
        <v>2</v>
      </c>
      <c r="AI868">
        <v>16614546</v>
      </c>
      <c r="AJ868">
        <v>860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ROW(Source!A417)</f>
        <v>417</v>
      </c>
      <c r="B869">
        <v>16614561</v>
      </c>
      <c r="C869">
        <v>16614545</v>
      </c>
      <c r="D869">
        <v>15430395</v>
      </c>
      <c r="E869">
        <v>1</v>
      </c>
      <c r="F869">
        <v>1</v>
      </c>
      <c r="G869">
        <v>1</v>
      </c>
      <c r="H869">
        <v>1</v>
      </c>
      <c r="I869" t="s">
        <v>1224</v>
      </c>
      <c r="J869" t="s">
        <v>6</v>
      </c>
      <c r="K869" t="s">
        <v>1225</v>
      </c>
      <c r="L869">
        <v>1191</v>
      </c>
      <c r="N869">
        <v>1013</v>
      </c>
      <c r="O869" t="s">
        <v>1223</v>
      </c>
      <c r="P869" t="s">
        <v>1223</v>
      </c>
      <c r="Q869">
        <v>1</v>
      </c>
      <c r="X869">
        <v>8.42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2</v>
      </c>
      <c r="AF869" t="s">
        <v>91</v>
      </c>
      <c r="AG869">
        <v>10.525</v>
      </c>
      <c r="AH869">
        <v>2</v>
      </c>
      <c r="AI869">
        <v>16614547</v>
      </c>
      <c r="AJ869">
        <v>861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ROW(Source!A417)</f>
        <v>417</v>
      </c>
      <c r="B870">
        <v>16614562</v>
      </c>
      <c r="C870">
        <v>16614545</v>
      </c>
      <c r="D870">
        <v>15247578</v>
      </c>
      <c r="E870">
        <v>1</v>
      </c>
      <c r="F870">
        <v>1</v>
      </c>
      <c r="G870">
        <v>1</v>
      </c>
      <c r="H870">
        <v>2</v>
      </c>
      <c r="I870" t="s">
        <v>1279</v>
      </c>
      <c r="J870" t="s">
        <v>1280</v>
      </c>
      <c r="K870" t="s">
        <v>1281</v>
      </c>
      <c r="L870">
        <v>1368</v>
      </c>
      <c r="N870">
        <v>1011</v>
      </c>
      <c r="O870" t="s">
        <v>1229</v>
      </c>
      <c r="P870" t="s">
        <v>1229</v>
      </c>
      <c r="Q870">
        <v>1</v>
      </c>
      <c r="X870">
        <v>0.05</v>
      </c>
      <c r="Y870">
        <v>0</v>
      </c>
      <c r="Z870">
        <v>86.4</v>
      </c>
      <c r="AA870">
        <v>13.5</v>
      </c>
      <c r="AB870">
        <v>0</v>
      </c>
      <c r="AC870">
        <v>0</v>
      </c>
      <c r="AD870">
        <v>1</v>
      </c>
      <c r="AE870">
        <v>0</v>
      </c>
      <c r="AF870" t="s">
        <v>91</v>
      </c>
      <c r="AG870">
        <v>6.25E-2</v>
      </c>
      <c r="AH870">
        <v>2</v>
      </c>
      <c r="AI870">
        <v>16614548</v>
      </c>
      <c r="AJ870">
        <v>862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ROW(Source!A417)</f>
        <v>417</v>
      </c>
      <c r="B871">
        <v>16614563</v>
      </c>
      <c r="C871">
        <v>16614545</v>
      </c>
      <c r="D871">
        <v>15247680</v>
      </c>
      <c r="E871">
        <v>1</v>
      </c>
      <c r="F871">
        <v>1</v>
      </c>
      <c r="G871">
        <v>1</v>
      </c>
      <c r="H871">
        <v>2</v>
      </c>
      <c r="I871" t="s">
        <v>1509</v>
      </c>
      <c r="J871" t="s">
        <v>1510</v>
      </c>
      <c r="K871" t="s">
        <v>1511</v>
      </c>
      <c r="L871">
        <v>1368</v>
      </c>
      <c r="N871">
        <v>1011</v>
      </c>
      <c r="O871" t="s">
        <v>1229</v>
      </c>
      <c r="P871" t="s">
        <v>1229</v>
      </c>
      <c r="Q871">
        <v>1</v>
      </c>
      <c r="X871">
        <v>0.03</v>
      </c>
      <c r="Y871">
        <v>0</v>
      </c>
      <c r="Z871">
        <v>111.99</v>
      </c>
      <c r="AA871">
        <v>13.5</v>
      </c>
      <c r="AB871">
        <v>0</v>
      </c>
      <c r="AC871">
        <v>0</v>
      </c>
      <c r="AD871">
        <v>1</v>
      </c>
      <c r="AE871">
        <v>0</v>
      </c>
      <c r="AF871" t="s">
        <v>91</v>
      </c>
      <c r="AG871">
        <v>3.7499999999999999E-2</v>
      </c>
      <c r="AH871">
        <v>2</v>
      </c>
      <c r="AI871">
        <v>16614549</v>
      </c>
      <c r="AJ871">
        <v>863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ROW(Source!A417)</f>
        <v>417</v>
      </c>
      <c r="B872">
        <v>16614564</v>
      </c>
      <c r="C872">
        <v>16614545</v>
      </c>
      <c r="D872">
        <v>15249073</v>
      </c>
      <c r="E872">
        <v>1</v>
      </c>
      <c r="F872">
        <v>1</v>
      </c>
      <c r="G872">
        <v>1</v>
      </c>
      <c r="H872">
        <v>2</v>
      </c>
      <c r="I872" t="s">
        <v>1237</v>
      </c>
      <c r="J872" t="s">
        <v>1238</v>
      </c>
      <c r="K872" t="s">
        <v>1239</v>
      </c>
      <c r="L872">
        <v>1368</v>
      </c>
      <c r="N872">
        <v>1011</v>
      </c>
      <c r="O872" t="s">
        <v>1229</v>
      </c>
      <c r="P872" t="s">
        <v>1229</v>
      </c>
      <c r="Q872">
        <v>1</v>
      </c>
      <c r="X872">
        <v>0.22</v>
      </c>
      <c r="Y872">
        <v>0</v>
      </c>
      <c r="Z872">
        <v>65.709999999999994</v>
      </c>
      <c r="AA872">
        <v>11.6</v>
      </c>
      <c r="AB872">
        <v>0</v>
      </c>
      <c r="AC872">
        <v>0</v>
      </c>
      <c r="AD872">
        <v>1</v>
      </c>
      <c r="AE872">
        <v>0</v>
      </c>
      <c r="AF872" t="s">
        <v>91</v>
      </c>
      <c r="AG872">
        <v>0.27500000000000002</v>
      </c>
      <c r="AH872">
        <v>2</v>
      </c>
      <c r="AI872">
        <v>16614550</v>
      </c>
      <c r="AJ872">
        <v>864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ROW(Source!A417)</f>
        <v>417</v>
      </c>
      <c r="B873">
        <v>16614565</v>
      </c>
      <c r="C873">
        <v>16614545</v>
      </c>
      <c r="D873">
        <v>15249291</v>
      </c>
      <c r="E873">
        <v>1</v>
      </c>
      <c r="F873">
        <v>1</v>
      </c>
      <c r="G873">
        <v>1</v>
      </c>
      <c r="H873">
        <v>2</v>
      </c>
      <c r="I873" t="s">
        <v>1740</v>
      </c>
      <c r="J873" t="s">
        <v>1741</v>
      </c>
      <c r="K873" t="s">
        <v>1742</v>
      </c>
      <c r="L873">
        <v>1368</v>
      </c>
      <c r="N873">
        <v>1011</v>
      </c>
      <c r="O873" t="s">
        <v>1229</v>
      </c>
      <c r="P873" t="s">
        <v>1229</v>
      </c>
      <c r="Q873">
        <v>1</v>
      </c>
      <c r="X873">
        <v>8.1199999999999992</v>
      </c>
      <c r="Y873">
        <v>0</v>
      </c>
      <c r="Z873">
        <v>100.1</v>
      </c>
      <c r="AA873">
        <v>13.5</v>
      </c>
      <c r="AB873">
        <v>0</v>
      </c>
      <c r="AC873">
        <v>0</v>
      </c>
      <c r="AD873">
        <v>1</v>
      </c>
      <c r="AE873">
        <v>0</v>
      </c>
      <c r="AF873" t="s">
        <v>91</v>
      </c>
      <c r="AG873">
        <v>10.149999999999999</v>
      </c>
      <c r="AH873">
        <v>2</v>
      </c>
      <c r="AI873">
        <v>16614551</v>
      </c>
      <c r="AJ873">
        <v>865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ROW(Source!A417)</f>
        <v>417</v>
      </c>
      <c r="B874">
        <v>16614566</v>
      </c>
      <c r="C874">
        <v>16614545</v>
      </c>
      <c r="D874">
        <v>15166105</v>
      </c>
      <c r="E874">
        <v>1</v>
      </c>
      <c r="F874">
        <v>1</v>
      </c>
      <c r="G874">
        <v>1</v>
      </c>
      <c r="H874">
        <v>3</v>
      </c>
      <c r="I874" t="s">
        <v>1743</v>
      </c>
      <c r="J874" t="s">
        <v>1744</v>
      </c>
      <c r="K874" t="s">
        <v>1745</v>
      </c>
      <c r="L874">
        <v>1346</v>
      </c>
      <c r="N874">
        <v>1009</v>
      </c>
      <c r="O874" t="s">
        <v>162</v>
      </c>
      <c r="P874" t="s">
        <v>162</v>
      </c>
      <c r="Q874">
        <v>1</v>
      </c>
      <c r="X874">
        <v>0.25</v>
      </c>
      <c r="Y874">
        <v>11.8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6</v>
      </c>
      <c r="AG874">
        <v>0.25</v>
      </c>
      <c r="AH874">
        <v>2</v>
      </c>
      <c r="AI874">
        <v>16614552</v>
      </c>
      <c r="AJ874">
        <v>866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ROW(Source!A417)</f>
        <v>417</v>
      </c>
      <c r="B875">
        <v>16614567</v>
      </c>
      <c r="C875">
        <v>16614545</v>
      </c>
      <c r="D875">
        <v>15167286</v>
      </c>
      <c r="E875">
        <v>1</v>
      </c>
      <c r="F875">
        <v>1</v>
      </c>
      <c r="G875">
        <v>1</v>
      </c>
      <c r="H875">
        <v>3</v>
      </c>
      <c r="I875" t="s">
        <v>1293</v>
      </c>
      <c r="J875" t="s">
        <v>1294</v>
      </c>
      <c r="K875" t="s">
        <v>1295</v>
      </c>
      <c r="L875">
        <v>1339</v>
      </c>
      <c r="N875">
        <v>1007</v>
      </c>
      <c r="O875" t="s">
        <v>282</v>
      </c>
      <c r="P875" t="s">
        <v>282</v>
      </c>
      <c r="Q875">
        <v>1</v>
      </c>
      <c r="X875">
        <v>0.74</v>
      </c>
      <c r="Y875">
        <v>2.44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0.74</v>
      </c>
      <c r="AH875">
        <v>2</v>
      </c>
      <c r="AI875">
        <v>16614553</v>
      </c>
      <c r="AJ875">
        <v>867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ROW(Source!A417)</f>
        <v>417</v>
      </c>
      <c r="B876">
        <v>16614568</v>
      </c>
      <c r="C876">
        <v>16614545</v>
      </c>
      <c r="D876">
        <v>15167787</v>
      </c>
      <c r="E876">
        <v>1</v>
      </c>
      <c r="F876">
        <v>1</v>
      </c>
      <c r="G876">
        <v>1</v>
      </c>
      <c r="H876">
        <v>3</v>
      </c>
      <c r="I876" t="s">
        <v>1746</v>
      </c>
      <c r="J876" t="s">
        <v>1747</v>
      </c>
      <c r="K876" t="s">
        <v>1748</v>
      </c>
      <c r="L876">
        <v>1356</v>
      </c>
      <c r="N876">
        <v>1010</v>
      </c>
      <c r="O876" t="s">
        <v>355</v>
      </c>
      <c r="P876" t="s">
        <v>355</v>
      </c>
      <c r="Q876">
        <v>1000</v>
      </c>
      <c r="X876">
        <v>6.9000000000000006E-2</v>
      </c>
      <c r="Y876">
        <v>253.8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6.9000000000000006E-2</v>
      </c>
      <c r="AH876">
        <v>2</v>
      </c>
      <c r="AI876">
        <v>16614554</v>
      </c>
      <c r="AJ876">
        <v>868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ROW(Source!A417)</f>
        <v>417</v>
      </c>
      <c r="B877">
        <v>16614569</v>
      </c>
      <c r="C877">
        <v>16614545</v>
      </c>
      <c r="D877">
        <v>15170090</v>
      </c>
      <c r="E877">
        <v>1</v>
      </c>
      <c r="F877">
        <v>1</v>
      </c>
      <c r="G877">
        <v>1</v>
      </c>
      <c r="H877">
        <v>3</v>
      </c>
      <c r="I877" t="s">
        <v>1749</v>
      </c>
      <c r="J877" t="s">
        <v>1750</v>
      </c>
      <c r="K877" t="s">
        <v>1751</v>
      </c>
      <c r="L877">
        <v>1348</v>
      </c>
      <c r="N877">
        <v>1009</v>
      </c>
      <c r="O877" t="s">
        <v>182</v>
      </c>
      <c r="P877" t="s">
        <v>182</v>
      </c>
      <c r="Q877">
        <v>1000</v>
      </c>
      <c r="X877">
        <v>5.9000000000000003E-4</v>
      </c>
      <c r="Y877">
        <v>22558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6</v>
      </c>
      <c r="AG877">
        <v>5.9000000000000003E-4</v>
      </c>
      <c r="AH877">
        <v>2</v>
      </c>
      <c r="AI877">
        <v>16614555</v>
      </c>
      <c r="AJ877">
        <v>869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ROW(Source!A417)</f>
        <v>417</v>
      </c>
      <c r="B878">
        <v>16614570</v>
      </c>
      <c r="C878">
        <v>16614545</v>
      </c>
      <c r="D878">
        <v>15172018</v>
      </c>
      <c r="E878">
        <v>1</v>
      </c>
      <c r="F878">
        <v>1</v>
      </c>
      <c r="G878">
        <v>1</v>
      </c>
      <c r="H878">
        <v>3</v>
      </c>
      <c r="I878" t="s">
        <v>1629</v>
      </c>
      <c r="J878" t="s">
        <v>1630</v>
      </c>
      <c r="K878" t="s">
        <v>1631</v>
      </c>
      <c r="L878">
        <v>1346</v>
      </c>
      <c r="N878">
        <v>1009</v>
      </c>
      <c r="O878" t="s">
        <v>162</v>
      </c>
      <c r="P878" t="s">
        <v>162</v>
      </c>
      <c r="Q878">
        <v>1</v>
      </c>
      <c r="X878">
        <v>2.5000000000000001E-3</v>
      </c>
      <c r="Y878">
        <v>2.15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6</v>
      </c>
      <c r="AG878">
        <v>2.5000000000000001E-3</v>
      </c>
      <c r="AH878">
        <v>2</v>
      </c>
      <c r="AI878">
        <v>16614556</v>
      </c>
      <c r="AJ878">
        <v>870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ROW(Source!A417)</f>
        <v>417</v>
      </c>
      <c r="B879">
        <v>16614571</v>
      </c>
      <c r="C879">
        <v>16614545</v>
      </c>
      <c r="D879">
        <v>15161686</v>
      </c>
      <c r="E879">
        <v>17</v>
      </c>
      <c r="F879">
        <v>1</v>
      </c>
      <c r="G879">
        <v>1</v>
      </c>
      <c r="H879">
        <v>3</v>
      </c>
      <c r="I879" t="s">
        <v>1785</v>
      </c>
      <c r="J879" t="s">
        <v>6</v>
      </c>
      <c r="K879" t="s">
        <v>1854</v>
      </c>
      <c r="L879">
        <v>1346</v>
      </c>
      <c r="N879">
        <v>1009</v>
      </c>
      <c r="O879" t="s">
        <v>162</v>
      </c>
      <c r="P879" t="s">
        <v>162</v>
      </c>
      <c r="Q879">
        <v>1</v>
      </c>
      <c r="X879">
        <v>0.38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 t="s">
        <v>6</v>
      </c>
      <c r="AG879">
        <v>0.38</v>
      </c>
      <c r="AH879">
        <v>3</v>
      </c>
      <c r="AI879">
        <v>-1</v>
      </c>
      <c r="AJ879" t="s">
        <v>6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ROW(Source!A417)</f>
        <v>417</v>
      </c>
      <c r="B880">
        <v>16614572</v>
      </c>
      <c r="C880">
        <v>16614545</v>
      </c>
      <c r="D880">
        <v>15202502</v>
      </c>
      <c r="E880">
        <v>1</v>
      </c>
      <c r="F880">
        <v>1</v>
      </c>
      <c r="G880">
        <v>1</v>
      </c>
      <c r="H880">
        <v>3</v>
      </c>
      <c r="I880" t="s">
        <v>1752</v>
      </c>
      <c r="J880" t="s">
        <v>1753</v>
      </c>
      <c r="K880" t="s">
        <v>1754</v>
      </c>
      <c r="L880">
        <v>1346</v>
      </c>
      <c r="N880">
        <v>1009</v>
      </c>
      <c r="O880" t="s">
        <v>162</v>
      </c>
      <c r="P880" t="s">
        <v>162</v>
      </c>
      <c r="Q880">
        <v>1</v>
      </c>
      <c r="X880">
        <v>0.2</v>
      </c>
      <c r="Y880">
        <v>28.93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6</v>
      </c>
      <c r="AG880">
        <v>0.2</v>
      </c>
      <c r="AH880">
        <v>2</v>
      </c>
      <c r="AI880">
        <v>16614557</v>
      </c>
      <c r="AJ880">
        <v>871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ROW(Source!A417)</f>
        <v>417</v>
      </c>
      <c r="B881">
        <v>16614573</v>
      </c>
      <c r="C881">
        <v>16614545</v>
      </c>
      <c r="D881">
        <v>15162883</v>
      </c>
      <c r="E881">
        <v>17</v>
      </c>
      <c r="F881">
        <v>1</v>
      </c>
      <c r="G881">
        <v>1</v>
      </c>
      <c r="H881">
        <v>3</v>
      </c>
      <c r="I881" t="s">
        <v>1818</v>
      </c>
      <c r="J881" t="s">
        <v>6</v>
      </c>
      <c r="K881" t="s">
        <v>1819</v>
      </c>
      <c r="L881">
        <v>1354</v>
      </c>
      <c r="N881">
        <v>1010</v>
      </c>
      <c r="O881" t="s">
        <v>110</v>
      </c>
      <c r="P881" t="s">
        <v>110</v>
      </c>
      <c r="Q881">
        <v>1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1</v>
      </c>
      <c r="AD881">
        <v>0</v>
      </c>
      <c r="AE881">
        <v>0</v>
      </c>
      <c r="AF881" t="s">
        <v>6</v>
      </c>
      <c r="AG881">
        <v>0</v>
      </c>
      <c r="AH881">
        <v>3</v>
      </c>
      <c r="AI881">
        <v>-1</v>
      </c>
      <c r="AJ881" t="s">
        <v>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ROW(Source!A417)</f>
        <v>417</v>
      </c>
      <c r="B882">
        <v>16614574</v>
      </c>
      <c r="C882">
        <v>16614545</v>
      </c>
      <c r="D882">
        <v>15163115</v>
      </c>
      <c r="E882">
        <v>17</v>
      </c>
      <c r="F882">
        <v>1</v>
      </c>
      <c r="G882">
        <v>1</v>
      </c>
      <c r="H882">
        <v>3</v>
      </c>
      <c r="I882" t="s">
        <v>1820</v>
      </c>
      <c r="J882" t="s">
        <v>6</v>
      </c>
      <c r="K882" t="s">
        <v>1821</v>
      </c>
      <c r="L882">
        <v>1346</v>
      </c>
      <c r="N882">
        <v>1009</v>
      </c>
      <c r="O882" t="s">
        <v>162</v>
      </c>
      <c r="P882" t="s">
        <v>162</v>
      </c>
      <c r="Q882">
        <v>1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1</v>
      </c>
      <c r="AD882">
        <v>0</v>
      </c>
      <c r="AE882">
        <v>0</v>
      </c>
      <c r="AF882" t="s">
        <v>6</v>
      </c>
      <c r="AG882">
        <v>0</v>
      </c>
      <c r="AH882">
        <v>3</v>
      </c>
      <c r="AI882">
        <v>-1</v>
      </c>
      <c r="AJ882" t="s">
        <v>6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ROW(Source!A417)</f>
        <v>417</v>
      </c>
      <c r="B883">
        <v>16614575</v>
      </c>
      <c r="C883">
        <v>16614545</v>
      </c>
      <c r="D883">
        <v>15162898</v>
      </c>
      <c r="E883">
        <v>17</v>
      </c>
      <c r="F883">
        <v>1</v>
      </c>
      <c r="G883">
        <v>1</v>
      </c>
      <c r="H883">
        <v>3</v>
      </c>
      <c r="I883" t="s">
        <v>1855</v>
      </c>
      <c r="J883" t="s">
        <v>6</v>
      </c>
      <c r="K883" t="s">
        <v>1856</v>
      </c>
      <c r="L883">
        <v>1301</v>
      </c>
      <c r="N883">
        <v>1003</v>
      </c>
      <c r="O883" t="s">
        <v>135</v>
      </c>
      <c r="P883" t="s">
        <v>135</v>
      </c>
      <c r="Q883">
        <v>1</v>
      </c>
      <c r="X883">
        <v>92.9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 t="s">
        <v>6</v>
      </c>
      <c r="AG883">
        <v>92.9</v>
      </c>
      <c r="AH883">
        <v>3</v>
      </c>
      <c r="AI883">
        <v>-1</v>
      </c>
      <c r="AJ883" t="s">
        <v>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ROW(Source!A417)</f>
        <v>417</v>
      </c>
      <c r="B884">
        <v>16614576</v>
      </c>
      <c r="C884">
        <v>16614545</v>
      </c>
      <c r="D884">
        <v>15163160</v>
      </c>
      <c r="E884">
        <v>17</v>
      </c>
      <c r="F884">
        <v>1</v>
      </c>
      <c r="G884">
        <v>1</v>
      </c>
      <c r="H884">
        <v>3</v>
      </c>
      <c r="I884" t="s">
        <v>1857</v>
      </c>
      <c r="J884" t="s">
        <v>6</v>
      </c>
      <c r="K884" t="s">
        <v>1858</v>
      </c>
      <c r="L884">
        <v>1354</v>
      </c>
      <c r="N884">
        <v>1010</v>
      </c>
      <c r="O884" t="s">
        <v>110</v>
      </c>
      <c r="P884" t="s">
        <v>110</v>
      </c>
      <c r="Q884">
        <v>1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1</v>
      </c>
      <c r="AD884">
        <v>0</v>
      </c>
      <c r="AE884">
        <v>0</v>
      </c>
      <c r="AF884" t="s">
        <v>6</v>
      </c>
      <c r="AG884">
        <v>0</v>
      </c>
      <c r="AH884">
        <v>3</v>
      </c>
      <c r="AI884">
        <v>-1</v>
      </c>
      <c r="AJ884" t="s">
        <v>6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ROW(Source!A420)</f>
        <v>420</v>
      </c>
      <c r="B885">
        <v>16614594</v>
      </c>
      <c r="C885">
        <v>16614579</v>
      </c>
      <c r="D885">
        <v>15446300</v>
      </c>
      <c r="E885">
        <v>1</v>
      </c>
      <c r="F885">
        <v>1</v>
      </c>
      <c r="G885">
        <v>1</v>
      </c>
      <c r="H885">
        <v>1</v>
      </c>
      <c r="I885" t="s">
        <v>1317</v>
      </c>
      <c r="J885" t="s">
        <v>6</v>
      </c>
      <c r="K885" t="s">
        <v>1318</v>
      </c>
      <c r="L885">
        <v>1191</v>
      </c>
      <c r="N885">
        <v>1013</v>
      </c>
      <c r="O885" t="s">
        <v>1223</v>
      </c>
      <c r="P885" t="s">
        <v>1223</v>
      </c>
      <c r="Q885">
        <v>1</v>
      </c>
      <c r="X885">
        <v>121.8</v>
      </c>
      <c r="Y885">
        <v>0</v>
      </c>
      <c r="Z885">
        <v>0</v>
      </c>
      <c r="AA885">
        <v>0</v>
      </c>
      <c r="AB885">
        <v>9.92</v>
      </c>
      <c r="AC885">
        <v>0</v>
      </c>
      <c r="AD885">
        <v>1</v>
      </c>
      <c r="AE885">
        <v>1</v>
      </c>
      <c r="AF885" t="s">
        <v>92</v>
      </c>
      <c r="AG885">
        <v>140.07</v>
      </c>
      <c r="AH885">
        <v>2</v>
      </c>
      <c r="AI885">
        <v>16614580</v>
      </c>
      <c r="AJ885">
        <v>874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ROW(Source!A420)</f>
        <v>420</v>
      </c>
      <c r="B886">
        <v>16614595</v>
      </c>
      <c r="C886">
        <v>16614579</v>
      </c>
      <c r="D886">
        <v>15430395</v>
      </c>
      <c r="E886">
        <v>1</v>
      </c>
      <c r="F886">
        <v>1</v>
      </c>
      <c r="G886">
        <v>1</v>
      </c>
      <c r="H886">
        <v>1</v>
      </c>
      <c r="I886" t="s">
        <v>1224</v>
      </c>
      <c r="J886" t="s">
        <v>6</v>
      </c>
      <c r="K886" t="s">
        <v>1225</v>
      </c>
      <c r="L886">
        <v>1191</v>
      </c>
      <c r="N886">
        <v>1013</v>
      </c>
      <c r="O886" t="s">
        <v>1223</v>
      </c>
      <c r="P886" t="s">
        <v>1223</v>
      </c>
      <c r="Q886">
        <v>1</v>
      </c>
      <c r="X886">
        <v>4.9400000000000004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2</v>
      </c>
      <c r="AF886" t="s">
        <v>91</v>
      </c>
      <c r="AG886">
        <v>6.1750000000000007</v>
      </c>
      <c r="AH886">
        <v>2</v>
      </c>
      <c r="AI886">
        <v>16614581</v>
      </c>
      <c r="AJ886">
        <v>875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ROW(Source!A420)</f>
        <v>420</v>
      </c>
      <c r="B887">
        <v>16614596</v>
      </c>
      <c r="C887">
        <v>16614579</v>
      </c>
      <c r="D887">
        <v>15247578</v>
      </c>
      <c r="E887">
        <v>1</v>
      </c>
      <c r="F887">
        <v>1</v>
      </c>
      <c r="G887">
        <v>1</v>
      </c>
      <c r="H887">
        <v>2</v>
      </c>
      <c r="I887" t="s">
        <v>1279</v>
      </c>
      <c r="J887" t="s">
        <v>1280</v>
      </c>
      <c r="K887" t="s">
        <v>1281</v>
      </c>
      <c r="L887">
        <v>1368</v>
      </c>
      <c r="N887">
        <v>1011</v>
      </c>
      <c r="O887" t="s">
        <v>1229</v>
      </c>
      <c r="P887" t="s">
        <v>1229</v>
      </c>
      <c r="Q887">
        <v>1</v>
      </c>
      <c r="X887">
        <v>0.05</v>
      </c>
      <c r="Y887">
        <v>0</v>
      </c>
      <c r="Z887">
        <v>86.4</v>
      </c>
      <c r="AA887">
        <v>13.5</v>
      </c>
      <c r="AB887">
        <v>0</v>
      </c>
      <c r="AC887">
        <v>0</v>
      </c>
      <c r="AD887">
        <v>1</v>
      </c>
      <c r="AE887">
        <v>0</v>
      </c>
      <c r="AF887" t="s">
        <v>91</v>
      </c>
      <c r="AG887">
        <v>6.25E-2</v>
      </c>
      <c r="AH887">
        <v>2</v>
      </c>
      <c r="AI887">
        <v>16614582</v>
      </c>
      <c r="AJ887">
        <v>876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ROW(Source!A420)</f>
        <v>420</v>
      </c>
      <c r="B888">
        <v>16614597</v>
      </c>
      <c r="C888">
        <v>16614579</v>
      </c>
      <c r="D888">
        <v>15247680</v>
      </c>
      <c r="E888">
        <v>1</v>
      </c>
      <c r="F888">
        <v>1</v>
      </c>
      <c r="G888">
        <v>1</v>
      </c>
      <c r="H888">
        <v>2</v>
      </c>
      <c r="I888" t="s">
        <v>1509</v>
      </c>
      <c r="J888" t="s">
        <v>1510</v>
      </c>
      <c r="K888" t="s">
        <v>1511</v>
      </c>
      <c r="L888">
        <v>1368</v>
      </c>
      <c r="N888">
        <v>1011</v>
      </c>
      <c r="O888" t="s">
        <v>1229</v>
      </c>
      <c r="P888" t="s">
        <v>1229</v>
      </c>
      <c r="Q888">
        <v>1</v>
      </c>
      <c r="X888">
        <v>0.03</v>
      </c>
      <c r="Y888">
        <v>0</v>
      </c>
      <c r="Z888">
        <v>111.99</v>
      </c>
      <c r="AA888">
        <v>13.5</v>
      </c>
      <c r="AB888">
        <v>0</v>
      </c>
      <c r="AC888">
        <v>0</v>
      </c>
      <c r="AD888">
        <v>1</v>
      </c>
      <c r="AE888">
        <v>0</v>
      </c>
      <c r="AF888" t="s">
        <v>91</v>
      </c>
      <c r="AG888">
        <v>3.7499999999999999E-2</v>
      </c>
      <c r="AH888">
        <v>2</v>
      </c>
      <c r="AI888">
        <v>16614583</v>
      </c>
      <c r="AJ888">
        <v>877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ROW(Source!A420)</f>
        <v>420</v>
      </c>
      <c r="B889">
        <v>16614598</v>
      </c>
      <c r="C889">
        <v>16614579</v>
      </c>
      <c r="D889">
        <v>15249073</v>
      </c>
      <c r="E889">
        <v>1</v>
      </c>
      <c r="F889">
        <v>1</v>
      </c>
      <c r="G889">
        <v>1</v>
      </c>
      <c r="H889">
        <v>2</v>
      </c>
      <c r="I889" t="s">
        <v>1237</v>
      </c>
      <c r="J889" t="s">
        <v>1238</v>
      </c>
      <c r="K889" t="s">
        <v>1239</v>
      </c>
      <c r="L889">
        <v>1368</v>
      </c>
      <c r="N889">
        <v>1011</v>
      </c>
      <c r="O889" t="s">
        <v>1229</v>
      </c>
      <c r="P889" t="s">
        <v>1229</v>
      </c>
      <c r="Q889">
        <v>1</v>
      </c>
      <c r="X889">
        <v>0.22</v>
      </c>
      <c r="Y889">
        <v>0</v>
      </c>
      <c r="Z889">
        <v>65.709999999999994</v>
      </c>
      <c r="AA889">
        <v>11.6</v>
      </c>
      <c r="AB889">
        <v>0</v>
      </c>
      <c r="AC889">
        <v>0</v>
      </c>
      <c r="AD889">
        <v>1</v>
      </c>
      <c r="AE889">
        <v>0</v>
      </c>
      <c r="AF889" t="s">
        <v>91</v>
      </c>
      <c r="AG889">
        <v>0.27500000000000002</v>
      </c>
      <c r="AH889">
        <v>2</v>
      </c>
      <c r="AI889">
        <v>16614584</v>
      </c>
      <c r="AJ889">
        <v>878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ROW(Source!A420)</f>
        <v>420</v>
      </c>
      <c r="B890">
        <v>16614599</v>
      </c>
      <c r="C890">
        <v>16614579</v>
      </c>
      <c r="D890">
        <v>15249291</v>
      </c>
      <c r="E890">
        <v>1</v>
      </c>
      <c r="F890">
        <v>1</v>
      </c>
      <c r="G890">
        <v>1</v>
      </c>
      <c r="H890">
        <v>2</v>
      </c>
      <c r="I890" t="s">
        <v>1740</v>
      </c>
      <c r="J890" t="s">
        <v>1741</v>
      </c>
      <c r="K890" t="s">
        <v>1742</v>
      </c>
      <c r="L890">
        <v>1368</v>
      </c>
      <c r="N890">
        <v>1011</v>
      </c>
      <c r="O890" t="s">
        <v>1229</v>
      </c>
      <c r="P890" t="s">
        <v>1229</v>
      </c>
      <c r="Q890">
        <v>1</v>
      </c>
      <c r="X890">
        <v>4.6399999999999997</v>
      </c>
      <c r="Y890">
        <v>0</v>
      </c>
      <c r="Z890">
        <v>100.1</v>
      </c>
      <c r="AA890">
        <v>13.5</v>
      </c>
      <c r="AB890">
        <v>0</v>
      </c>
      <c r="AC890">
        <v>0</v>
      </c>
      <c r="AD890">
        <v>1</v>
      </c>
      <c r="AE890">
        <v>0</v>
      </c>
      <c r="AF890" t="s">
        <v>91</v>
      </c>
      <c r="AG890">
        <v>5.8</v>
      </c>
      <c r="AH890">
        <v>2</v>
      </c>
      <c r="AI890">
        <v>16614585</v>
      </c>
      <c r="AJ890">
        <v>879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ROW(Source!A420)</f>
        <v>420</v>
      </c>
      <c r="B891">
        <v>16614600</v>
      </c>
      <c r="C891">
        <v>16614579</v>
      </c>
      <c r="D891">
        <v>15166105</v>
      </c>
      <c r="E891">
        <v>1</v>
      </c>
      <c r="F891">
        <v>1</v>
      </c>
      <c r="G891">
        <v>1</v>
      </c>
      <c r="H891">
        <v>3</v>
      </c>
      <c r="I891" t="s">
        <v>1743</v>
      </c>
      <c r="J891" t="s">
        <v>1744</v>
      </c>
      <c r="K891" t="s">
        <v>1745</v>
      </c>
      <c r="L891">
        <v>1346</v>
      </c>
      <c r="N891">
        <v>1009</v>
      </c>
      <c r="O891" t="s">
        <v>162</v>
      </c>
      <c r="P891" t="s">
        <v>162</v>
      </c>
      <c r="Q891">
        <v>1</v>
      </c>
      <c r="X891">
        <v>0.2</v>
      </c>
      <c r="Y891">
        <v>11.8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0</v>
      </c>
      <c r="AF891" t="s">
        <v>6</v>
      </c>
      <c r="AG891">
        <v>0.2</v>
      </c>
      <c r="AH891">
        <v>2</v>
      </c>
      <c r="AI891">
        <v>16614586</v>
      </c>
      <c r="AJ891">
        <v>880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ROW(Source!A420)</f>
        <v>420</v>
      </c>
      <c r="B892">
        <v>16614601</v>
      </c>
      <c r="C892">
        <v>16614579</v>
      </c>
      <c r="D892">
        <v>15167286</v>
      </c>
      <c r="E892">
        <v>1</v>
      </c>
      <c r="F892">
        <v>1</v>
      </c>
      <c r="G892">
        <v>1</v>
      </c>
      <c r="H892">
        <v>3</v>
      </c>
      <c r="I892" t="s">
        <v>1293</v>
      </c>
      <c r="J892" t="s">
        <v>1294</v>
      </c>
      <c r="K892" t="s">
        <v>1295</v>
      </c>
      <c r="L892">
        <v>1339</v>
      </c>
      <c r="N892">
        <v>1007</v>
      </c>
      <c r="O892" t="s">
        <v>282</v>
      </c>
      <c r="P892" t="s">
        <v>282</v>
      </c>
      <c r="Q892">
        <v>1</v>
      </c>
      <c r="X892">
        <v>1.21</v>
      </c>
      <c r="Y892">
        <v>2.44</v>
      </c>
      <c r="Z892">
        <v>0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6</v>
      </c>
      <c r="AG892">
        <v>1.21</v>
      </c>
      <c r="AH892">
        <v>2</v>
      </c>
      <c r="AI892">
        <v>16614587</v>
      </c>
      <c r="AJ892">
        <v>881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ROW(Source!A420)</f>
        <v>420</v>
      </c>
      <c r="B893">
        <v>16614602</v>
      </c>
      <c r="C893">
        <v>16614579</v>
      </c>
      <c r="D893">
        <v>15167787</v>
      </c>
      <c r="E893">
        <v>1</v>
      </c>
      <c r="F893">
        <v>1</v>
      </c>
      <c r="G893">
        <v>1</v>
      </c>
      <c r="H893">
        <v>3</v>
      </c>
      <c r="I893" t="s">
        <v>1746</v>
      </c>
      <c r="J893" t="s">
        <v>1747</v>
      </c>
      <c r="K893" t="s">
        <v>1748</v>
      </c>
      <c r="L893">
        <v>1356</v>
      </c>
      <c r="N893">
        <v>1010</v>
      </c>
      <c r="O893" t="s">
        <v>355</v>
      </c>
      <c r="P893" t="s">
        <v>355</v>
      </c>
      <c r="Q893">
        <v>1000</v>
      </c>
      <c r="X893">
        <v>0.06</v>
      </c>
      <c r="Y893">
        <v>253.8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0</v>
      </c>
      <c r="AF893" t="s">
        <v>6</v>
      </c>
      <c r="AG893">
        <v>0.06</v>
      </c>
      <c r="AH893">
        <v>2</v>
      </c>
      <c r="AI893">
        <v>16614588</v>
      </c>
      <c r="AJ893">
        <v>882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ROW(Source!A420)</f>
        <v>420</v>
      </c>
      <c r="B894">
        <v>16614603</v>
      </c>
      <c r="C894">
        <v>16614579</v>
      </c>
      <c r="D894">
        <v>15170090</v>
      </c>
      <c r="E894">
        <v>1</v>
      </c>
      <c r="F894">
        <v>1</v>
      </c>
      <c r="G894">
        <v>1</v>
      </c>
      <c r="H894">
        <v>3</v>
      </c>
      <c r="I894" t="s">
        <v>1749</v>
      </c>
      <c r="J894" t="s">
        <v>1750</v>
      </c>
      <c r="K894" t="s">
        <v>1751</v>
      </c>
      <c r="L894">
        <v>1348</v>
      </c>
      <c r="N894">
        <v>1009</v>
      </c>
      <c r="O894" t="s">
        <v>182</v>
      </c>
      <c r="P894" t="s">
        <v>182</v>
      </c>
      <c r="Q894">
        <v>1000</v>
      </c>
      <c r="X894">
        <v>5.1000000000000004E-4</v>
      </c>
      <c r="Y894">
        <v>22558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6</v>
      </c>
      <c r="AG894">
        <v>5.1000000000000004E-4</v>
      </c>
      <c r="AH894">
        <v>2</v>
      </c>
      <c r="AI894">
        <v>16614589</v>
      </c>
      <c r="AJ894">
        <v>883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ROW(Source!A420)</f>
        <v>420</v>
      </c>
      <c r="B895">
        <v>16614604</v>
      </c>
      <c r="C895">
        <v>16614579</v>
      </c>
      <c r="D895">
        <v>15172018</v>
      </c>
      <c r="E895">
        <v>1</v>
      </c>
      <c r="F895">
        <v>1</v>
      </c>
      <c r="G895">
        <v>1</v>
      </c>
      <c r="H895">
        <v>3</v>
      </c>
      <c r="I895" t="s">
        <v>1629</v>
      </c>
      <c r="J895" t="s">
        <v>1630</v>
      </c>
      <c r="K895" t="s">
        <v>1631</v>
      </c>
      <c r="L895">
        <v>1346</v>
      </c>
      <c r="N895">
        <v>1009</v>
      </c>
      <c r="O895" t="s">
        <v>162</v>
      </c>
      <c r="P895" t="s">
        <v>162</v>
      </c>
      <c r="Q895">
        <v>1</v>
      </c>
      <c r="X895">
        <v>4.0000000000000001E-3</v>
      </c>
      <c r="Y895">
        <v>2.15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6</v>
      </c>
      <c r="AG895">
        <v>4.0000000000000001E-3</v>
      </c>
      <c r="AH895">
        <v>2</v>
      </c>
      <c r="AI895">
        <v>16614590</v>
      </c>
      <c r="AJ895">
        <v>884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ROW(Source!A420)</f>
        <v>420</v>
      </c>
      <c r="B896">
        <v>16614605</v>
      </c>
      <c r="C896">
        <v>16614579</v>
      </c>
      <c r="D896">
        <v>15161686</v>
      </c>
      <c r="E896">
        <v>17</v>
      </c>
      <c r="F896">
        <v>1</v>
      </c>
      <c r="G896">
        <v>1</v>
      </c>
      <c r="H896">
        <v>3</v>
      </c>
      <c r="I896" t="s">
        <v>1785</v>
      </c>
      <c r="J896" t="s">
        <v>6</v>
      </c>
      <c r="K896" t="s">
        <v>1854</v>
      </c>
      <c r="L896">
        <v>1346</v>
      </c>
      <c r="N896">
        <v>1009</v>
      </c>
      <c r="O896" t="s">
        <v>162</v>
      </c>
      <c r="P896" t="s">
        <v>162</v>
      </c>
      <c r="Q896">
        <v>1</v>
      </c>
      <c r="X896">
        <v>0.33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 t="s">
        <v>6</v>
      </c>
      <c r="AG896">
        <v>0.33</v>
      </c>
      <c r="AH896">
        <v>3</v>
      </c>
      <c r="AI896">
        <v>-1</v>
      </c>
      <c r="AJ896" t="s">
        <v>6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ROW(Source!A420)</f>
        <v>420</v>
      </c>
      <c r="B897">
        <v>16614606</v>
      </c>
      <c r="C897">
        <v>16614579</v>
      </c>
      <c r="D897">
        <v>15202502</v>
      </c>
      <c r="E897">
        <v>1</v>
      </c>
      <c r="F897">
        <v>1</v>
      </c>
      <c r="G897">
        <v>1</v>
      </c>
      <c r="H897">
        <v>3</v>
      </c>
      <c r="I897" t="s">
        <v>1752</v>
      </c>
      <c r="J897" t="s">
        <v>1753</v>
      </c>
      <c r="K897" t="s">
        <v>1754</v>
      </c>
      <c r="L897">
        <v>1346</v>
      </c>
      <c r="N897">
        <v>1009</v>
      </c>
      <c r="O897" t="s">
        <v>162</v>
      </c>
      <c r="P897" t="s">
        <v>162</v>
      </c>
      <c r="Q897">
        <v>1</v>
      </c>
      <c r="X897">
        <v>0.17</v>
      </c>
      <c r="Y897">
        <v>28.93</v>
      </c>
      <c r="Z897">
        <v>0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6</v>
      </c>
      <c r="AG897">
        <v>0.17</v>
      </c>
      <c r="AH897">
        <v>2</v>
      </c>
      <c r="AI897">
        <v>16614591</v>
      </c>
      <c r="AJ897">
        <v>885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ROW(Source!A420)</f>
        <v>420</v>
      </c>
      <c r="B898">
        <v>16614607</v>
      </c>
      <c r="C898">
        <v>16614579</v>
      </c>
      <c r="D898">
        <v>15162883</v>
      </c>
      <c r="E898">
        <v>17</v>
      </c>
      <c r="F898">
        <v>1</v>
      </c>
      <c r="G898">
        <v>1</v>
      </c>
      <c r="H898">
        <v>3</v>
      </c>
      <c r="I898" t="s">
        <v>1818</v>
      </c>
      <c r="J898" t="s">
        <v>6</v>
      </c>
      <c r="K898" t="s">
        <v>1819</v>
      </c>
      <c r="L898">
        <v>1354</v>
      </c>
      <c r="N898">
        <v>1010</v>
      </c>
      <c r="O898" t="s">
        <v>110</v>
      </c>
      <c r="P898" t="s">
        <v>110</v>
      </c>
      <c r="Q898">
        <v>1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1</v>
      </c>
      <c r="AD898">
        <v>0</v>
      </c>
      <c r="AE898">
        <v>0</v>
      </c>
      <c r="AF898" t="s">
        <v>6</v>
      </c>
      <c r="AG898">
        <v>0</v>
      </c>
      <c r="AH898">
        <v>3</v>
      </c>
      <c r="AI898">
        <v>-1</v>
      </c>
      <c r="AJ898" t="s">
        <v>6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ROW(Source!A420)</f>
        <v>420</v>
      </c>
      <c r="B899">
        <v>16614608</v>
      </c>
      <c r="C899">
        <v>16614579</v>
      </c>
      <c r="D899">
        <v>15163115</v>
      </c>
      <c r="E899">
        <v>17</v>
      </c>
      <c r="F899">
        <v>1</v>
      </c>
      <c r="G899">
        <v>1</v>
      </c>
      <c r="H899">
        <v>3</v>
      </c>
      <c r="I899" t="s">
        <v>1820</v>
      </c>
      <c r="J899" t="s">
        <v>6</v>
      </c>
      <c r="K899" t="s">
        <v>1821</v>
      </c>
      <c r="L899">
        <v>1346</v>
      </c>
      <c r="N899">
        <v>1009</v>
      </c>
      <c r="O899" t="s">
        <v>162</v>
      </c>
      <c r="P899" t="s">
        <v>162</v>
      </c>
      <c r="Q899">
        <v>1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1</v>
      </c>
      <c r="AD899">
        <v>0</v>
      </c>
      <c r="AE899">
        <v>0</v>
      </c>
      <c r="AF899" t="s">
        <v>6</v>
      </c>
      <c r="AG899">
        <v>0</v>
      </c>
      <c r="AH899">
        <v>3</v>
      </c>
      <c r="AI899">
        <v>-1</v>
      </c>
      <c r="AJ899" t="s">
        <v>6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ROW(Source!A420)</f>
        <v>420</v>
      </c>
      <c r="B900">
        <v>16614609</v>
      </c>
      <c r="C900">
        <v>16614579</v>
      </c>
      <c r="D900">
        <v>15162898</v>
      </c>
      <c r="E900">
        <v>17</v>
      </c>
      <c r="F900">
        <v>1</v>
      </c>
      <c r="G900">
        <v>1</v>
      </c>
      <c r="H900">
        <v>3</v>
      </c>
      <c r="I900" t="s">
        <v>1855</v>
      </c>
      <c r="J900" t="s">
        <v>6</v>
      </c>
      <c r="K900" t="s">
        <v>1856</v>
      </c>
      <c r="L900">
        <v>1301</v>
      </c>
      <c r="N900">
        <v>1003</v>
      </c>
      <c r="O900" t="s">
        <v>135</v>
      </c>
      <c r="P900" t="s">
        <v>135</v>
      </c>
      <c r="Q900">
        <v>1</v>
      </c>
      <c r="X900">
        <v>93.8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 t="s">
        <v>6</v>
      </c>
      <c r="AG900">
        <v>93.8</v>
      </c>
      <c r="AH900">
        <v>3</v>
      </c>
      <c r="AI900">
        <v>-1</v>
      </c>
      <c r="AJ900" t="s">
        <v>6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ROW(Source!A420)</f>
        <v>420</v>
      </c>
      <c r="B901">
        <v>16614610</v>
      </c>
      <c r="C901">
        <v>16614579</v>
      </c>
      <c r="D901">
        <v>15163160</v>
      </c>
      <c r="E901">
        <v>17</v>
      </c>
      <c r="F901">
        <v>1</v>
      </c>
      <c r="G901">
        <v>1</v>
      </c>
      <c r="H901">
        <v>3</v>
      </c>
      <c r="I901" t="s">
        <v>1857</v>
      </c>
      <c r="J901" t="s">
        <v>6</v>
      </c>
      <c r="K901" t="s">
        <v>1858</v>
      </c>
      <c r="L901">
        <v>1354</v>
      </c>
      <c r="N901">
        <v>1010</v>
      </c>
      <c r="O901" t="s">
        <v>110</v>
      </c>
      <c r="P901" t="s">
        <v>110</v>
      </c>
      <c r="Q901">
        <v>1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1</v>
      </c>
      <c r="AD901">
        <v>0</v>
      </c>
      <c r="AE901">
        <v>0</v>
      </c>
      <c r="AF901" t="s">
        <v>6</v>
      </c>
      <c r="AG901">
        <v>0</v>
      </c>
      <c r="AH901">
        <v>3</v>
      </c>
      <c r="AI901">
        <v>-1</v>
      </c>
      <c r="AJ901" t="s">
        <v>6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ROW(Source!A423)</f>
        <v>423</v>
      </c>
      <c r="B902">
        <v>16614623</v>
      </c>
      <c r="C902">
        <v>16614613</v>
      </c>
      <c r="D902">
        <v>15430447</v>
      </c>
      <c r="E902">
        <v>1</v>
      </c>
      <c r="F902">
        <v>1</v>
      </c>
      <c r="G902">
        <v>1</v>
      </c>
      <c r="H902">
        <v>1</v>
      </c>
      <c r="I902" t="s">
        <v>1554</v>
      </c>
      <c r="J902" t="s">
        <v>6</v>
      </c>
      <c r="K902" t="s">
        <v>1555</v>
      </c>
      <c r="L902">
        <v>1191</v>
      </c>
      <c r="N902">
        <v>1013</v>
      </c>
      <c r="O902" t="s">
        <v>1223</v>
      </c>
      <c r="P902" t="s">
        <v>1223</v>
      </c>
      <c r="Q902">
        <v>1</v>
      </c>
      <c r="X902">
        <v>1.47</v>
      </c>
      <c r="Y902">
        <v>0</v>
      </c>
      <c r="Z902">
        <v>0</v>
      </c>
      <c r="AA902">
        <v>0</v>
      </c>
      <c r="AB902">
        <v>9.07</v>
      </c>
      <c r="AC902">
        <v>0</v>
      </c>
      <c r="AD902">
        <v>1</v>
      </c>
      <c r="AE902">
        <v>1</v>
      </c>
      <c r="AF902" t="s">
        <v>92</v>
      </c>
      <c r="AG902">
        <v>1.6904999999999999</v>
      </c>
      <c r="AH902">
        <v>2</v>
      </c>
      <c r="AI902">
        <v>16614614</v>
      </c>
      <c r="AJ902">
        <v>888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ROW(Source!A423)</f>
        <v>423</v>
      </c>
      <c r="B903">
        <v>16614624</v>
      </c>
      <c r="C903">
        <v>16614613</v>
      </c>
      <c r="D903">
        <v>15430395</v>
      </c>
      <c r="E903">
        <v>1</v>
      </c>
      <c r="F903">
        <v>1</v>
      </c>
      <c r="G903">
        <v>1</v>
      </c>
      <c r="H903">
        <v>1</v>
      </c>
      <c r="I903" t="s">
        <v>1224</v>
      </c>
      <c r="J903" t="s">
        <v>6</v>
      </c>
      <c r="K903" t="s">
        <v>1225</v>
      </c>
      <c r="L903">
        <v>1191</v>
      </c>
      <c r="N903">
        <v>1013</v>
      </c>
      <c r="O903" t="s">
        <v>1223</v>
      </c>
      <c r="P903" t="s">
        <v>1223</v>
      </c>
      <c r="Q903">
        <v>1</v>
      </c>
      <c r="X903">
        <v>0.01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2</v>
      </c>
      <c r="AF903" t="s">
        <v>91</v>
      </c>
      <c r="AG903">
        <v>1.2500000000000001E-2</v>
      </c>
      <c r="AH903">
        <v>2</v>
      </c>
      <c r="AI903">
        <v>16614615</v>
      </c>
      <c r="AJ903">
        <v>889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ROW(Source!A423)</f>
        <v>423</v>
      </c>
      <c r="B904">
        <v>16614625</v>
      </c>
      <c r="C904">
        <v>16614613</v>
      </c>
      <c r="D904">
        <v>15249073</v>
      </c>
      <c r="E904">
        <v>1</v>
      </c>
      <c r="F904">
        <v>1</v>
      </c>
      <c r="G904">
        <v>1</v>
      </c>
      <c r="H904">
        <v>2</v>
      </c>
      <c r="I904" t="s">
        <v>1237</v>
      </c>
      <c r="J904" t="s">
        <v>1238</v>
      </c>
      <c r="K904" t="s">
        <v>1239</v>
      </c>
      <c r="L904">
        <v>1368</v>
      </c>
      <c r="N904">
        <v>1011</v>
      </c>
      <c r="O904" t="s">
        <v>1229</v>
      </c>
      <c r="P904" t="s">
        <v>1229</v>
      </c>
      <c r="Q904">
        <v>1</v>
      </c>
      <c r="X904">
        <v>0.01</v>
      </c>
      <c r="Y904">
        <v>0</v>
      </c>
      <c r="Z904">
        <v>65.709999999999994</v>
      </c>
      <c r="AA904">
        <v>11.6</v>
      </c>
      <c r="AB904">
        <v>0</v>
      </c>
      <c r="AC904">
        <v>0</v>
      </c>
      <c r="AD904">
        <v>1</v>
      </c>
      <c r="AE904">
        <v>0</v>
      </c>
      <c r="AF904" t="s">
        <v>91</v>
      </c>
      <c r="AG904">
        <v>1.2500000000000001E-2</v>
      </c>
      <c r="AH904">
        <v>2</v>
      </c>
      <c r="AI904">
        <v>16614616</v>
      </c>
      <c r="AJ904">
        <v>890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ROW(Source!A423)</f>
        <v>423</v>
      </c>
      <c r="B905">
        <v>16614626</v>
      </c>
      <c r="C905">
        <v>16614613</v>
      </c>
      <c r="D905">
        <v>15249377</v>
      </c>
      <c r="E905">
        <v>1</v>
      </c>
      <c r="F905">
        <v>1</v>
      </c>
      <c r="G905">
        <v>1</v>
      </c>
      <c r="H905">
        <v>2</v>
      </c>
      <c r="I905" t="s">
        <v>1319</v>
      </c>
      <c r="J905" t="s">
        <v>1320</v>
      </c>
      <c r="K905" t="s">
        <v>1321</v>
      </c>
      <c r="L905">
        <v>1368</v>
      </c>
      <c r="N905">
        <v>1011</v>
      </c>
      <c r="O905" t="s">
        <v>1229</v>
      </c>
      <c r="P905" t="s">
        <v>1229</v>
      </c>
      <c r="Q905">
        <v>1</v>
      </c>
      <c r="X905">
        <v>0.35</v>
      </c>
      <c r="Y905">
        <v>0</v>
      </c>
      <c r="Z905">
        <v>8.1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91</v>
      </c>
      <c r="AG905">
        <v>0.4375</v>
      </c>
      <c r="AH905">
        <v>2</v>
      </c>
      <c r="AI905">
        <v>16614617</v>
      </c>
      <c r="AJ905">
        <v>891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ROW(Source!A423)</f>
        <v>423</v>
      </c>
      <c r="B906">
        <v>16614627</v>
      </c>
      <c r="C906">
        <v>16614613</v>
      </c>
      <c r="D906">
        <v>15165267</v>
      </c>
      <c r="E906">
        <v>1</v>
      </c>
      <c r="F906">
        <v>1</v>
      </c>
      <c r="G906">
        <v>1</v>
      </c>
      <c r="H906">
        <v>3</v>
      </c>
      <c r="I906" t="s">
        <v>1647</v>
      </c>
      <c r="J906" t="s">
        <v>1648</v>
      </c>
      <c r="K906" t="s">
        <v>1649</v>
      </c>
      <c r="L906">
        <v>1356</v>
      </c>
      <c r="N906">
        <v>1010</v>
      </c>
      <c r="O906" t="s">
        <v>355</v>
      </c>
      <c r="P906" t="s">
        <v>355</v>
      </c>
      <c r="Q906">
        <v>1000</v>
      </c>
      <c r="X906">
        <v>2E-3</v>
      </c>
      <c r="Y906">
        <v>3450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6</v>
      </c>
      <c r="AG906">
        <v>2E-3</v>
      </c>
      <c r="AH906">
        <v>2</v>
      </c>
      <c r="AI906">
        <v>16614618</v>
      </c>
      <c r="AJ906">
        <v>892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ROW(Source!A423)</f>
        <v>423</v>
      </c>
      <c r="B907">
        <v>16614628</v>
      </c>
      <c r="C907">
        <v>16614613</v>
      </c>
      <c r="D907">
        <v>15168763</v>
      </c>
      <c r="E907">
        <v>1</v>
      </c>
      <c r="F907">
        <v>1</v>
      </c>
      <c r="G907">
        <v>1</v>
      </c>
      <c r="H907">
        <v>3</v>
      </c>
      <c r="I907" t="s">
        <v>1650</v>
      </c>
      <c r="J907" t="s">
        <v>1651</v>
      </c>
      <c r="K907" t="s">
        <v>1652</v>
      </c>
      <c r="L907">
        <v>1348</v>
      </c>
      <c r="N907">
        <v>1009</v>
      </c>
      <c r="O907" t="s">
        <v>182</v>
      </c>
      <c r="P907" t="s">
        <v>182</v>
      </c>
      <c r="Q907">
        <v>1000</v>
      </c>
      <c r="X907">
        <v>1.3999999999999999E-4</v>
      </c>
      <c r="Y907">
        <v>10362</v>
      </c>
      <c r="Z907">
        <v>0</v>
      </c>
      <c r="AA907">
        <v>0</v>
      </c>
      <c r="AB907">
        <v>0</v>
      </c>
      <c r="AC907">
        <v>0</v>
      </c>
      <c r="AD907">
        <v>1</v>
      </c>
      <c r="AE907">
        <v>0</v>
      </c>
      <c r="AF907" t="s">
        <v>6</v>
      </c>
      <c r="AG907">
        <v>1.3999999999999999E-4</v>
      </c>
      <c r="AH907">
        <v>2</v>
      </c>
      <c r="AI907">
        <v>16614619</v>
      </c>
      <c r="AJ907">
        <v>893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ROW(Source!A423)</f>
        <v>423</v>
      </c>
      <c r="B908">
        <v>16614629</v>
      </c>
      <c r="C908">
        <v>16614613</v>
      </c>
      <c r="D908">
        <v>15169923</v>
      </c>
      <c r="E908">
        <v>1</v>
      </c>
      <c r="F908">
        <v>1</v>
      </c>
      <c r="G908">
        <v>1</v>
      </c>
      <c r="H908">
        <v>3</v>
      </c>
      <c r="I908" t="s">
        <v>1653</v>
      </c>
      <c r="J908" t="s">
        <v>1654</v>
      </c>
      <c r="K908" t="s">
        <v>1655</v>
      </c>
      <c r="L908">
        <v>1348</v>
      </c>
      <c r="N908">
        <v>1009</v>
      </c>
      <c r="O908" t="s">
        <v>182</v>
      </c>
      <c r="P908" t="s">
        <v>182</v>
      </c>
      <c r="Q908">
        <v>1000</v>
      </c>
      <c r="X908">
        <v>1.1000000000000001E-3</v>
      </c>
      <c r="Y908">
        <v>15323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6</v>
      </c>
      <c r="AG908">
        <v>1.1000000000000001E-3</v>
      </c>
      <c r="AH908">
        <v>2</v>
      </c>
      <c r="AI908">
        <v>16614620</v>
      </c>
      <c r="AJ908">
        <v>894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ROW(Source!A423)</f>
        <v>423</v>
      </c>
      <c r="B909">
        <v>16614630</v>
      </c>
      <c r="C909">
        <v>16614613</v>
      </c>
      <c r="D909">
        <v>15162883</v>
      </c>
      <c r="E909">
        <v>17</v>
      </c>
      <c r="F909">
        <v>1</v>
      </c>
      <c r="G909">
        <v>1</v>
      </c>
      <c r="H909">
        <v>3</v>
      </c>
      <c r="I909" t="s">
        <v>1818</v>
      </c>
      <c r="J909" t="s">
        <v>6</v>
      </c>
      <c r="K909" t="s">
        <v>1824</v>
      </c>
      <c r="L909">
        <v>1354</v>
      </c>
      <c r="N909">
        <v>1010</v>
      </c>
      <c r="O909" t="s">
        <v>110</v>
      </c>
      <c r="P909" t="s">
        <v>110</v>
      </c>
      <c r="Q909">
        <v>1</v>
      </c>
      <c r="X909">
        <v>1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 t="s">
        <v>6</v>
      </c>
      <c r="AG909">
        <v>1</v>
      </c>
      <c r="AH909">
        <v>3</v>
      </c>
      <c r="AI909">
        <v>-1</v>
      </c>
      <c r="AJ909" t="s">
        <v>6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ROW(Source!A423)</f>
        <v>423</v>
      </c>
      <c r="B910">
        <v>16614631</v>
      </c>
      <c r="C910">
        <v>16614613</v>
      </c>
      <c r="D910">
        <v>15161732</v>
      </c>
      <c r="E910">
        <v>17</v>
      </c>
      <c r="F910">
        <v>1</v>
      </c>
      <c r="G910">
        <v>1</v>
      </c>
      <c r="H910">
        <v>3</v>
      </c>
      <c r="I910" t="s">
        <v>1825</v>
      </c>
      <c r="J910" t="s">
        <v>6</v>
      </c>
      <c r="K910" t="s">
        <v>1826</v>
      </c>
      <c r="L910">
        <v>1354</v>
      </c>
      <c r="N910">
        <v>1010</v>
      </c>
      <c r="O910" t="s">
        <v>110</v>
      </c>
      <c r="P910" t="s">
        <v>110</v>
      </c>
      <c r="Q910">
        <v>1</v>
      </c>
      <c r="X910">
        <v>2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 t="s">
        <v>6</v>
      </c>
      <c r="AG910">
        <v>2</v>
      </c>
      <c r="AH910">
        <v>3</v>
      </c>
      <c r="AI910">
        <v>-1</v>
      </c>
      <c r="AJ910" t="s">
        <v>6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ROW(Source!A426)</f>
        <v>426</v>
      </c>
      <c r="B911">
        <v>16615218</v>
      </c>
      <c r="C911">
        <v>16615217</v>
      </c>
      <c r="D911">
        <v>15430767</v>
      </c>
      <c r="E911">
        <v>1</v>
      </c>
      <c r="F911">
        <v>1</v>
      </c>
      <c r="G911">
        <v>1</v>
      </c>
      <c r="H911">
        <v>1</v>
      </c>
      <c r="I911" t="s">
        <v>1249</v>
      </c>
      <c r="J911" t="s">
        <v>6</v>
      </c>
      <c r="K911" t="s">
        <v>1250</v>
      </c>
      <c r="L911">
        <v>1191</v>
      </c>
      <c r="N911">
        <v>1013</v>
      </c>
      <c r="O911" t="s">
        <v>1223</v>
      </c>
      <c r="P911" t="s">
        <v>1223</v>
      </c>
      <c r="Q911">
        <v>1</v>
      </c>
      <c r="X911">
        <v>57.57</v>
      </c>
      <c r="Y911">
        <v>0</v>
      </c>
      <c r="Z911">
        <v>0</v>
      </c>
      <c r="AA911">
        <v>0</v>
      </c>
      <c r="AB911">
        <v>8.5299999999999994</v>
      </c>
      <c r="AC911">
        <v>0</v>
      </c>
      <c r="AD911">
        <v>1</v>
      </c>
      <c r="AE911">
        <v>1</v>
      </c>
      <c r="AF911" t="s">
        <v>6</v>
      </c>
      <c r="AG911">
        <v>57.57</v>
      </c>
      <c r="AH911">
        <v>2</v>
      </c>
      <c r="AI911">
        <v>16615218</v>
      </c>
      <c r="AJ911">
        <v>897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ROW(Source!A426)</f>
        <v>426</v>
      </c>
      <c r="B912">
        <v>16615219</v>
      </c>
      <c r="C912">
        <v>16615217</v>
      </c>
      <c r="D912">
        <v>15430395</v>
      </c>
      <c r="E912">
        <v>1</v>
      </c>
      <c r="F912">
        <v>1</v>
      </c>
      <c r="G912">
        <v>1</v>
      </c>
      <c r="H912">
        <v>1</v>
      </c>
      <c r="I912" t="s">
        <v>1224</v>
      </c>
      <c r="J912" t="s">
        <v>6</v>
      </c>
      <c r="K912" t="s">
        <v>1225</v>
      </c>
      <c r="L912">
        <v>1191</v>
      </c>
      <c r="N912">
        <v>1013</v>
      </c>
      <c r="O912" t="s">
        <v>1223</v>
      </c>
      <c r="P912" t="s">
        <v>1223</v>
      </c>
      <c r="Q912">
        <v>1</v>
      </c>
      <c r="X912">
        <v>0.12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1</v>
      </c>
      <c r="AE912">
        <v>2</v>
      </c>
      <c r="AF912" t="s">
        <v>6</v>
      </c>
      <c r="AG912">
        <v>0.12</v>
      </c>
      <c r="AH912">
        <v>2</v>
      </c>
      <c r="AI912">
        <v>16615219</v>
      </c>
      <c r="AJ912">
        <v>898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ROW(Source!A426)</f>
        <v>426</v>
      </c>
      <c r="B913">
        <v>16615220</v>
      </c>
      <c r="C913">
        <v>16615217</v>
      </c>
      <c r="D913">
        <v>15247974</v>
      </c>
      <c r="E913">
        <v>1</v>
      </c>
      <c r="F913">
        <v>1</v>
      </c>
      <c r="G913">
        <v>1</v>
      </c>
      <c r="H913">
        <v>2</v>
      </c>
      <c r="I913" t="s">
        <v>1226</v>
      </c>
      <c r="J913" t="s">
        <v>1227</v>
      </c>
      <c r="K913" t="s">
        <v>1228</v>
      </c>
      <c r="L913">
        <v>1368</v>
      </c>
      <c r="N913">
        <v>1011</v>
      </c>
      <c r="O913" t="s">
        <v>1229</v>
      </c>
      <c r="P913" t="s">
        <v>1229</v>
      </c>
      <c r="Q913">
        <v>1</v>
      </c>
      <c r="X913">
        <v>0.12</v>
      </c>
      <c r="Y913">
        <v>0</v>
      </c>
      <c r="Z913">
        <v>31.26</v>
      </c>
      <c r="AA913">
        <v>13.5</v>
      </c>
      <c r="AB913">
        <v>0</v>
      </c>
      <c r="AC913">
        <v>0</v>
      </c>
      <c r="AD913">
        <v>1</v>
      </c>
      <c r="AE913">
        <v>0</v>
      </c>
      <c r="AF913" t="s">
        <v>6</v>
      </c>
      <c r="AG913">
        <v>0.12</v>
      </c>
      <c r="AH913">
        <v>2</v>
      </c>
      <c r="AI913">
        <v>16615220</v>
      </c>
      <c r="AJ913">
        <v>899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ROW(Source!A426)</f>
        <v>426</v>
      </c>
      <c r="B914">
        <v>16615221</v>
      </c>
      <c r="C914">
        <v>16615217</v>
      </c>
      <c r="D914">
        <v>15164576</v>
      </c>
      <c r="E914">
        <v>17</v>
      </c>
      <c r="F914">
        <v>1</v>
      </c>
      <c r="G914">
        <v>1</v>
      </c>
      <c r="H914">
        <v>3</v>
      </c>
      <c r="I914" t="s">
        <v>1758</v>
      </c>
      <c r="J914" t="s">
        <v>6</v>
      </c>
      <c r="K914" t="s">
        <v>1817</v>
      </c>
      <c r="L914">
        <v>1348</v>
      </c>
      <c r="N914">
        <v>1009</v>
      </c>
      <c r="O914" t="s">
        <v>182</v>
      </c>
      <c r="P914" t="s">
        <v>182</v>
      </c>
      <c r="Q914">
        <v>1000</v>
      </c>
      <c r="X914">
        <v>0.26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 t="s">
        <v>6</v>
      </c>
      <c r="AG914">
        <v>0.26</v>
      </c>
      <c r="AH914">
        <v>3</v>
      </c>
      <c r="AI914">
        <v>-1</v>
      </c>
      <c r="AJ914" t="s">
        <v>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ROW(Source!A427)</f>
        <v>427</v>
      </c>
      <c r="B915">
        <v>16615224</v>
      </c>
      <c r="C915">
        <v>16615223</v>
      </c>
      <c r="D915">
        <v>15430767</v>
      </c>
      <c r="E915">
        <v>1</v>
      </c>
      <c r="F915">
        <v>1</v>
      </c>
      <c r="G915">
        <v>1</v>
      </c>
      <c r="H915">
        <v>1</v>
      </c>
      <c r="I915" t="s">
        <v>1249</v>
      </c>
      <c r="J915" t="s">
        <v>6</v>
      </c>
      <c r="K915" t="s">
        <v>1250</v>
      </c>
      <c r="L915">
        <v>1191</v>
      </c>
      <c r="N915">
        <v>1013</v>
      </c>
      <c r="O915" t="s">
        <v>1223</v>
      </c>
      <c r="P915" t="s">
        <v>1223</v>
      </c>
      <c r="Q915">
        <v>1</v>
      </c>
      <c r="X915">
        <v>36.71</v>
      </c>
      <c r="Y915">
        <v>0</v>
      </c>
      <c r="Z915">
        <v>0</v>
      </c>
      <c r="AA915">
        <v>0</v>
      </c>
      <c r="AB915">
        <v>8.5299999999999994</v>
      </c>
      <c r="AC915">
        <v>0</v>
      </c>
      <c r="AD915">
        <v>1</v>
      </c>
      <c r="AE915">
        <v>1</v>
      </c>
      <c r="AF915" t="s">
        <v>6</v>
      </c>
      <c r="AG915">
        <v>36.71</v>
      </c>
      <c r="AH915">
        <v>2</v>
      </c>
      <c r="AI915">
        <v>16615224</v>
      </c>
      <c r="AJ915">
        <v>900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ROW(Source!A427)</f>
        <v>427</v>
      </c>
      <c r="B916">
        <v>16615225</v>
      </c>
      <c r="C916">
        <v>16615223</v>
      </c>
      <c r="D916">
        <v>15430395</v>
      </c>
      <c r="E916">
        <v>1</v>
      </c>
      <c r="F916">
        <v>1</v>
      </c>
      <c r="G916">
        <v>1</v>
      </c>
      <c r="H916">
        <v>1</v>
      </c>
      <c r="I916" t="s">
        <v>1224</v>
      </c>
      <c r="J916" t="s">
        <v>6</v>
      </c>
      <c r="K916" t="s">
        <v>1225</v>
      </c>
      <c r="L916">
        <v>1191</v>
      </c>
      <c r="N916">
        <v>1013</v>
      </c>
      <c r="O916" t="s">
        <v>1223</v>
      </c>
      <c r="P916" t="s">
        <v>1223</v>
      </c>
      <c r="Q916">
        <v>1</v>
      </c>
      <c r="X916">
        <v>7.0000000000000007E-2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2</v>
      </c>
      <c r="AF916" t="s">
        <v>6</v>
      </c>
      <c r="AG916">
        <v>7.0000000000000007E-2</v>
      </c>
      <c r="AH916">
        <v>2</v>
      </c>
      <c r="AI916">
        <v>16615225</v>
      </c>
      <c r="AJ916">
        <v>901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ROW(Source!A427)</f>
        <v>427</v>
      </c>
      <c r="B917">
        <v>16615226</v>
      </c>
      <c r="C917">
        <v>16615223</v>
      </c>
      <c r="D917">
        <v>15247974</v>
      </c>
      <c r="E917">
        <v>1</v>
      </c>
      <c r="F917">
        <v>1</v>
      </c>
      <c r="G917">
        <v>1</v>
      </c>
      <c r="H917">
        <v>2</v>
      </c>
      <c r="I917" t="s">
        <v>1226</v>
      </c>
      <c r="J917" t="s">
        <v>1227</v>
      </c>
      <c r="K917" t="s">
        <v>1228</v>
      </c>
      <c r="L917">
        <v>1368</v>
      </c>
      <c r="N917">
        <v>1011</v>
      </c>
      <c r="O917" t="s">
        <v>1229</v>
      </c>
      <c r="P917" t="s">
        <v>1229</v>
      </c>
      <c r="Q917">
        <v>1</v>
      </c>
      <c r="X917">
        <v>7.0000000000000007E-2</v>
      </c>
      <c r="Y917">
        <v>0</v>
      </c>
      <c r="Z917">
        <v>31.26</v>
      </c>
      <c r="AA917">
        <v>13.5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7.0000000000000007E-2</v>
      </c>
      <c r="AH917">
        <v>2</v>
      </c>
      <c r="AI917">
        <v>16615226</v>
      </c>
      <c r="AJ917">
        <v>902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ROW(Source!A427)</f>
        <v>427</v>
      </c>
      <c r="B918">
        <v>16615227</v>
      </c>
      <c r="C918">
        <v>16615223</v>
      </c>
      <c r="D918">
        <v>15164576</v>
      </c>
      <c r="E918">
        <v>17</v>
      </c>
      <c r="F918">
        <v>1</v>
      </c>
      <c r="G918">
        <v>1</v>
      </c>
      <c r="H918">
        <v>3</v>
      </c>
      <c r="I918" t="s">
        <v>1758</v>
      </c>
      <c r="J918" t="s">
        <v>6</v>
      </c>
      <c r="K918" t="s">
        <v>1817</v>
      </c>
      <c r="L918">
        <v>1348</v>
      </c>
      <c r="N918">
        <v>1009</v>
      </c>
      <c r="O918" t="s">
        <v>182</v>
      </c>
      <c r="P918" t="s">
        <v>182</v>
      </c>
      <c r="Q918">
        <v>1000</v>
      </c>
      <c r="X918">
        <v>0.22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 t="s">
        <v>6</v>
      </c>
      <c r="AG918">
        <v>0.22</v>
      </c>
      <c r="AH918">
        <v>3</v>
      </c>
      <c r="AI918">
        <v>-1</v>
      </c>
      <c r="AJ918" t="s">
        <v>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ROW(Source!A428)</f>
        <v>428</v>
      </c>
      <c r="B919">
        <v>16614657</v>
      </c>
      <c r="C919">
        <v>16614651</v>
      </c>
      <c r="D919">
        <v>15436556</v>
      </c>
      <c r="E919">
        <v>1</v>
      </c>
      <c r="F919">
        <v>1</v>
      </c>
      <c r="G919">
        <v>1</v>
      </c>
      <c r="H919">
        <v>1</v>
      </c>
      <c r="I919" t="s">
        <v>1441</v>
      </c>
      <c r="J919" t="s">
        <v>6</v>
      </c>
      <c r="K919" t="s">
        <v>1442</v>
      </c>
      <c r="L919">
        <v>1191</v>
      </c>
      <c r="N919">
        <v>1013</v>
      </c>
      <c r="O919" t="s">
        <v>1223</v>
      </c>
      <c r="P919" t="s">
        <v>1223</v>
      </c>
      <c r="Q919">
        <v>1</v>
      </c>
      <c r="X919">
        <v>7</v>
      </c>
      <c r="Y919">
        <v>0</v>
      </c>
      <c r="Z919">
        <v>0</v>
      </c>
      <c r="AA919">
        <v>0</v>
      </c>
      <c r="AB919">
        <v>9.6199999999999992</v>
      </c>
      <c r="AC919">
        <v>0</v>
      </c>
      <c r="AD919">
        <v>1</v>
      </c>
      <c r="AE919">
        <v>1</v>
      </c>
      <c r="AF919" t="s">
        <v>92</v>
      </c>
      <c r="AG919">
        <v>8.0499999999999989</v>
      </c>
      <c r="AH919">
        <v>2</v>
      </c>
      <c r="AI919">
        <v>16614652</v>
      </c>
      <c r="AJ919">
        <v>903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ROW(Source!A428)</f>
        <v>428</v>
      </c>
      <c r="B920">
        <v>16614658</v>
      </c>
      <c r="C920">
        <v>16614651</v>
      </c>
      <c r="D920">
        <v>15167963</v>
      </c>
      <c r="E920">
        <v>1</v>
      </c>
      <c r="F920">
        <v>1</v>
      </c>
      <c r="G920">
        <v>1</v>
      </c>
      <c r="H920">
        <v>3</v>
      </c>
      <c r="I920" t="s">
        <v>1623</v>
      </c>
      <c r="J920" t="s">
        <v>1624</v>
      </c>
      <c r="K920" t="s">
        <v>1625</v>
      </c>
      <c r="L920">
        <v>1346</v>
      </c>
      <c r="N920">
        <v>1009</v>
      </c>
      <c r="O920" t="s">
        <v>162</v>
      </c>
      <c r="P920" t="s">
        <v>162</v>
      </c>
      <c r="Q920">
        <v>1</v>
      </c>
      <c r="X920">
        <v>0.13</v>
      </c>
      <c r="Y920">
        <v>37.29</v>
      </c>
      <c r="Z920">
        <v>0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6</v>
      </c>
      <c r="AG920">
        <v>0.13</v>
      </c>
      <c r="AH920">
        <v>2</v>
      </c>
      <c r="AI920">
        <v>16614653</v>
      </c>
      <c r="AJ920">
        <v>904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ROW(Source!A428)</f>
        <v>428</v>
      </c>
      <c r="B921">
        <v>16614659</v>
      </c>
      <c r="C921">
        <v>16614651</v>
      </c>
      <c r="D921">
        <v>15163011</v>
      </c>
      <c r="E921">
        <v>17</v>
      </c>
      <c r="F921">
        <v>1</v>
      </c>
      <c r="G921">
        <v>1</v>
      </c>
      <c r="H921">
        <v>3</v>
      </c>
      <c r="I921" t="s">
        <v>859</v>
      </c>
      <c r="J921" t="s">
        <v>6</v>
      </c>
      <c r="K921" t="s">
        <v>860</v>
      </c>
      <c r="L921">
        <v>1358</v>
      </c>
      <c r="N921">
        <v>1010</v>
      </c>
      <c r="O921" t="s">
        <v>697</v>
      </c>
      <c r="P921" t="s">
        <v>697</v>
      </c>
      <c r="Q921">
        <v>10</v>
      </c>
      <c r="X921">
        <v>2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 t="s">
        <v>6</v>
      </c>
      <c r="AG921">
        <v>2</v>
      </c>
      <c r="AH921">
        <v>3</v>
      </c>
      <c r="AI921">
        <v>-1</v>
      </c>
      <c r="AJ921" t="s">
        <v>6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ROW(Source!A428)</f>
        <v>428</v>
      </c>
      <c r="B922">
        <v>16614660</v>
      </c>
      <c r="C922">
        <v>16614651</v>
      </c>
      <c r="D922">
        <v>15162072</v>
      </c>
      <c r="E922">
        <v>17</v>
      </c>
      <c r="F922">
        <v>1</v>
      </c>
      <c r="G922">
        <v>1</v>
      </c>
      <c r="H922">
        <v>3</v>
      </c>
      <c r="I922" t="s">
        <v>1776</v>
      </c>
      <c r="J922" t="s">
        <v>6</v>
      </c>
      <c r="K922" t="s">
        <v>1777</v>
      </c>
      <c r="L922">
        <v>1348</v>
      </c>
      <c r="N922">
        <v>1009</v>
      </c>
      <c r="O922" t="s">
        <v>182</v>
      </c>
      <c r="P922" t="s">
        <v>182</v>
      </c>
      <c r="Q922">
        <v>1000</v>
      </c>
      <c r="X922">
        <v>1E-4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 t="s">
        <v>6</v>
      </c>
      <c r="AG922">
        <v>1E-4</v>
      </c>
      <c r="AH922">
        <v>3</v>
      </c>
      <c r="AI922">
        <v>-1</v>
      </c>
      <c r="AJ922" t="s">
        <v>6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ROW(Source!A428)</f>
        <v>428</v>
      </c>
      <c r="B923">
        <v>16614661</v>
      </c>
      <c r="C923">
        <v>16614651</v>
      </c>
      <c r="D923">
        <v>15203740</v>
      </c>
      <c r="E923">
        <v>1</v>
      </c>
      <c r="F923">
        <v>1</v>
      </c>
      <c r="G923">
        <v>1</v>
      </c>
      <c r="H923">
        <v>3</v>
      </c>
      <c r="I923" t="s">
        <v>1632</v>
      </c>
      <c r="J923" t="s">
        <v>1633</v>
      </c>
      <c r="K923" t="s">
        <v>1634</v>
      </c>
      <c r="L923">
        <v>1348</v>
      </c>
      <c r="N923">
        <v>1009</v>
      </c>
      <c r="O923" t="s">
        <v>182</v>
      </c>
      <c r="P923" t="s">
        <v>182</v>
      </c>
      <c r="Q923">
        <v>1000</v>
      </c>
      <c r="X923">
        <v>2.5999999999999998E-4</v>
      </c>
      <c r="Y923">
        <v>15119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2.5999999999999998E-4</v>
      </c>
      <c r="AH923">
        <v>2</v>
      </c>
      <c r="AI923">
        <v>16614654</v>
      </c>
      <c r="AJ923">
        <v>905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ROW(Source!A428)</f>
        <v>428</v>
      </c>
      <c r="B924">
        <v>16614662</v>
      </c>
      <c r="C924">
        <v>16614651</v>
      </c>
      <c r="D924">
        <v>15204468</v>
      </c>
      <c r="E924">
        <v>1</v>
      </c>
      <c r="F924">
        <v>1</v>
      </c>
      <c r="G924">
        <v>1</v>
      </c>
      <c r="H924">
        <v>3</v>
      </c>
      <c r="I924" t="s">
        <v>1635</v>
      </c>
      <c r="J924" t="s">
        <v>1636</v>
      </c>
      <c r="K924" t="s">
        <v>1637</v>
      </c>
      <c r="L924">
        <v>1348</v>
      </c>
      <c r="N924">
        <v>1009</v>
      </c>
      <c r="O924" t="s">
        <v>182</v>
      </c>
      <c r="P924" t="s">
        <v>182</v>
      </c>
      <c r="Q924">
        <v>1000</v>
      </c>
      <c r="X924">
        <v>1.2999999999999999E-4</v>
      </c>
      <c r="Y924">
        <v>16950</v>
      </c>
      <c r="Z924">
        <v>0</v>
      </c>
      <c r="AA924">
        <v>0</v>
      </c>
      <c r="AB924">
        <v>0</v>
      </c>
      <c r="AC924">
        <v>0</v>
      </c>
      <c r="AD924">
        <v>1</v>
      </c>
      <c r="AE924">
        <v>0</v>
      </c>
      <c r="AF924" t="s">
        <v>6</v>
      </c>
      <c r="AG924">
        <v>1.2999999999999999E-4</v>
      </c>
      <c r="AH924">
        <v>2</v>
      </c>
      <c r="AI924">
        <v>16614655</v>
      </c>
      <c r="AJ924">
        <v>906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ROW(Source!A428)</f>
        <v>428</v>
      </c>
      <c r="B925">
        <v>16614663</v>
      </c>
      <c r="C925">
        <v>16614651</v>
      </c>
      <c r="D925">
        <v>15163207</v>
      </c>
      <c r="E925">
        <v>17</v>
      </c>
      <c r="F925">
        <v>1</v>
      </c>
      <c r="G925">
        <v>1</v>
      </c>
      <c r="H925">
        <v>3</v>
      </c>
      <c r="I925" t="s">
        <v>1859</v>
      </c>
      <c r="J925" t="s">
        <v>6</v>
      </c>
      <c r="K925" t="s">
        <v>1860</v>
      </c>
      <c r="L925">
        <v>1354</v>
      </c>
      <c r="N925">
        <v>1010</v>
      </c>
      <c r="O925" t="s">
        <v>110</v>
      </c>
      <c r="P925" t="s">
        <v>110</v>
      </c>
      <c r="Q925">
        <v>1</v>
      </c>
      <c r="X925">
        <v>10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 t="s">
        <v>6</v>
      </c>
      <c r="AG925">
        <v>10</v>
      </c>
      <c r="AH925">
        <v>3</v>
      </c>
      <c r="AI925">
        <v>-1</v>
      </c>
      <c r="AJ925" t="s">
        <v>6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ROW(Source!A433)</f>
        <v>433</v>
      </c>
      <c r="B926">
        <v>16614691</v>
      </c>
      <c r="C926">
        <v>16614684</v>
      </c>
      <c r="D926">
        <v>15478831</v>
      </c>
      <c r="E926">
        <v>1</v>
      </c>
      <c r="F926">
        <v>1</v>
      </c>
      <c r="G926">
        <v>1</v>
      </c>
      <c r="H926">
        <v>1</v>
      </c>
      <c r="I926" t="s">
        <v>1662</v>
      </c>
      <c r="J926" t="s">
        <v>6</v>
      </c>
      <c r="K926" t="s">
        <v>1663</v>
      </c>
      <c r="L926">
        <v>1191</v>
      </c>
      <c r="N926">
        <v>1013</v>
      </c>
      <c r="O926" t="s">
        <v>1223</v>
      </c>
      <c r="P926" t="s">
        <v>1223</v>
      </c>
      <c r="Q926">
        <v>1</v>
      </c>
      <c r="X926">
        <v>5.01</v>
      </c>
      <c r="Y926">
        <v>0</v>
      </c>
      <c r="Z926">
        <v>0</v>
      </c>
      <c r="AA926">
        <v>0</v>
      </c>
      <c r="AB926">
        <v>11.64</v>
      </c>
      <c r="AC926">
        <v>0</v>
      </c>
      <c r="AD926">
        <v>1</v>
      </c>
      <c r="AE926">
        <v>1</v>
      </c>
      <c r="AF926" t="s">
        <v>92</v>
      </c>
      <c r="AG926">
        <v>5.761499999999999</v>
      </c>
      <c r="AH926">
        <v>2</v>
      </c>
      <c r="AI926">
        <v>16614685</v>
      </c>
      <c r="AJ926">
        <v>911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ROW(Source!A433)</f>
        <v>433</v>
      </c>
      <c r="B927">
        <v>16614692</v>
      </c>
      <c r="C927">
        <v>16614684</v>
      </c>
      <c r="D927">
        <v>15248793</v>
      </c>
      <c r="E927">
        <v>1</v>
      </c>
      <c r="F927">
        <v>1</v>
      </c>
      <c r="G927">
        <v>1</v>
      </c>
      <c r="H927">
        <v>2</v>
      </c>
      <c r="I927" t="s">
        <v>1638</v>
      </c>
      <c r="J927" t="s">
        <v>1639</v>
      </c>
      <c r="K927" t="s">
        <v>1640</v>
      </c>
      <c r="L927">
        <v>1368</v>
      </c>
      <c r="N927">
        <v>1011</v>
      </c>
      <c r="O927" t="s">
        <v>1229</v>
      </c>
      <c r="P927" t="s">
        <v>1229</v>
      </c>
      <c r="Q927">
        <v>1</v>
      </c>
      <c r="X927">
        <v>1.5</v>
      </c>
      <c r="Y927">
        <v>0</v>
      </c>
      <c r="Z927">
        <v>29.67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91</v>
      </c>
      <c r="AG927">
        <v>1.875</v>
      </c>
      <c r="AH927">
        <v>2</v>
      </c>
      <c r="AI927">
        <v>16614686</v>
      </c>
      <c r="AJ927">
        <v>912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ROW(Source!A433)</f>
        <v>433</v>
      </c>
      <c r="B928">
        <v>16614693</v>
      </c>
      <c r="C928">
        <v>16614684</v>
      </c>
      <c r="D928">
        <v>15167286</v>
      </c>
      <c r="E928">
        <v>1</v>
      </c>
      <c r="F928">
        <v>1</v>
      </c>
      <c r="G928">
        <v>1</v>
      </c>
      <c r="H928">
        <v>3</v>
      </c>
      <c r="I928" t="s">
        <v>1293</v>
      </c>
      <c r="J928" t="s">
        <v>1294</v>
      </c>
      <c r="K928" t="s">
        <v>1295</v>
      </c>
      <c r="L928">
        <v>1339</v>
      </c>
      <c r="N928">
        <v>1007</v>
      </c>
      <c r="O928" t="s">
        <v>282</v>
      </c>
      <c r="P928" t="s">
        <v>282</v>
      </c>
      <c r="Q928">
        <v>1</v>
      </c>
      <c r="X928">
        <v>1</v>
      </c>
      <c r="Y928">
        <v>2.44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0</v>
      </c>
      <c r="AF928" t="s">
        <v>6</v>
      </c>
      <c r="AG928">
        <v>1</v>
      </c>
      <c r="AH928">
        <v>2</v>
      </c>
      <c r="AI928">
        <v>16614687</v>
      </c>
      <c r="AJ928">
        <v>913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ROW(Source!A433)</f>
        <v>433</v>
      </c>
      <c r="B929">
        <v>16614694</v>
      </c>
      <c r="C929">
        <v>16614684</v>
      </c>
      <c r="D929">
        <v>15167963</v>
      </c>
      <c r="E929">
        <v>1</v>
      </c>
      <c r="F929">
        <v>1</v>
      </c>
      <c r="G929">
        <v>1</v>
      </c>
      <c r="H929">
        <v>3</v>
      </c>
      <c r="I929" t="s">
        <v>1623</v>
      </c>
      <c r="J929" t="s">
        <v>1624</v>
      </c>
      <c r="K929" t="s">
        <v>1625</v>
      </c>
      <c r="L929">
        <v>1346</v>
      </c>
      <c r="N929">
        <v>1009</v>
      </c>
      <c r="O929" t="s">
        <v>162</v>
      </c>
      <c r="P929" t="s">
        <v>162</v>
      </c>
      <c r="Q929">
        <v>1</v>
      </c>
      <c r="X929">
        <v>0.02</v>
      </c>
      <c r="Y929">
        <v>37.29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6</v>
      </c>
      <c r="AG929">
        <v>0.02</v>
      </c>
      <c r="AH929">
        <v>2</v>
      </c>
      <c r="AI929">
        <v>16614688</v>
      </c>
      <c r="AJ929">
        <v>914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ROW(Source!A433)</f>
        <v>433</v>
      </c>
      <c r="B930">
        <v>16614695</v>
      </c>
      <c r="C930">
        <v>16614684</v>
      </c>
      <c r="D930">
        <v>15203740</v>
      </c>
      <c r="E930">
        <v>1</v>
      </c>
      <c r="F930">
        <v>1</v>
      </c>
      <c r="G930">
        <v>1</v>
      </c>
      <c r="H930">
        <v>3</v>
      </c>
      <c r="I930" t="s">
        <v>1632</v>
      </c>
      <c r="J930" t="s">
        <v>1633</v>
      </c>
      <c r="K930" t="s">
        <v>1634</v>
      </c>
      <c r="L930">
        <v>1348</v>
      </c>
      <c r="N930">
        <v>1009</v>
      </c>
      <c r="O930" t="s">
        <v>182</v>
      </c>
      <c r="P930" t="s">
        <v>182</v>
      </c>
      <c r="Q930">
        <v>1000</v>
      </c>
      <c r="X930">
        <v>5.0000000000000002E-5</v>
      </c>
      <c r="Y930">
        <v>15119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6</v>
      </c>
      <c r="AG930">
        <v>5.0000000000000002E-5</v>
      </c>
      <c r="AH930">
        <v>2</v>
      </c>
      <c r="AI930">
        <v>16614689</v>
      </c>
      <c r="AJ930">
        <v>915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ROW(Source!A433)</f>
        <v>433</v>
      </c>
      <c r="B931">
        <v>16614696</v>
      </c>
      <c r="C931">
        <v>16614684</v>
      </c>
      <c r="D931">
        <v>15204468</v>
      </c>
      <c r="E931">
        <v>1</v>
      </c>
      <c r="F931">
        <v>1</v>
      </c>
      <c r="G931">
        <v>1</v>
      </c>
      <c r="H931">
        <v>3</v>
      </c>
      <c r="I931" t="s">
        <v>1635</v>
      </c>
      <c r="J931" t="s">
        <v>1636</v>
      </c>
      <c r="K931" t="s">
        <v>1637</v>
      </c>
      <c r="L931">
        <v>1348</v>
      </c>
      <c r="N931">
        <v>1009</v>
      </c>
      <c r="O931" t="s">
        <v>182</v>
      </c>
      <c r="P931" t="s">
        <v>182</v>
      </c>
      <c r="Q931">
        <v>1000</v>
      </c>
      <c r="X931">
        <v>2.0000000000000002E-5</v>
      </c>
      <c r="Y931">
        <v>16950</v>
      </c>
      <c r="Z931">
        <v>0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6</v>
      </c>
      <c r="AG931">
        <v>2.0000000000000002E-5</v>
      </c>
      <c r="AH931">
        <v>2</v>
      </c>
      <c r="AI931">
        <v>16614690</v>
      </c>
      <c r="AJ931">
        <v>916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ROW(Source!A434)</f>
        <v>434</v>
      </c>
      <c r="B932">
        <v>16614707</v>
      </c>
      <c r="C932">
        <v>16614697</v>
      </c>
      <c r="D932">
        <v>15446300</v>
      </c>
      <c r="E932">
        <v>1</v>
      </c>
      <c r="F932">
        <v>1</v>
      </c>
      <c r="G932">
        <v>1</v>
      </c>
      <c r="H932">
        <v>1</v>
      </c>
      <c r="I932" t="s">
        <v>1317</v>
      </c>
      <c r="J932" t="s">
        <v>6</v>
      </c>
      <c r="K932" t="s">
        <v>1318</v>
      </c>
      <c r="L932">
        <v>1191</v>
      </c>
      <c r="N932">
        <v>1013</v>
      </c>
      <c r="O932" t="s">
        <v>1223</v>
      </c>
      <c r="P932" t="s">
        <v>1223</v>
      </c>
      <c r="Q932">
        <v>1</v>
      </c>
      <c r="X932">
        <v>4.46</v>
      </c>
      <c r="Y932">
        <v>0</v>
      </c>
      <c r="Z932">
        <v>0</v>
      </c>
      <c r="AA932">
        <v>0</v>
      </c>
      <c r="AB932">
        <v>9.92</v>
      </c>
      <c r="AC932">
        <v>0</v>
      </c>
      <c r="AD932">
        <v>1</v>
      </c>
      <c r="AE932">
        <v>1</v>
      </c>
      <c r="AF932" t="s">
        <v>92</v>
      </c>
      <c r="AG932">
        <v>5.1289999999999996</v>
      </c>
      <c r="AH932">
        <v>2</v>
      </c>
      <c r="AI932">
        <v>16614698</v>
      </c>
      <c r="AJ932">
        <v>917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ROW(Source!A434)</f>
        <v>434</v>
      </c>
      <c r="B933">
        <v>16614708</v>
      </c>
      <c r="C933">
        <v>16614697</v>
      </c>
      <c r="D933">
        <v>15430395</v>
      </c>
      <c r="E933">
        <v>1</v>
      </c>
      <c r="F933">
        <v>1</v>
      </c>
      <c r="G933">
        <v>1</v>
      </c>
      <c r="H933">
        <v>1</v>
      </c>
      <c r="I933" t="s">
        <v>1224</v>
      </c>
      <c r="J933" t="s">
        <v>6</v>
      </c>
      <c r="K933" t="s">
        <v>1225</v>
      </c>
      <c r="L933">
        <v>1191</v>
      </c>
      <c r="N933">
        <v>1013</v>
      </c>
      <c r="O933" t="s">
        <v>1223</v>
      </c>
      <c r="P933" t="s">
        <v>1223</v>
      </c>
      <c r="Q933">
        <v>1</v>
      </c>
      <c r="X933">
        <v>0.01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2</v>
      </c>
      <c r="AF933" t="s">
        <v>91</v>
      </c>
      <c r="AG933">
        <v>1.2500000000000001E-2</v>
      </c>
      <c r="AH933">
        <v>2</v>
      </c>
      <c r="AI933">
        <v>16614699</v>
      </c>
      <c r="AJ933">
        <v>918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ROW(Source!A434)</f>
        <v>434</v>
      </c>
      <c r="B934">
        <v>16614709</v>
      </c>
      <c r="C934">
        <v>16614697</v>
      </c>
      <c r="D934">
        <v>15249073</v>
      </c>
      <c r="E934">
        <v>1</v>
      </c>
      <c r="F934">
        <v>1</v>
      </c>
      <c r="G934">
        <v>1</v>
      </c>
      <c r="H934">
        <v>2</v>
      </c>
      <c r="I934" t="s">
        <v>1237</v>
      </c>
      <c r="J934" t="s">
        <v>1238</v>
      </c>
      <c r="K934" t="s">
        <v>1239</v>
      </c>
      <c r="L934">
        <v>1368</v>
      </c>
      <c r="N934">
        <v>1011</v>
      </c>
      <c r="O934" t="s">
        <v>1229</v>
      </c>
      <c r="P934" t="s">
        <v>1229</v>
      </c>
      <c r="Q934">
        <v>1</v>
      </c>
      <c r="X934">
        <v>0.01</v>
      </c>
      <c r="Y934">
        <v>0</v>
      </c>
      <c r="Z934">
        <v>65.709999999999994</v>
      </c>
      <c r="AA934">
        <v>11.6</v>
      </c>
      <c r="AB934">
        <v>0</v>
      </c>
      <c r="AC934">
        <v>0</v>
      </c>
      <c r="AD934">
        <v>1</v>
      </c>
      <c r="AE934">
        <v>0</v>
      </c>
      <c r="AF934" t="s">
        <v>91</v>
      </c>
      <c r="AG934">
        <v>1.2500000000000001E-2</v>
      </c>
      <c r="AH934">
        <v>2</v>
      </c>
      <c r="AI934">
        <v>16614700</v>
      </c>
      <c r="AJ934">
        <v>919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ROW(Source!A434)</f>
        <v>434</v>
      </c>
      <c r="B935">
        <v>16614710</v>
      </c>
      <c r="C935">
        <v>16614697</v>
      </c>
      <c r="D935">
        <v>15249308</v>
      </c>
      <c r="E935">
        <v>1</v>
      </c>
      <c r="F935">
        <v>1</v>
      </c>
      <c r="G935">
        <v>1</v>
      </c>
      <c r="H935">
        <v>2</v>
      </c>
      <c r="I935" t="s">
        <v>1611</v>
      </c>
      <c r="J935" t="s">
        <v>1612</v>
      </c>
      <c r="K935" t="s">
        <v>1613</v>
      </c>
      <c r="L935">
        <v>1368</v>
      </c>
      <c r="N935">
        <v>1011</v>
      </c>
      <c r="O935" t="s">
        <v>1229</v>
      </c>
      <c r="P935" t="s">
        <v>1229</v>
      </c>
      <c r="Q935">
        <v>1</v>
      </c>
      <c r="X935">
        <v>0.49</v>
      </c>
      <c r="Y935">
        <v>0</v>
      </c>
      <c r="Z935">
        <v>1.2</v>
      </c>
      <c r="AA935">
        <v>0</v>
      </c>
      <c r="AB935">
        <v>0</v>
      </c>
      <c r="AC935">
        <v>0</v>
      </c>
      <c r="AD935">
        <v>1</v>
      </c>
      <c r="AE935">
        <v>0</v>
      </c>
      <c r="AF935" t="s">
        <v>91</v>
      </c>
      <c r="AG935">
        <v>0.61250000000000004</v>
      </c>
      <c r="AH935">
        <v>2</v>
      </c>
      <c r="AI935">
        <v>16614701</v>
      </c>
      <c r="AJ935">
        <v>920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ROW(Source!A434)</f>
        <v>434</v>
      </c>
      <c r="B936">
        <v>16614711</v>
      </c>
      <c r="C936">
        <v>16614697</v>
      </c>
      <c r="D936">
        <v>15249377</v>
      </c>
      <c r="E936">
        <v>1</v>
      </c>
      <c r="F936">
        <v>1</v>
      </c>
      <c r="G936">
        <v>1</v>
      </c>
      <c r="H936">
        <v>2</v>
      </c>
      <c r="I936" t="s">
        <v>1319</v>
      </c>
      <c r="J936" t="s">
        <v>1320</v>
      </c>
      <c r="K936" t="s">
        <v>1321</v>
      </c>
      <c r="L936">
        <v>1368</v>
      </c>
      <c r="N936">
        <v>1011</v>
      </c>
      <c r="O936" t="s">
        <v>1229</v>
      </c>
      <c r="P936" t="s">
        <v>1229</v>
      </c>
      <c r="Q936">
        <v>1</v>
      </c>
      <c r="X936">
        <v>0.43</v>
      </c>
      <c r="Y936">
        <v>0</v>
      </c>
      <c r="Z936">
        <v>8.1</v>
      </c>
      <c r="AA936">
        <v>0</v>
      </c>
      <c r="AB936">
        <v>0</v>
      </c>
      <c r="AC936">
        <v>0</v>
      </c>
      <c r="AD936">
        <v>1</v>
      </c>
      <c r="AE936">
        <v>0</v>
      </c>
      <c r="AF936" t="s">
        <v>91</v>
      </c>
      <c r="AG936">
        <v>0.53749999999999998</v>
      </c>
      <c r="AH936">
        <v>2</v>
      </c>
      <c r="AI936">
        <v>16614702</v>
      </c>
      <c r="AJ936">
        <v>921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ROW(Source!A434)</f>
        <v>434</v>
      </c>
      <c r="B937">
        <v>16614712</v>
      </c>
      <c r="C937">
        <v>16614697</v>
      </c>
      <c r="D937">
        <v>15165634</v>
      </c>
      <c r="E937">
        <v>1</v>
      </c>
      <c r="F937">
        <v>1</v>
      </c>
      <c r="G937">
        <v>1</v>
      </c>
      <c r="H937">
        <v>3</v>
      </c>
      <c r="I937" t="s">
        <v>1614</v>
      </c>
      <c r="J937" t="s">
        <v>1615</v>
      </c>
      <c r="K937" t="s">
        <v>1616</v>
      </c>
      <c r="L937">
        <v>1339</v>
      </c>
      <c r="N937">
        <v>1007</v>
      </c>
      <c r="O937" t="s">
        <v>282</v>
      </c>
      <c r="P937" t="s">
        <v>282</v>
      </c>
      <c r="Q937">
        <v>1</v>
      </c>
      <c r="X937">
        <v>8.3999999999999995E-3</v>
      </c>
      <c r="Y937">
        <v>38.51</v>
      </c>
      <c r="Z937">
        <v>0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6</v>
      </c>
      <c r="AG937">
        <v>8.3999999999999995E-3</v>
      </c>
      <c r="AH937">
        <v>2</v>
      </c>
      <c r="AI937">
        <v>16614703</v>
      </c>
      <c r="AJ937">
        <v>922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ROW(Source!A434)</f>
        <v>434</v>
      </c>
      <c r="B938">
        <v>16614713</v>
      </c>
      <c r="C938">
        <v>16614697</v>
      </c>
      <c r="D938">
        <v>15165653</v>
      </c>
      <c r="E938">
        <v>1</v>
      </c>
      <c r="F938">
        <v>1</v>
      </c>
      <c r="G938">
        <v>1</v>
      </c>
      <c r="H938">
        <v>3</v>
      </c>
      <c r="I938" t="s">
        <v>1617</v>
      </c>
      <c r="J938" t="s">
        <v>1618</v>
      </c>
      <c r="K938" t="s">
        <v>1619</v>
      </c>
      <c r="L938">
        <v>1339</v>
      </c>
      <c r="N938">
        <v>1007</v>
      </c>
      <c r="O938" t="s">
        <v>282</v>
      </c>
      <c r="P938" t="s">
        <v>282</v>
      </c>
      <c r="Q938">
        <v>1</v>
      </c>
      <c r="X938">
        <v>3.6999999999999998E-2</v>
      </c>
      <c r="Y938">
        <v>6.22</v>
      </c>
      <c r="Z938">
        <v>0</v>
      </c>
      <c r="AA938">
        <v>0</v>
      </c>
      <c r="AB938">
        <v>0</v>
      </c>
      <c r="AC938">
        <v>0</v>
      </c>
      <c r="AD938">
        <v>1</v>
      </c>
      <c r="AE938">
        <v>0</v>
      </c>
      <c r="AF938" t="s">
        <v>6</v>
      </c>
      <c r="AG938">
        <v>3.6999999999999998E-2</v>
      </c>
      <c r="AH938">
        <v>2</v>
      </c>
      <c r="AI938">
        <v>16614704</v>
      </c>
      <c r="AJ938">
        <v>923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ROW(Source!A434)</f>
        <v>434</v>
      </c>
      <c r="B939">
        <v>16614714</v>
      </c>
      <c r="C939">
        <v>16614697</v>
      </c>
      <c r="D939">
        <v>15168763</v>
      </c>
      <c r="E939">
        <v>1</v>
      </c>
      <c r="F939">
        <v>1</v>
      </c>
      <c r="G939">
        <v>1</v>
      </c>
      <c r="H939">
        <v>3</v>
      </c>
      <c r="I939" t="s">
        <v>1650</v>
      </c>
      <c r="J939" t="s">
        <v>1651</v>
      </c>
      <c r="K939" t="s">
        <v>1652</v>
      </c>
      <c r="L939">
        <v>1348</v>
      </c>
      <c r="N939">
        <v>1009</v>
      </c>
      <c r="O939" t="s">
        <v>182</v>
      </c>
      <c r="P939" t="s">
        <v>182</v>
      </c>
      <c r="Q939">
        <v>1000</v>
      </c>
      <c r="X939">
        <v>1.4999999999999999E-4</v>
      </c>
      <c r="Y939">
        <v>10362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6</v>
      </c>
      <c r="AG939">
        <v>1.4999999999999999E-4</v>
      </c>
      <c r="AH939">
        <v>2</v>
      </c>
      <c r="AI939">
        <v>16614705</v>
      </c>
      <c r="AJ939">
        <v>924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ROW(Source!A434)</f>
        <v>434</v>
      </c>
      <c r="B940">
        <v>16614715</v>
      </c>
      <c r="C940">
        <v>16614697</v>
      </c>
      <c r="D940">
        <v>15162883</v>
      </c>
      <c r="E940">
        <v>17</v>
      </c>
      <c r="F940">
        <v>1</v>
      </c>
      <c r="G940">
        <v>1</v>
      </c>
      <c r="H940">
        <v>3</v>
      </c>
      <c r="I940" t="s">
        <v>1818</v>
      </c>
      <c r="J940" t="s">
        <v>6</v>
      </c>
      <c r="K940" t="s">
        <v>1819</v>
      </c>
      <c r="L940">
        <v>1354</v>
      </c>
      <c r="N940">
        <v>1010</v>
      </c>
      <c r="O940" t="s">
        <v>110</v>
      </c>
      <c r="P940" t="s">
        <v>110</v>
      </c>
      <c r="Q940">
        <v>1</v>
      </c>
      <c r="X940">
        <v>1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 t="s">
        <v>6</v>
      </c>
      <c r="AG940">
        <v>1</v>
      </c>
      <c r="AH940">
        <v>3</v>
      </c>
      <c r="AI940">
        <v>-1</v>
      </c>
      <c r="AJ940" t="s">
        <v>6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ROW(Source!A434)</f>
        <v>434</v>
      </c>
      <c r="B941">
        <v>16614716</v>
      </c>
      <c r="C941">
        <v>16614697</v>
      </c>
      <c r="D941">
        <v>15227603</v>
      </c>
      <c r="E941">
        <v>1</v>
      </c>
      <c r="F941">
        <v>1</v>
      </c>
      <c r="G941">
        <v>1</v>
      </c>
      <c r="H941">
        <v>3</v>
      </c>
      <c r="I941" t="s">
        <v>1755</v>
      </c>
      <c r="J941" t="s">
        <v>1756</v>
      </c>
      <c r="K941" t="s">
        <v>1757</v>
      </c>
      <c r="L941">
        <v>1301</v>
      </c>
      <c r="N941">
        <v>1003</v>
      </c>
      <c r="O941" t="s">
        <v>135</v>
      </c>
      <c r="P941" t="s">
        <v>135</v>
      </c>
      <c r="Q941">
        <v>1</v>
      </c>
      <c r="X941">
        <v>0.4</v>
      </c>
      <c r="Y941">
        <v>40.5</v>
      </c>
      <c r="Z941">
        <v>0</v>
      </c>
      <c r="AA941">
        <v>0</v>
      </c>
      <c r="AB941">
        <v>0</v>
      </c>
      <c r="AC941">
        <v>0</v>
      </c>
      <c r="AD941">
        <v>1</v>
      </c>
      <c r="AE941">
        <v>0</v>
      </c>
      <c r="AF941" t="s">
        <v>6</v>
      </c>
      <c r="AG941">
        <v>0.4</v>
      </c>
      <c r="AH941">
        <v>2</v>
      </c>
      <c r="AI941">
        <v>16614706</v>
      </c>
      <c r="AJ941">
        <v>925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Администратор</cp:lastModifiedBy>
  <cp:lastPrinted>2018-03-02T06:30:18Z</cp:lastPrinted>
  <dcterms:created xsi:type="dcterms:W3CDTF">2018-03-01T11:46:57Z</dcterms:created>
  <dcterms:modified xsi:type="dcterms:W3CDTF">2018-07-02T14:09:34Z</dcterms:modified>
</cp:coreProperties>
</file>