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autoCompressPictures="0"/>
  <bookViews>
    <workbookView xWindow="10575" yWindow="135" windowWidth="29040" windowHeight="16440" tabRatio="500" firstSheet="6" activeTab="14"/>
  </bookViews>
  <sheets>
    <sheet name="Октябрь" sheetId="4" r:id="rId1"/>
    <sheet name="Ноябрь" sheetId="5" r:id="rId2"/>
    <sheet name="Декабрь" sheetId="6" r:id="rId3"/>
    <sheet name="Январь 2015" sheetId="7" r:id="rId4"/>
    <sheet name="Февраль 2015" sheetId="8" r:id="rId5"/>
    <sheet name="Март 2015" sheetId="9" r:id="rId6"/>
    <sheet name="Апрель 2015" sheetId="10" r:id="rId7"/>
    <sheet name="Май 2015" sheetId="11" r:id="rId8"/>
    <sheet name="Июнь 2015" sheetId="2" r:id="rId9"/>
    <sheet name="Июль 2015" sheetId="12" r:id="rId10"/>
    <sheet name="Август 2015" sheetId="13" r:id="rId11"/>
    <sheet name="Сентябрь 2015" sheetId="14" r:id="rId12"/>
    <sheet name="Октябрь 2015" sheetId="15" r:id="rId13"/>
    <sheet name="Ноябрь 2015" sheetId="16" r:id="rId14"/>
    <sheet name="Декабрь 2015" sheetId="17" r:id="rId15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1" i="10" l="1"/>
  <c r="Y62" i="17"/>
  <c r="Z62" i="17"/>
  <c r="AA62" i="17"/>
  <c r="AB62" i="17"/>
  <c r="AC62" i="17"/>
  <c r="AD62" i="17"/>
  <c r="AE62" i="17"/>
  <c r="AF62" i="17"/>
  <c r="C62" i="17"/>
  <c r="C42" i="17"/>
  <c r="C33" i="17"/>
  <c r="C14" i="17"/>
  <c r="C15" i="17"/>
  <c r="C16" i="17"/>
  <c r="C17" i="17"/>
  <c r="C18" i="17"/>
  <c r="C19" i="17"/>
  <c r="C20" i="17"/>
  <c r="C22" i="17"/>
  <c r="C23" i="17"/>
  <c r="C24" i="17"/>
  <c r="C25" i="17"/>
  <c r="C26" i="17"/>
  <c r="C27" i="17"/>
  <c r="C28" i="17"/>
  <c r="C29" i="17"/>
  <c r="C30" i="17"/>
  <c r="C31" i="17"/>
  <c r="C32" i="17"/>
  <c r="D35" i="17"/>
  <c r="E35" i="17"/>
  <c r="F35" i="17"/>
  <c r="G35" i="17"/>
  <c r="J35" i="17"/>
  <c r="K35" i="17"/>
  <c r="L35" i="17"/>
  <c r="M35" i="17"/>
  <c r="N35" i="17"/>
  <c r="S35" i="17"/>
  <c r="T35" i="17"/>
  <c r="U35" i="17"/>
  <c r="AA35" i="17"/>
  <c r="AB35" i="17"/>
  <c r="C35" i="17"/>
  <c r="C36" i="17"/>
  <c r="C37" i="17"/>
  <c r="C38" i="17"/>
  <c r="C39" i="17"/>
  <c r="C40" i="17"/>
  <c r="C41" i="17"/>
  <c r="C43" i="17"/>
  <c r="E45" i="17"/>
  <c r="F45" i="17"/>
  <c r="G45" i="17"/>
  <c r="H45" i="17"/>
  <c r="I45" i="17"/>
  <c r="L45" i="17"/>
  <c r="M45" i="17"/>
  <c r="N45" i="17"/>
  <c r="S45" i="17"/>
  <c r="T45" i="17"/>
  <c r="U45" i="17"/>
  <c r="Z45" i="17"/>
  <c r="AA45" i="17"/>
  <c r="AB45" i="17"/>
  <c r="AG45" i="17"/>
  <c r="C45" i="17"/>
  <c r="C46" i="17"/>
  <c r="C47" i="17"/>
  <c r="C48" i="17"/>
  <c r="C49" i="17"/>
  <c r="C50" i="17"/>
  <c r="C52" i="17"/>
  <c r="C53" i="17"/>
  <c r="C54" i="17"/>
  <c r="C56" i="17"/>
  <c r="C60" i="17"/>
  <c r="C61" i="17"/>
  <c r="C63" i="17"/>
  <c r="C64" i="17"/>
  <c r="C21" i="17"/>
  <c r="C34" i="17"/>
  <c r="C44" i="17"/>
  <c r="C51" i="17"/>
  <c r="C55" i="17"/>
  <c r="C57" i="17"/>
  <c r="C58" i="17"/>
  <c r="C59" i="17"/>
  <c r="C65" i="17"/>
  <c r="B58" i="17"/>
  <c r="B56" i="17"/>
  <c r="B55" i="17"/>
  <c r="B53" i="17"/>
  <c r="B52" i="17"/>
  <c r="B51" i="17"/>
  <c r="B50" i="17"/>
  <c r="B49" i="17"/>
  <c r="B48" i="17"/>
  <c r="B47" i="17"/>
  <c r="B46" i="17"/>
  <c r="B45" i="17"/>
  <c r="B44" i="17"/>
  <c r="B43" i="17"/>
  <c r="B42" i="17"/>
  <c r="B41" i="17"/>
  <c r="B40" i="17"/>
  <c r="B38" i="17"/>
  <c r="B37" i="17"/>
  <c r="B36" i="17"/>
  <c r="B35" i="17"/>
  <c r="B34" i="17"/>
  <c r="B33" i="17"/>
  <c r="B32" i="17"/>
  <c r="B31" i="17"/>
  <c r="B29" i="17"/>
  <c r="B28" i="17"/>
  <c r="B27" i="17"/>
  <c r="B26" i="17"/>
  <c r="B25" i="17"/>
  <c r="B24" i="17"/>
  <c r="B23" i="17"/>
  <c r="B22" i="17"/>
  <c r="B21" i="17"/>
  <c r="B20" i="17"/>
  <c r="B19" i="17"/>
  <c r="B18" i="17"/>
  <c r="B17" i="17"/>
  <c r="B16" i="17"/>
  <c r="B15" i="17"/>
  <c r="B14" i="17"/>
  <c r="C13" i="17"/>
  <c r="B13" i="17"/>
  <c r="C12" i="17"/>
  <c r="B12" i="17"/>
  <c r="Y66" i="15"/>
  <c r="Y62" i="15"/>
  <c r="Z62" i="15"/>
  <c r="AA62" i="15"/>
  <c r="AB62" i="15"/>
  <c r="AC62" i="15"/>
  <c r="AD62" i="15"/>
  <c r="AE62" i="15"/>
  <c r="AF62" i="15"/>
  <c r="C62" i="15"/>
  <c r="C42" i="15"/>
  <c r="C33" i="15"/>
  <c r="C14" i="15"/>
  <c r="C15" i="15"/>
  <c r="C16" i="15"/>
  <c r="C17" i="15"/>
  <c r="C18" i="15"/>
  <c r="C19" i="15"/>
  <c r="C20" i="15"/>
  <c r="C22" i="15"/>
  <c r="C23" i="15"/>
  <c r="C24" i="15"/>
  <c r="C25" i="15"/>
  <c r="C26" i="15"/>
  <c r="C27" i="15"/>
  <c r="C28" i="15"/>
  <c r="C29" i="15"/>
  <c r="C30" i="15"/>
  <c r="C31" i="15"/>
  <c r="C32" i="15"/>
  <c r="D35" i="15"/>
  <c r="E35" i="15"/>
  <c r="F35" i="15"/>
  <c r="G35" i="15"/>
  <c r="J35" i="15"/>
  <c r="K35" i="15"/>
  <c r="L35" i="15"/>
  <c r="M35" i="15"/>
  <c r="N35" i="15"/>
  <c r="S35" i="15"/>
  <c r="T35" i="15"/>
  <c r="U35" i="15"/>
  <c r="AA35" i="15"/>
  <c r="AB35" i="15"/>
  <c r="C35" i="15"/>
  <c r="C36" i="15"/>
  <c r="C37" i="15"/>
  <c r="C38" i="15"/>
  <c r="C39" i="15"/>
  <c r="C40" i="15"/>
  <c r="C41" i="15"/>
  <c r="C43" i="15"/>
  <c r="E45" i="15"/>
  <c r="F45" i="15"/>
  <c r="G45" i="15"/>
  <c r="H45" i="15"/>
  <c r="I45" i="15"/>
  <c r="L45" i="15"/>
  <c r="M45" i="15"/>
  <c r="N45" i="15"/>
  <c r="S45" i="15"/>
  <c r="T45" i="15"/>
  <c r="U45" i="15"/>
  <c r="Z45" i="15"/>
  <c r="AA45" i="15"/>
  <c r="AB45" i="15"/>
  <c r="AG45" i="15"/>
  <c r="C45" i="15"/>
  <c r="C46" i="15"/>
  <c r="C47" i="15"/>
  <c r="C48" i="15"/>
  <c r="C49" i="15"/>
  <c r="C50" i="15"/>
  <c r="C52" i="15"/>
  <c r="C53" i="15"/>
  <c r="C54" i="15"/>
  <c r="C56" i="15"/>
  <c r="C60" i="15"/>
  <c r="C61" i="15"/>
  <c r="C63" i="15"/>
  <c r="C64" i="15"/>
  <c r="C21" i="15"/>
  <c r="C34" i="15"/>
  <c r="C44" i="15"/>
  <c r="C51" i="15"/>
  <c r="C55" i="15"/>
  <c r="C57" i="15"/>
  <c r="C58" i="15"/>
  <c r="C59" i="15"/>
  <c r="C65" i="15"/>
  <c r="B58" i="15"/>
  <c r="B56" i="15"/>
  <c r="B55" i="15"/>
  <c r="B53" i="15"/>
  <c r="B52" i="15"/>
  <c r="B51" i="15"/>
  <c r="B50" i="15"/>
  <c r="B49" i="15"/>
  <c r="B48" i="15"/>
  <c r="B47" i="15"/>
  <c r="B46" i="15"/>
  <c r="B45" i="15"/>
  <c r="B44" i="15"/>
  <c r="B43" i="15"/>
  <c r="B42" i="15"/>
  <c r="B41" i="15"/>
  <c r="B40" i="15"/>
  <c r="B38" i="15"/>
  <c r="B37" i="15"/>
  <c r="B36" i="15"/>
  <c r="B35" i="15"/>
  <c r="B34" i="15"/>
  <c r="B33" i="15"/>
  <c r="B32" i="15"/>
  <c r="B31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C13" i="15"/>
  <c r="B13" i="15"/>
  <c r="C12" i="15"/>
  <c r="B12" i="15"/>
  <c r="C62" i="14"/>
  <c r="C42" i="14"/>
  <c r="C33" i="14"/>
  <c r="C14" i="14"/>
  <c r="C15" i="14"/>
  <c r="C16" i="14"/>
  <c r="C17" i="14"/>
  <c r="C18" i="14"/>
  <c r="C19" i="14"/>
  <c r="C20" i="14"/>
  <c r="C22" i="14"/>
  <c r="C23" i="14"/>
  <c r="C24" i="14"/>
  <c r="C25" i="14"/>
  <c r="C26" i="14"/>
  <c r="C27" i="14"/>
  <c r="C28" i="14"/>
  <c r="C29" i="14"/>
  <c r="C30" i="14"/>
  <c r="C31" i="14"/>
  <c r="C32" i="14"/>
  <c r="E35" i="14"/>
  <c r="F35" i="14"/>
  <c r="G35" i="14"/>
  <c r="H35" i="14"/>
  <c r="I35" i="14"/>
  <c r="L35" i="14"/>
  <c r="M35" i="14"/>
  <c r="N35" i="14"/>
  <c r="O35" i="14"/>
  <c r="P35" i="14"/>
  <c r="S35" i="14"/>
  <c r="T35" i="14"/>
  <c r="U35" i="14"/>
  <c r="V35" i="14"/>
  <c r="W35" i="14"/>
  <c r="Z35" i="14"/>
  <c r="AA35" i="14"/>
  <c r="AB35" i="14"/>
  <c r="AC35" i="14"/>
  <c r="AD35" i="14"/>
  <c r="AG35" i="14"/>
  <c r="C35" i="14"/>
  <c r="C36" i="14"/>
  <c r="C37" i="14"/>
  <c r="C38" i="14"/>
  <c r="C39" i="14"/>
  <c r="C40" i="14"/>
  <c r="C41" i="14"/>
  <c r="C43" i="14"/>
  <c r="E45" i="14"/>
  <c r="F45" i="14"/>
  <c r="G45" i="14"/>
  <c r="H45" i="14"/>
  <c r="I45" i="14"/>
  <c r="L45" i="14"/>
  <c r="M45" i="14"/>
  <c r="N45" i="14"/>
  <c r="O45" i="14"/>
  <c r="P45" i="14"/>
  <c r="S45" i="14"/>
  <c r="T45" i="14"/>
  <c r="U45" i="14"/>
  <c r="V45" i="14"/>
  <c r="W45" i="14"/>
  <c r="Z45" i="14"/>
  <c r="AA45" i="14"/>
  <c r="AB45" i="14"/>
  <c r="AC45" i="14"/>
  <c r="AD45" i="14"/>
  <c r="AG45" i="14"/>
  <c r="C45" i="14"/>
  <c r="C46" i="14"/>
  <c r="C47" i="14"/>
  <c r="C48" i="14"/>
  <c r="C49" i="14"/>
  <c r="C50" i="14"/>
  <c r="C52" i="14"/>
  <c r="C53" i="14"/>
  <c r="C54" i="14"/>
  <c r="C56" i="14"/>
  <c r="C60" i="14"/>
  <c r="C61" i="14"/>
  <c r="C63" i="14"/>
  <c r="C64" i="14"/>
  <c r="C21" i="14"/>
  <c r="C34" i="14"/>
  <c r="C44" i="14"/>
  <c r="C51" i="14"/>
  <c r="C55" i="14"/>
  <c r="C57" i="14"/>
  <c r="C58" i="14"/>
  <c r="C59" i="14"/>
  <c r="C65" i="14"/>
  <c r="B58" i="14"/>
  <c r="B56" i="14"/>
  <c r="B55" i="14"/>
  <c r="B53" i="14"/>
  <c r="B52" i="14"/>
  <c r="B51" i="14"/>
  <c r="B50" i="14"/>
  <c r="B49" i="14"/>
  <c r="B48" i="14"/>
  <c r="B47" i="14"/>
  <c r="B46" i="14"/>
  <c r="B45" i="14"/>
  <c r="B44" i="14"/>
  <c r="B43" i="14"/>
  <c r="B42" i="14"/>
  <c r="B41" i="14"/>
  <c r="B40" i="14"/>
  <c r="B38" i="14"/>
  <c r="B37" i="14"/>
  <c r="B36" i="14"/>
  <c r="B35" i="14"/>
  <c r="B34" i="14"/>
  <c r="B33" i="14"/>
  <c r="B32" i="14"/>
  <c r="B31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C13" i="14"/>
  <c r="B13" i="14"/>
  <c r="C12" i="14"/>
  <c r="B12" i="14"/>
  <c r="D61" i="13"/>
  <c r="E61" i="13"/>
  <c r="F61" i="13"/>
  <c r="G61" i="13"/>
  <c r="H61" i="13"/>
  <c r="I61" i="13"/>
  <c r="J61" i="13"/>
  <c r="K61" i="13"/>
  <c r="L61" i="13"/>
  <c r="M61" i="13"/>
  <c r="N61" i="13"/>
  <c r="O61" i="13"/>
  <c r="P61" i="13"/>
  <c r="Q61" i="13"/>
  <c r="R61" i="13"/>
  <c r="S61" i="13"/>
  <c r="T61" i="13"/>
  <c r="U61" i="13"/>
  <c r="V61" i="13"/>
  <c r="W61" i="13"/>
  <c r="X61" i="13"/>
  <c r="Y61" i="13"/>
  <c r="Z61" i="13"/>
  <c r="AA61" i="13"/>
  <c r="AB61" i="13"/>
  <c r="AC61" i="13"/>
  <c r="AD7" i="13"/>
  <c r="AD61" i="13"/>
  <c r="AE7" i="13"/>
  <c r="AE61" i="13"/>
  <c r="AF7" i="13"/>
  <c r="AF61" i="13"/>
  <c r="AG7" i="13"/>
  <c r="AG61" i="13"/>
  <c r="C61" i="13"/>
  <c r="C41" i="13"/>
  <c r="D32" i="13"/>
  <c r="E32" i="13"/>
  <c r="H32" i="13"/>
  <c r="I32" i="13"/>
  <c r="J32" i="13"/>
  <c r="K32" i="13"/>
  <c r="L32" i="13"/>
  <c r="O32" i="13"/>
  <c r="P32" i="13"/>
  <c r="Q32" i="13"/>
  <c r="R32" i="13"/>
  <c r="S32" i="13"/>
  <c r="V32" i="13"/>
  <c r="W32" i="13"/>
  <c r="X32" i="13"/>
  <c r="Y32" i="13"/>
  <c r="Z32" i="13"/>
  <c r="AC32" i="13"/>
  <c r="AD32" i="13"/>
  <c r="AE32" i="13"/>
  <c r="AF32" i="13"/>
  <c r="AG32" i="13"/>
  <c r="C32" i="13"/>
  <c r="E13" i="13"/>
  <c r="J13" i="13"/>
  <c r="O13" i="13"/>
  <c r="U13" i="13"/>
  <c r="AA13" i="13"/>
  <c r="C13" i="13"/>
  <c r="E14" i="13"/>
  <c r="J14" i="13"/>
  <c r="O14" i="13"/>
  <c r="U14" i="13"/>
  <c r="AA14" i="13"/>
  <c r="C14" i="13"/>
  <c r="E15" i="13"/>
  <c r="J15" i="13"/>
  <c r="O15" i="13"/>
  <c r="U15" i="13"/>
  <c r="AA15" i="13"/>
  <c r="C15" i="13"/>
  <c r="D16" i="13"/>
  <c r="H16" i="13"/>
  <c r="M16" i="13"/>
  <c r="S16" i="13"/>
  <c r="Y16" i="13"/>
  <c r="AF16" i="13"/>
  <c r="C16" i="13"/>
  <c r="D17" i="13"/>
  <c r="H17" i="13"/>
  <c r="M17" i="13"/>
  <c r="S17" i="13"/>
  <c r="Y17" i="13"/>
  <c r="AF17" i="13"/>
  <c r="C17" i="13"/>
  <c r="D18" i="13"/>
  <c r="H18" i="13"/>
  <c r="M18" i="13"/>
  <c r="S18" i="13"/>
  <c r="Y18" i="13"/>
  <c r="AF18" i="13"/>
  <c r="C18" i="13"/>
  <c r="D19" i="13"/>
  <c r="H19" i="13"/>
  <c r="M19" i="13"/>
  <c r="S19" i="13"/>
  <c r="Y19" i="13"/>
  <c r="AF19" i="13"/>
  <c r="C19" i="13"/>
  <c r="D21" i="13"/>
  <c r="E21" i="13"/>
  <c r="H21" i="13"/>
  <c r="I21" i="13"/>
  <c r="J21" i="13"/>
  <c r="K21" i="13"/>
  <c r="L21" i="13"/>
  <c r="O21" i="13"/>
  <c r="P21" i="13"/>
  <c r="Q21" i="13"/>
  <c r="R21" i="13"/>
  <c r="S21" i="13"/>
  <c r="V21" i="13"/>
  <c r="W21" i="13"/>
  <c r="X21" i="13"/>
  <c r="Y21" i="13"/>
  <c r="Z21" i="13"/>
  <c r="AC21" i="13"/>
  <c r="AD21" i="13"/>
  <c r="AE21" i="13"/>
  <c r="AF21" i="13"/>
  <c r="AG21" i="13"/>
  <c r="C21" i="13"/>
  <c r="D22" i="13"/>
  <c r="E22" i="13"/>
  <c r="H22" i="13"/>
  <c r="I22" i="13"/>
  <c r="J22" i="13"/>
  <c r="K22" i="13"/>
  <c r="L22" i="13"/>
  <c r="O22" i="13"/>
  <c r="P22" i="13"/>
  <c r="Q22" i="13"/>
  <c r="R22" i="13"/>
  <c r="S22" i="13"/>
  <c r="V22" i="13"/>
  <c r="W22" i="13"/>
  <c r="X22" i="13"/>
  <c r="Y22" i="13"/>
  <c r="Z22" i="13"/>
  <c r="AC22" i="13"/>
  <c r="AD22" i="13"/>
  <c r="AE22" i="13"/>
  <c r="AF22" i="13"/>
  <c r="AG22" i="13"/>
  <c r="C22" i="13"/>
  <c r="D23" i="13"/>
  <c r="F23" i="13"/>
  <c r="G23" i="13"/>
  <c r="M23" i="13"/>
  <c r="N23" i="13"/>
  <c r="R23" i="13"/>
  <c r="T23" i="13"/>
  <c r="U23" i="13"/>
  <c r="AA23" i="13"/>
  <c r="AB23" i="13"/>
  <c r="C23" i="13"/>
  <c r="C24" i="13"/>
  <c r="D25" i="13"/>
  <c r="E25" i="13"/>
  <c r="H25" i="13"/>
  <c r="I25" i="13"/>
  <c r="J25" i="13"/>
  <c r="K25" i="13"/>
  <c r="L25" i="13"/>
  <c r="O25" i="13"/>
  <c r="P25" i="13"/>
  <c r="Q25" i="13"/>
  <c r="R25" i="13"/>
  <c r="S25" i="13"/>
  <c r="V25" i="13"/>
  <c r="W25" i="13"/>
  <c r="X25" i="13"/>
  <c r="Y25" i="13"/>
  <c r="Z25" i="13"/>
  <c r="AC25" i="13"/>
  <c r="AD25" i="13"/>
  <c r="AE25" i="13"/>
  <c r="AF25" i="13"/>
  <c r="AG25" i="13"/>
  <c r="C25" i="13"/>
  <c r="C26" i="13"/>
  <c r="D27" i="13"/>
  <c r="E27" i="13"/>
  <c r="H27" i="13"/>
  <c r="I27" i="13"/>
  <c r="J27" i="13"/>
  <c r="K27" i="13"/>
  <c r="L27" i="13"/>
  <c r="O27" i="13"/>
  <c r="P27" i="13"/>
  <c r="Q27" i="13"/>
  <c r="R27" i="13"/>
  <c r="S27" i="13"/>
  <c r="V27" i="13"/>
  <c r="W27" i="13"/>
  <c r="X27" i="13"/>
  <c r="Y27" i="13"/>
  <c r="Z27" i="13"/>
  <c r="AC27" i="13"/>
  <c r="AD27" i="13"/>
  <c r="AE27" i="13"/>
  <c r="AF27" i="13"/>
  <c r="AG27" i="13"/>
  <c r="C27" i="13"/>
  <c r="C28" i="13"/>
  <c r="C29" i="13"/>
  <c r="D30" i="13"/>
  <c r="K30" i="13"/>
  <c r="R30" i="13"/>
  <c r="AD30" i="13"/>
  <c r="C30" i="13"/>
  <c r="C31" i="13"/>
  <c r="D34" i="13"/>
  <c r="E34" i="13"/>
  <c r="H34" i="13"/>
  <c r="I34" i="13"/>
  <c r="J34" i="13"/>
  <c r="K34" i="13"/>
  <c r="L34" i="13"/>
  <c r="O34" i="13"/>
  <c r="P34" i="13"/>
  <c r="Q34" i="13"/>
  <c r="R34" i="13"/>
  <c r="S34" i="13"/>
  <c r="V34" i="13"/>
  <c r="W34" i="13"/>
  <c r="X34" i="13"/>
  <c r="Y34" i="13"/>
  <c r="Z34" i="13"/>
  <c r="AC34" i="13"/>
  <c r="AD34" i="13"/>
  <c r="AE34" i="13"/>
  <c r="AF34" i="13"/>
  <c r="AG34" i="13"/>
  <c r="C34" i="13"/>
  <c r="C35" i="13"/>
  <c r="C36" i="13"/>
  <c r="D37" i="13"/>
  <c r="H37" i="13"/>
  <c r="K37" i="13"/>
  <c r="Q37" i="13"/>
  <c r="X37" i="13"/>
  <c r="C37" i="13"/>
  <c r="C38" i="13"/>
  <c r="D39" i="13"/>
  <c r="H39" i="13"/>
  <c r="K39" i="13"/>
  <c r="Q39" i="13"/>
  <c r="X39" i="13"/>
  <c r="C39" i="13"/>
  <c r="C40" i="13"/>
  <c r="C42" i="13"/>
  <c r="D44" i="13"/>
  <c r="E44" i="13"/>
  <c r="H44" i="13"/>
  <c r="I44" i="13"/>
  <c r="J44" i="13"/>
  <c r="K44" i="13"/>
  <c r="L44" i="13"/>
  <c r="O44" i="13"/>
  <c r="P44" i="13"/>
  <c r="Q44" i="13"/>
  <c r="R44" i="13"/>
  <c r="S44" i="13"/>
  <c r="V44" i="13"/>
  <c r="W44" i="13"/>
  <c r="X44" i="13"/>
  <c r="Y44" i="13"/>
  <c r="Z44" i="13"/>
  <c r="AC44" i="13"/>
  <c r="AD44" i="13"/>
  <c r="AE44" i="13"/>
  <c r="AF44" i="13"/>
  <c r="AG44" i="13"/>
  <c r="C44" i="13"/>
  <c r="C45" i="13"/>
  <c r="C46" i="13"/>
  <c r="C47" i="13"/>
  <c r="C48" i="13"/>
  <c r="C49" i="13"/>
  <c r="D51" i="13"/>
  <c r="E51" i="13"/>
  <c r="H51" i="13"/>
  <c r="I51" i="13"/>
  <c r="J51" i="13"/>
  <c r="K51" i="13"/>
  <c r="L51" i="13"/>
  <c r="O51" i="13"/>
  <c r="P51" i="13"/>
  <c r="Q51" i="13"/>
  <c r="R51" i="13"/>
  <c r="S51" i="13"/>
  <c r="V51" i="13"/>
  <c r="W51" i="13"/>
  <c r="X51" i="13"/>
  <c r="Y51" i="13"/>
  <c r="Z51" i="13"/>
  <c r="AC51" i="13"/>
  <c r="AD51" i="13"/>
  <c r="AE51" i="13"/>
  <c r="AF51" i="13"/>
  <c r="AG51" i="13"/>
  <c r="C51" i="13"/>
  <c r="C52" i="13"/>
  <c r="C53" i="13"/>
  <c r="C55" i="13"/>
  <c r="C59" i="13"/>
  <c r="C60" i="13"/>
  <c r="D62" i="13"/>
  <c r="C62" i="13"/>
  <c r="C63" i="13"/>
  <c r="C20" i="13"/>
  <c r="C33" i="13"/>
  <c r="C43" i="13"/>
  <c r="C50" i="13"/>
  <c r="C54" i="13"/>
  <c r="C56" i="13"/>
  <c r="C57" i="13"/>
  <c r="C58" i="13"/>
  <c r="C64" i="13"/>
  <c r="AH7" i="13"/>
  <c r="AH61" i="13"/>
  <c r="B57" i="13"/>
  <c r="B55" i="13"/>
  <c r="B54" i="13"/>
  <c r="B52" i="13"/>
  <c r="B51" i="13"/>
  <c r="B50" i="13"/>
  <c r="B49" i="13"/>
  <c r="B48" i="13"/>
  <c r="B47" i="13"/>
  <c r="B46" i="13"/>
  <c r="B45" i="13"/>
  <c r="B44" i="13"/>
  <c r="B43" i="13"/>
  <c r="B42" i="13"/>
  <c r="B41" i="13"/>
  <c r="B40" i="13"/>
  <c r="B39" i="13"/>
  <c r="B37" i="13"/>
  <c r="B36" i="13"/>
  <c r="B35" i="13"/>
  <c r="B34" i="13"/>
  <c r="B33" i="13"/>
  <c r="B32" i="13"/>
  <c r="B31" i="13"/>
  <c r="B30" i="13"/>
  <c r="B28" i="13"/>
  <c r="B27" i="13"/>
  <c r="B26" i="13"/>
  <c r="B25" i="13"/>
  <c r="B24" i="13"/>
  <c r="AH23" i="13"/>
  <c r="B23" i="13"/>
  <c r="B22" i="13"/>
  <c r="B21" i="13"/>
  <c r="B20" i="13"/>
  <c r="B19" i="13"/>
  <c r="B18" i="13"/>
  <c r="B17" i="13"/>
  <c r="B16" i="13"/>
  <c r="AH15" i="13"/>
  <c r="B15" i="13"/>
  <c r="AH14" i="13"/>
  <c r="B14" i="13"/>
  <c r="AH13" i="13"/>
  <c r="B13" i="13"/>
  <c r="C12" i="13"/>
  <c r="B12" i="13"/>
  <c r="C11" i="13"/>
  <c r="B11" i="13"/>
  <c r="D61" i="12"/>
  <c r="E61" i="12"/>
  <c r="F61" i="12"/>
  <c r="G61" i="12"/>
  <c r="H61" i="12"/>
  <c r="I61" i="12"/>
  <c r="J61" i="12"/>
  <c r="K61" i="12"/>
  <c r="L61" i="12"/>
  <c r="M61" i="12"/>
  <c r="N61" i="12"/>
  <c r="O61" i="12"/>
  <c r="P61" i="12"/>
  <c r="Q61" i="12"/>
  <c r="R61" i="12"/>
  <c r="S61" i="12"/>
  <c r="T61" i="12"/>
  <c r="U61" i="12"/>
  <c r="V61" i="12"/>
  <c r="W61" i="12"/>
  <c r="X61" i="12"/>
  <c r="Y61" i="12"/>
  <c r="Z61" i="12"/>
  <c r="AA61" i="12"/>
  <c r="AB61" i="12"/>
  <c r="AC61" i="12"/>
  <c r="AD7" i="12"/>
  <c r="AD61" i="12"/>
  <c r="AE7" i="12"/>
  <c r="AE61" i="12"/>
  <c r="AF7" i="12"/>
  <c r="AF61" i="12"/>
  <c r="AG7" i="12"/>
  <c r="AG61" i="12"/>
  <c r="C61" i="12"/>
  <c r="C41" i="12"/>
  <c r="D32" i="12"/>
  <c r="E32" i="12"/>
  <c r="H32" i="12"/>
  <c r="I32" i="12"/>
  <c r="J32" i="12"/>
  <c r="K32" i="12"/>
  <c r="L32" i="12"/>
  <c r="O32" i="12"/>
  <c r="P32" i="12"/>
  <c r="Q32" i="12"/>
  <c r="R32" i="12"/>
  <c r="S32" i="12"/>
  <c r="V32" i="12"/>
  <c r="W32" i="12"/>
  <c r="X32" i="12"/>
  <c r="Y32" i="12"/>
  <c r="Z32" i="12"/>
  <c r="AC32" i="12"/>
  <c r="AD32" i="12"/>
  <c r="AE32" i="12"/>
  <c r="AF32" i="12"/>
  <c r="AG32" i="12"/>
  <c r="C32" i="12"/>
  <c r="E13" i="12"/>
  <c r="J13" i="12"/>
  <c r="O13" i="12"/>
  <c r="U13" i="12"/>
  <c r="AA13" i="12"/>
  <c r="C13" i="12"/>
  <c r="E14" i="12"/>
  <c r="J14" i="12"/>
  <c r="O14" i="12"/>
  <c r="U14" i="12"/>
  <c r="AA14" i="12"/>
  <c r="C14" i="12"/>
  <c r="E15" i="12"/>
  <c r="J15" i="12"/>
  <c r="O15" i="12"/>
  <c r="U15" i="12"/>
  <c r="AA15" i="12"/>
  <c r="C15" i="12"/>
  <c r="D16" i="12"/>
  <c r="H16" i="12"/>
  <c r="M16" i="12"/>
  <c r="S16" i="12"/>
  <c r="Y16" i="12"/>
  <c r="AF16" i="12"/>
  <c r="C16" i="12"/>
  <c r="D17" i="12"/>
  <c r="H17" i="12"/>
  <c r="M17" i="12"/>
  <c r="S17" i="12"/>
  <c r="Y17" i="12"/>
  <c r="AF17" i="12"/>
  <c r="C17" i="12"/>
  <c r="D18" i="12"/>
  <c r="H18" i="12"/>
  <c r="M18" i="12"/>
  <c r="S18" i="12"/>
  <c r="Y18" i="12"/>
  <c r="AF18" i="12"/>
  <c r="C18" i="12"/>
  <c r="D19" i="12"/>
  <c r="H19" i="12"/>
  <c r="M19" i="12"/>
  <c r="S19" i="12"/>
  <c r="Y19" i="12"/>
  <c r="AF19" i="12"/>
  <c r="C19" i="12"/>
  <c r="D21" i="12"/>
  <c r="E21" i="12"/>
  <c r="H21" i="12"/>
  <c r="I21" i="12"/>
  <c r="J21" i="12"/>
  <c r="K21" i="12"/>
  <c r="L21" i="12"/>
  <c r="O21" i="12"/>
  <c r="P21" i="12"/>
  <c r="Q21" i="12"/>
  <c r="R21" i="12"/>
  <c r="S21" i="12"/>
  <c r="V21" i="12"/>
  <c r="W21" i="12"/>
  <c r="X21" i="12"/>
  <c r="Y21" i="12"/>
  <c r="Z21" i="12"/>
  <c r="AC21" i="12"/>
  <c r="AD21" i="12"/>
  <c r="AE21" i="12"/>
  <c r="AF21" i="12"/>
  <c r="AG21" i="12"/>
  <c r="C21" i="12"/>
  <c r="D22" i="12"/>
  <c r="E22" i="12"/>
  <c r="H22" i="12"/>
  <c r="I22" i="12"/>
  <c r="J22" i="12"/>
  <c r="K22" i="12"/>
  <c r="L22" i="12"/>
  <c r="O22" i="12"/>
  <c r="P22" i="12"/>
  <c r="Q22" i="12"/>
  <c r="R22" i="12"/>
  <c r="S22" i="12"/>
  <c r="V22" i="12"/>
  <c r="W22" i="12"/>
  <c r="X22" i="12"/>
  <c r="Y22" i="12"/>
  <c r="Z22" i="12"/>
  <c r="AC22" i="12"/>
  <c r="AD22" i="12"/>
  <c r="AE22" i="12"/>
  <c r="AF22" i="12"/>
  <c r="AG22" i="12"/>
  <c r="C22" i="12"/>
  <c r="D23" i="12"/>
  <c r="F23" i="12"/>
  <c r="G23" i="12"/>
  <c r="M23" i="12"/>
  <c r="N23" i="12"/>
  <c r="R23" i="12"/>
  <c r="T23" i="12"/>
  <c r="U23" i="12"/>
  <c r="AA23" i="12"/>
  <c r="AB23" i="12"/>
  <c r="C23" i="12"/>
  <c r="C24" i="12"/>
  <c r="D25" i="12"/>
  <c r="E25" i="12"/>
  <c r="H25" i="12"/>
  <c r="I25" i="12"/>
  <c r="J25" i="12"/>
  <c r="K25" i="12"/>
  <c r="L25" i="12"/>
  <c r="O25" i="12"/>
  <c r="P25" i="12"/>
  <c r="Q25" i="12"/>
  <c r="R25" i="12"/>
  <c r="S25" i="12"/>
  <c r="V25" i="12"/>
  <c r="W25" i="12"/>
  <c r="X25" i="12"/>
  <c r="Y25" i="12"/>
  <c r="Z25" i="12"/>
  <c r="AC25" i="12"/>
  <c r="AD25" i="12"/>
  <c r="AE25" i="12"/>
  <c r="AF25" i="12"/>
  <c r="AG25" i="12"/>
  <c r="C25" i="12"/>
  <c r="C26" i="12"/>
  <c r="D27" i="12"/>
  <c r="E27" i="12"/>
  <c r="H27" i="12"/>
  <c r="I27" i="12"/>
  <c r="J27" i="12"/>
  <c r="K27" i="12"/>
  <c r="L27" i="12"/>
  <c r="O27" i="12"/>
  <c r="P27" i="12"/>
  <c r="Q27" i="12"/>
  <c r="R27" i="12"/>
  <c r="S27" i="12"/>
  <c r="V27" i="12"/>
  <c r="W27" i="12"/>
  <c r="X27" i="12"/>
  <c r="Y27" i="12"/>
  <c r="Z27" i="12"/>
  <c r="AC27" i="12"/>
  <c r="AD27" i="12"/>
  <c r="AE27" i="12"/>
  <c r="AF27" i="12"/>
  <c r="AG27" i="12"/>
  <c r="C27" i="12"/>
  <c r="C28" i="12"/>
  <c r="C29" i="12"/>
  <c r="D30" i="12"/>
  <c r="K30" i="12"/>
  <c r="R30" i="12"/>
  <c r="AD30" i="12"/>
  <c r="C30" i="12"/>
  <c r="C31" i="12"/>
  <c r="D34" i="12"/>
  <c r="E34" i="12"/>
  <c r="H34" i="12"/>
  <c r="I34" i="12"/>
  <c r="J34" i="12"/>
  <c r="K34" i="12"/>
  <c r="L34" i="12"/>
  <c r="O34" i="12"/>
  <c r="P34" i="12"/>
  <c r="Q34" i="12"/>
  <c r="R34" i="12"/>
  <c r="S34" i="12"/>
  <c r="V34" i="12"/>
  <c r="W34" i="12"/>
  <c r="X34" i="12"/>
  <c r="Y34" i="12"/>
  <c r="Z34" i="12"/>
  <c r="AC34" i="12"/>
  <c r="AD34" i="12"/>
  <c r="AE34" i="12"/>
  <c r="AF34" i="12"/>
  <c r="AG34" i="12"/>
  <c r="C34" i="12"/>
  <c r="C35" i="12"/>
  <c r="C36" i="12"/>
  <c r="D37" i="12"/>
  <c r="H37" i="12"/>
  <c r="K37" i="12"/>
  <c r="Q37" i="12"/>
  <c r="X37" i="12"/>
  <c r="C37" i="12"/>
  <c r="C38" i="12"/>
  <c r="D39" i="12"/>
  <c r="H39" i="12"/>
  <c r="K39" i="12"/>
  <c r="Q39" i="12"/>
  <c r="X39" i="12"/>
  <c r="C39" i="12"/>
  <c r="C40" i="12"/>
  <c r="C42" i="12"/>
  <c r="D44" i="12"/>
  <c r="E44" i="12"/>
  <c r="H44" i="12"/>
  <c r="I44" i="12"/>
  <c r="J44" i="12"/>
  <c r="K44" i="12"/>
  <c r="L44" i="12"/>
  <c r="O44" i="12"/>
  <c r="P44" i="12"/>
  <c r="Q44" i="12"/>
  <c r="R44" i="12"/>
  <c r="S44" i="12"/>
  <c r="V44" i="12"/>
  <c r="W44" i="12"/>
  <c r="X44" i="12"/>
  <c r="Y44" i="12"/>
  <c r="Z44" i="12"/>
  <c r="AC44" i="12"/>
  <c r="AD44" i="12"/>
  <c r="AE44" i="12"/>
  <c r="AF44" i="12"/>
  <c r="AG44" i="12"/>
  <c r="C44" i="12"/>
  <c r="C45" i="12"/>
  <c r="C46" i="12"/>
  <c r="C47" i="12"/>
  <c r="C48" i="12"/>
  <c r="C49" i="12"/>
  <c r="D51" i="12"/>
  <c r="E51" i="12"/>
  <c r="H51" i="12"/>
  <c r="I51" i="12"/>
  <c r="J51" i="12"/>
  <c r="K51" i="12"/>
  <c r="L51" i="12"/>
  <c r="O51" i="12"/>
  <c r="P51" i="12"/>
  <c r="Q51" i="12"/>
  <c r="R51" i="12"/>
  <c r="S51" i="12"/>
  <c r="V51" i="12"/>
  <c r="W51" i="12"/>
  <c r="X51" i="12"/>
  <c r="Y51" i="12"/>
  <c r="Z51" i="12"/>
  <c r="AC51" i="12"/>
  <c r="AD51" i="12"/>
  <c r="AE51" i="12"/>
  <c r="AF51" i="12"/>
  <c r="AG51" i="12"/>
  <c r="C51" i="12"/>
  <c r="C52" i="12"/>
  <c r="C53" i="12"/>
  <c r="C55" i="12"/>
  <c r="C59" i="12"/>
  <c r="C60" i="12"/>
  <c r="D62" i="12"/>
  <c r="C62" i="12"/>
  <c r="C63" i="12"/>
  <c r="C20" i="12"/>
  <c r="C33" i="12"/>
  <c r="C43" i="12"/>
  <c r="C50" i="12"/>
  <c r="C54" i="12"/>
  <c r="C56" i="12"/>
  <c r="C57" i="12"/>
  <c r="C58" i="12"/>
  <c r="C64" i="12"/>
  <c r="AH7" i="12"/>
  <c r="AH61" i="12"/>
  <c r="B57" i="12"/>
  <c r="B55" i="12"/>
  <c r="B54" i="12"/>
  <c r="B52" i="12"/>
  <c r="B51" i="12"/>
  <c r="B50" i="12"/>
  <c r="B49" i="12"/>
  <c r="B48" i="12"/>
  <c r="B47" i="12"/>
  <c r="B46" i="12"/>
  <c r="B45" i="12"/>
  <c r="B44" i="12"/>
  <c r="B43" i="12"/>
  <c r="B42" i="12"/>
  <c r="B41" i="12"/>
  <c r="B40" i="12"/>
  <c r="B39" i="12"/>
  <c r="B37" i="12"/>
  <c r="B36" i="12"/>
  <c r="B35" i="12"/>
  <c r="B34" i="12"/>
  <c r="B33" i="12"/>
  <c r="B32" i="12"/>
  <c r="B31" i="12"/>
  <c r="B30" i="12"/>
  <c r="B28" i="12"/>
  <c r="B27" i="12"/>
  <c r="B26" i="12"/>
  <c r="B25" i="12"/>
  <c r="B24" i="12"/>
  <c r="AH23" i="12"/>
  <c r="B23" i="12"/>
  <c r="B22" i="12"/>
  <c r="B21" i="12"/>
  <c r="B20" i="12"/>
  <c r="B19" i="12"/>
  <c r="B18" i="12"/>
  <c r="B17" i="12"/>
  <c r="B16" i="12"/>
  <c r="AH15" i="12"/>
  <c r="B15" i="12"/>
  <c r="AH14" i="12"/>
  <c r="B14" i="12"/>
  <c r="AH13" i="12"/>
  <c r="B13" i="12"/>
  <c r="C12" i="12"/>
  <c r="B12" i="12"/>
  <c r="C11" i="12"/>
  <c r="B11" i="12"/>
  <c r="C62" i="11"/>
  <c r="D42" i="11"/>
  <c r="E42" i="11"/>
  <c r="F42" i="11"/>
  <c r="G42" i="11"/>
  <c r="H42" i="11"/>
  <c r="I42" i="11"/>
  <c r="J42" i="11"/>
  <c r="K42" i="11"/>
  <c r="L42" i="11"/>
  <c r="M42" i="11"/>
  <c r="N42" i="11"/>
  <c r="O42" i="11"/>
  <c r="P42" i="11"/>
  <c r="Q42" i="11"/>
  <c r="R42" i="11"/>
  <c r="S42" i="11"/>
  <c r="T42" i="11"/>
  <c r="U42" i="11"/>
  <c r="V42" i="11"/>
  <c r="W42" i="11"/>
  <c r="X42" i="11"/>
  <c r="Y42" i="11"/>
  <c r="Z42" i="11"/>
  <c r="AA42" i="11"/>
  <c r="AB42" i="11"/>
  <c r="AC42" i="11"/>
  <c r="AD42" i="11"/>
  <c r="AE42" i="11"/>
  <c r="AF42" i="11"/>
  <c r="AG42" i="11"/>
  <c r="AH42" i="11"/>
  <c r="C42" i="11"/>
  <c r="D33" i="11"/>
  <c r="E33" i="11"/>
  <c r="H33" i="11"/>
  <c r="I33" i="11"/>
  <c r="J33" i="11"/>
  <c r="K33" i="11"/>
  <c r="L33" i="11"/>
  <c r="O33" i="11"/>
  <c r="P33" i="11"/>
  <c r="Q33" i="11"/>
  <c r="R33" i="11"/>
  <c r="S33" i="11"/>
  <c r="V33" i="11"/>
  <c r="W33" i="11"/>
  <c r="X33" i="11"/>
  <c r="Y33" i="11"/>
  <c r="Z33" i="11"/>
  <c r="AC33" i="11"/>
  <c r="AD33" i="11"/>
  <c r="AE33" i="11"/>
  <c r="AF33" i="11"/>
  <c r="AG33" i="11"/>
  <c r="C33" i="11"/>
  <c r="C14" i="11"/>
  <c r="C15" i="11"/>
  <c r="C16" i="11"/>
  <c r="C17" i="11"/>
  <c r="C18" i="11"/>
  <c r="C19" i="11"/>
  <c r="C20" i="11"/>
  <c r="C22" i="11"/>
  <c r="D23" i="11"/>
  <c r="E23" i="11"/>
  <c r="H23" i="11"/>
  <c r="I23" i="11"/>
  <c r="J23" i="11"/>
  <c r="K23" i="11"/>
  <c r="L23" i="11"/>
  <c r="O23" i="11"/>
  <c r="P23" i="11"/>
  <c r="Q23" i="11"/>
  <c r="R23" i="11"/>
  <c r="S23" i="11"/>
  <c r="V23" i="11"/>
  <c r="W23" i="11"/>
  <c r="X23" i="11"/>
  <c r="Y23" i="11"/>
  <c r="Z23" i="11"/>
  <c r="AC23" i="11"/>
  <c r="AD23" i="11"/>
  <c r="AE23" i="11"/>
  <c r="AF23" i="11"/>
  <c r="AG23" i="11"/>
  <c r="C23" i="11"/>
  <c r="C24" i="11"/>
  <c r="D25" i="11"/>
  <c r="E25" i="11"/>
  <c r="H25" i="11"/>
  <c r="I25" i="11"/>
  <c r="J25" i="11"/>
  <c r="K25" i="11"/>
  <c r="L25" i="11"/>
  <c r="O25" i="11"/>
  <c r="P25" i="11"/>
  <c r="Q25" i="11"/>
  <c r="R25" i="11"/>
  <c r="S25" i="11"/>
  <c r="V25" i="11"/>
  <c r="W25" i="11"/>
  <c r="X25" i="11"/>
  <c r="Y25" i="11"/>
  <c r="Z25" i="11"/>
  <c r="AC25" i="11"/>
  <c r="AD25" i="11"/>
  <c r="AE25" i="11"/>
  <c r="AF25" i="11"/>
  <c r="AG25" i="11"/>
  <c r="C25" i="11"/>
  <c r="D26" i="11"/>
  <c r="E26" i="11"/>
  <c r="H26" i="11"/>
  <c r="I26" i="11"/>
  <c r="J26" i="11"/>
  <c r="K26" i="11"/>
  <c r="L26" i="11"/>
  <c r="O26" i="11"/>
  <c r="P26" i="11"/>
  <c r="Q26" i="11"/>
  <c r="R26" i="11"/>
  <c r="S26" i="11"/>
  <c r="V26" i="11"/>
  <c r="W26" i="11"/>
  <c r="X26" i="11"/>
  <c r="Y26" i="11"/>
  <c r="Z26" i="11"/>
  <c r="AC26" i="11"/>
  <c r="AD26" i="11"/>
  <c r="AE26" i="11"/>
  <c r="AF26" i="11"/>
  <c r="AG26" i="11"/>
  <c r="C26" i="11"/>
  <c r="C27" i="11"/>
  <c r="C28" i="11"/>
  <c r="C29" i="11"/>
  <c r="C30" i="11"/>
  <c r="C31" i="11"/>
  <c r="C32" i="11"/>
  <c r="D35" i="11"/>
  <c r="E35" i="11"/>
  <c r="J35" i="11"/>
  <c r="C35" i="11"/>
  <c r="C36" i="11"/>
  <c r="C37" i="11"/>
  <c r="D38" i="11"/>
  <c r="E38" i="11"/>
  <c r="F38" i="11"/>
  <c r="G38" i="11"/>
  <c r="H38" i="11"/>
  <c r="I38" i="11"/>
  <c r="J38" i="11"/>
  <c r="K38" i="11"/>
  <c r="L38" i="11"/>
  <c r="M38" i="11"/>
  <c r="N38" i="11"/>
  <c r="O38" i="11"/>
  <c r="P38" i="11"/>
  <c r="Q38" i="11"/>
  <c r="R38" i="11"/>
  <c r="S38" i="11"/>
  <c r="T38" i="11"/>
  <c r="U38" i="11"/>
  <c r="V38" i="11"/>
  <c r="W38" i="11"/>
  <c r="X38" i="11"/>
  <c r="Y38" i="11"/>
  <c r="Z38" i="11"/>
  <c r="AA38" i="11"/>
  <c r="AB38" i="11"/>
  <c r="AC38" i="11"/>
  <c r="AD38" i="11"/>
  <c r="AE38" i="11"/>
  <c r="AF38" i="11"/>
  <c r="AG38" i="11"/>
  <c r="AH38" i="11"/>
  <c r="C38" i="11"/>
  <c r="D39" i="11"/>
  <c r="E39" i="11"/>
  <c r="H39" i="11"/>
  <c r="I39" i="11"/>
  <c r="J39" i="11"/>
  <c r="K39" i="11"/>
  <c r="L39" i="11"/>
  <c r="O39" i="11"/>
  <c r="P39" i="11"/>
  <c r="Q39" i="11"/>
  <c r="R39" i="11"/>
  <c r="S39" i="11"/>
  <c r="V39" i="11"/>
  <c r="W39" i="11"/>
  <c r="X39" i="11"/>
  <c r="Y39" i="11"/>
  <c r="Z39" i="11"/>
  <c r="AC39" i="11"/>
  <c r="AD39" i="11"/>
  <c r="AE39" i="11"/>
  <c r="AF39" i="11"/>
  <c r="AG39" i="11"/>
  <c r="C39" i="11"/>
  <c r="C40" i="11"/>
  <c r="C41" i="11"/>
  <c r="C43" i="11"/>
  <c r="C45" i="11"/>
  <c r="C46" i="11"/>
  <c r="C47" i="11"/>
  <c r="D48" i="11"/>
  <c r="E48" i="11"/>
  <c r="F48" i="11"/>
  <c r="G48" i="11"/>
  <c r="H48" i="11"/>
  <c r="I48" i="11"/>
  <c r="J48" i="11"/>
  <c r="K48" i="11"/>
  <c r="L48" i="11"/>
  <c r="M48" i="11"/>
  <c r="N48" i="11"/>
  <c r="O48" i="11"/>
  <c r="P48" i="11"/>
  <c r="Q48" i="11"/>
  <c r="R48" i="11"/>
  <c r="S48" i="11"/>
  <c r="T48" i="11"/>
  <c r="U48" i="11"/>
  <c r="V48" i="11"/>
  <c r="W48" i="11"/>
  <c r="X48" i="11"/>
  <c r="Y48" i="11"/>
  <c r="Z48" i="11"/>
  <c r="AA48" i="11"/>
  <c r="AB48" i="11"/>
  <c r="AC48" i="11"/>
  <c r="AD48" i="11"/>
  <c r="AE48" i="11"/>
  <c r="AF48" i="11"/>
  <c r="AG48" i="11"/>
  <c r="AH48" i="11"/>
  <c r="C48" i="11"/>
  <c r="D49" i="11"/>
  <c r="E49" i="11"/>
  <c r="F49" i="11"/>
  <c r="G49" i="11"/>
  <c r="H49" i="11"/>
  <c r="I49" i="11"/>
  <c r="J49" i="11"/>
  <c r="K49" i="11"/>
  <c r="L49" i="11"/>
  <c r="M49" i="11"/>
  <c r="N49" i="11"/>
  <c r="O49" i="11"/>
  <c r="P49" i="11"/>
  <c r="Q49" i="11"/>
  <c r="R49" i="11"/>
  <c r="S49" i="11"/>
  <c r="T49" i="11"/>
  <c r="U49" i="11"/>
  <c r="V49" i="11"/>
  <c r="W49" i="11"/>
  <c r="X49" i="11"/>
  <c r="Y49" i="11"/>
  <c r="Z49" i="11"/>
  <c r="AA49" i="11"/>
  <c r="AB49" i="11"/>
  <c r="AC49" i="11"/>
  <c r="AD49" i="11"/>
  <c r="AE49" i="11"/>
  <c r="AF49" i="11"/>
  <c r="AG49" i="11"/>
  <c r="AH49" i="11"/>
  <c r="C49" i="11"/>
  <c r="C50" i="11"/>
  <c r="D52" i="11"/>
  <c r="E52" i="11"/>
  <c r="H52" i="11"/>
  <c r="I52" i="11"/>
  <c r="J52" i="11"/>
  <c r="K52" i="11"/>
  <c r="L52" i="11"/>
  <c r="O52" i="11"/>
  <c r="P52" i="11"/>
  <c r="Q52" i="11"/>
  <c r="R52" i="11"/>
  <c r="S52" i="11"/>
  <c r="V52" i="11"/>
  <c r="W52" i="11"/>
  <c r="X52" i="11"/>
  <c r="Y52" i="11"/>
  <c r="Z52" i="11"/>
  <c r="AC52" i="11"/>
  <c r="AD52" i="11"/>
  <c r="AE52" i="11"/>
  <c r="AF52" i="11"/>
  <c r="AG52" i="11"/>
  <c r="C52" i="11"/>
  <c r="D53" i="11"/>
  <c r="E53" i="11"/>
  <c r="F53" i="11"/>
  <c r="G53" i="11"/>
  <c r="H53" i="11"/>
  <c r="I53" i="11"/>
  <c r="J53" i="11"/>
  <c r="K53" i="11"/>
  <c r="L53" i="11"/>
  <c r="M53" i="11"/>
  <c r="N53" i="11"/>
  <c r="O53" i="11"/>
  <c r="P53" i="11"/>
  <c r="Q53" i="11"/>
  <c r="R53" i="11"/>
  <c r="S53" i="11"/>
  <c r="T53" i="11"/>
  <c r="U53" i="11"/>
  <c r="V53" i="11"/>
  <c r="W53" i="11"/>
  <c r="X53" i="11"/>
  <c r="Y53" i="11"/>
  <c r="Z53" i="11"/>
  <c r="AA53" i="11"/>
  <c r="AB53" i="11"/>
  <c r="AC53" i="11"/>
  <c r="AD53" i="11"/>
  <c r="AE53" i="11"/>
  <c r="AF53" i="11"/>
  <c r="AG53" i="11"/>
  <c r="AH53" i="11"/>
  <c r="C53" i="11"/>
  <c r="C54" i="11"/>
  <c r="C56" i="11"/>
  <c r="C60" i="11"/>
  <c r="C61" i="11"/>
  <c r="L63" i="11"/>
  <c r="C63" i="11"/>
  <c r="C64" i="11"/>
  <c r="C21" i="11"/>
  <c r="C34" i="11"/>
  <c r="C44" i="11"/>
  <c r="C51" i="11"/>
  <c r="C55" i="11"/>
  <c r="C57" i="11"/>
  <c r="C58" i="11"/>
  <c r="C59" i="11"/>
  <c r="C65" i="11"/>
  <c r="B58" i="11"/>
  <c r="B56" i="11"/>
  <c r="B55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38" i="11"/>
  <c r="B37" i="11"/>
  <c r="B36" i="11"/>
  <c r="B35" i="11"/>
  <c r="B34" i="11"/>
  <c r="B33" i="11"/>
  <c r="B32" i="11"/>
  <c r="B31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C13" i="11"/>
  <c r="B13" i="11"/>
  <c r="C12" i="11"/>
  <c r="B12" i="11"/>
  <c r="C62" i="10"/>
  <c r="C42" i="10"/>
  <c r="C33" i="10"/>
  <c r="C14" i="10"/>
  <c r="C15" i="10"/>
  <c r="C16" i="10"/>
  <c r="C17" i="10"/>
  <c r="C18" i="10"/>
  <c r="C19" i="10"/>
  <c r="C20" i="10"/>
  <c r="C22" i="10"/>
  <c r="C23" i="10"/>
  <c r="C24" i="10"/>
  <c r="C25" i="10"/>
  <c r="C26" i="10"/>
  <c r="C27" i="10"/>
  <c r="C28" i="10"/>
  <c r="C29" i="10"/>
  <c r="C30" i="10"/>
  <c r="C31" i="10"/>
  <c r="C32" i="10"/>
  <c r="D35" i="10"/>
  <c r="E35" i="10"/>
  <c r="F35" i="10"/>
  <c r="G35" i="10"/>
  <c r="J35" i="10"/>
  <c r="M35" i="10"/>
  <c r="N35" i="10"/>
  <c r="T35" i="10"/>
  <c r="U35" i="10"/>
  <c r="AA35" i="10"/>
  <c r="AB35" i="10"/>
  <c r="C35" i="10"/>
  <c r="C36" i="10"/>
  <c r="C37" i="10"/>
  <c r="C38" i="10"/>
  <c r="C39" i="10"/>
  <c r="C40" i="10"/>
  <c r="C41" i="10"/>
  <c r="C43" i="10"/>
  <c r="C45" i="10"/>
  <c r="C46" i="10"/>
  <c r="C47" i="10"/>
  <c r="C48" i="10"/>
  <c r="C49" i="10"/>
  <c r="C50" i="10"/>
  <c r="C52" i="10"/>
  <c r="C53" i="10"/>
  <c r="C54" i="10"/>
  <c r="C56" i="10"/>
  <c r="C60" i="10"/>
  <c r="C63" i="10"/>
  <c r="C64" i="10"/>
  <c r="C21" i="10"/>
  <c r="C34" i="10"/>
  <c r="C44" i="10"/>
  <c r="C51" i="10"/>
  <c r="C55" i="10"/>
  <c r="C57" i="10"/>
  <c r="C58" i="10"/>
  <c r="C59" i="10"/>
  <c r="C65" i="10"/>
  <c r="B58" i="10"/>
  <c r="B56" i="10"/>
  <c r="B55" i="10"/>
  <c r="B53" i="10"/>
  <c r="B52" i="10"/>
  <c r="B51" i="10"/>
  <c r="B50" i="10"/>
  <c r="B49" i="10"/>
  <c r="B48" i="10"/>
  <c r="B47" i="10"/>
  <c r="B46" i="10"/>
  <c r="B45" i="10"/>
  <c r="B44" i="10"/>
  <c r="B43" i="10"/>
  <c r="B42" i="10"/>
  <c r="B41" i="10"/>
  <c r="B40" i="10"/>
  <c r="B38" i="10"/>
  <c r="B37" i="10"/>
  <c r="B36" i="10"/>
  <c r="B35" i="10"/>
  <c r="B34" i="10"/>
  <c r="B33" i="10"/>
  <c r="B32" i="10"/>
  <c r="B31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C13" i="10"/>
  <c r="B13" i="10"/>
  <c r="C12" i="10"/>
  <c r="B12" i="10"/>
  <c r="C62" i="9"/>
  <c r="C42" i="9"/>
  <c r="C33" i="9"/>
  <c r="C14" i="9"/>
  <c r="C15" i="9"/>
  <c r="C16" i="9"/>
  <c r="C17" i="9"/>
  <c r="C18" i="9"/>
  <c r="C19" i="9"/>
  <c r="C20" i="9"/>
  <c r="C22" i="9"/>
  <c r="C23" i="9"/>
  <c r="C24" i="9"/>
  <c r="C25" i="9"/>
  <c r="C26" i="9"/>
  <c r="C27" i="9"/>
  <c r="C28" i="9"/>
  <c r="C29" i="9"/>
  <c r="C30" i="9"/>
  <c r="C31" i="9"/>
  <c r="C32" i="9"/>
  <c r="F35" i="9"/>
  <c r="G35" i="9"/>
  <c r="J35" i="9"/>
  <c r="M35" i="9"/>
  <c r="N35" i="9"/>
  <c r="T35" i="9"/>
  <c r="U35" i="9"/>
  <c r="AA35" i="9"/>
  <c r="AB35" i="9"/>
  <c r="AC35" i="9"/>
  <c r="AD35" i="9"/>
  <c r="C35" i="9"/>
  <c r="C36" i="9"/>
  <c r="C37" i="9"/>
  <c r="C38" i="9"/>
  <c r="C39" i="9"/>
  <c r="C40" i="9"/>
  <c r="C41" i="9"/>
  <c r="C43" i="9"/>
  <c r="F45" i="9"/>
  <c r="G45" i="9"/>
  <c r="H45" i="9"/>
  <c r="I45" i="9"/>
  <c r="M45" i="9"/>
  <c r="N45" i="9"/>
  <c r="T45" i="9"/>
  <c r="U45" i="9"/>
  <c r="AA45" i="9"/>
  <c r="AB45" i="9"/>
  <c r="C45" i="9"/>
  <c r="C46" i="9"/>
  <c r="C47" i="9"/>
  <c r="C48" i="9"/>
  <c r="C49" i="9"/>
  <c r="C50" i="9"/>
  <c r="C52" i="9"/>
  <c r="C53" i="9"/>
  <c r="C54" i="9"/>
  <c r="C56" i="9"/>
  <c r="C60" i="9"/>
  <c r="C61" i="9"/>
  <c r="C63" i="9"/>
  <c r="C64" i="9"/>
  <c r="C21" i="9"/>
  <c r="C34" i="9"/>
  <c r="C44" i="9"/>
  <c r="C51" i="9"/>
  <c r="C55" i="9"/>
  <c r="C57" i="9"/>
  <c r="C58" i="9"/>
  <c r="C59" i="9"/>
  <c r="C65" i="9"/>
  <c r="B58" i="9"/>
  <c r="B56" i="9"/>
  <c r="B55" i="9"/>
  <c r="B53" i="9"/>
  <c r="B52" i="9"/>
  <c r="B51" i="9"/>
  <c r="B50" i="9"/>
  <c r="B49" i="9"/>
  <c r="B48" i="9"/>
  <c r="B47" i="9"/>
  <c r="B46" i="9"/>
  <c r="B45" i="9"/>
  <c r="B44" i="9"/>
  <c r="B43" i="9"/>
  <c r="B42" i="9"/>
  <c r="B41" i="9"/>
  <c r="B40" i="9"/>
  <c r="B38" i="9"/>
  <c r="B37" i="9"/>
  <c r="B36" i="9"/>
  <c r="B35" i="9"/>
  <c r="B34" i="9"/>
  <c r="B33" i="9"/>
  <c r="B32" i="9"/>
  <c r="B31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C13" i="9"/>
  <c r="B13" i="9"/>
  <c r="C12" i="9"/>
  <c r="B12" i="9"/>
  <c r="C62" i="8"/>
  <c r="C42" i="8"/>
  <c r="C33" i="8"/>
  <c r="C14" i="8"/>
  <c r="C15" i="8"/>
  <c r="C16" i="8"/>
  <c r="C17" i="8"/>
  <c r="C18" i="8"/>
  <c r="C19" i="8"/>
  <c r="C20" i="8"/>
  <c r="C22" i="8"/>
  <c r="C23" i="8"/>
  <c r="C24" i="8"/>
  <c r="C25" i="8"/>
  <c r="C26" i="8"/>
  <c r="C27" i="8"/>
  <c r="C28" i="8"/>
  <c r="C29" i="8"/>
  <c r="C30" i="8"/>
  <c r="C31" i="8"/>
  <c r="C32" i="8"/>
  <c r="F35" i="8"/>
  <c r="G35" i="8"/>
  <c r="J35" i="8"/>
  <c r="M35" i="8"/>
  <c r="N35" i="8"/>
  <c r="T35" i="8"/>
  <c r="U35" i="8"/>
  <c r="AA35" i="8"/>
  <c r="AB35" i="8"/>
  <c r="AC35" i="8"/>
  <c r="AD35" i="8"/>
  <c r="C35" i="8"/>
  <c r="C36" i="8"/>
  <c r="C37" i="8"/>
  <c r="C38" i="8"/>
  <c r="C39" i="8"/>
  <c r="C40" i="8"/>
  <c r="C41" i="8"/>
  <c r="C43" i="8"/>
  <c r="F45" i="8"/>
  <c r="G45" i="8"/>
  <c r="H45" i="8"/>
  <c r="I45" i="8"/>
  <c r="M45" i="8"/>
  <c r="N45" i="8"/>
  <c r="T45" i="8"/>
  <c r="U45" i="8"/>
  <c r="AA45" i="8"/>
  <c r="AB45" i="8"/>
  <c r="C45" i="8"/>
  <c r="C46" i="8"/>
  <c r="C47" i="8"/>
  <c r="C48" i="8"/>
  <c r="C49" i="8"/>
  <c r="C50" i="8"/>
  <c r="C52" i="8"/>
  <c r="C53" i="8"/>
  <c r="C54" i="8"/>
  <c r="C56" i="8"/>
  <c r="C60" i="8"/>
  <c r="C61" i="8"/>
  <c r="C63" i="8"/>
  <c r="C64" i="8"/>
  <c r="C21" i="8"/>
  <c r="C34" i="8"/>
  <c r="C44" i="8"/>
  <c r="C51" i="8"/>
  <c r="C55" i="8"/>
  <c r="C57" i="8"/>
  <c r="C58" i="8"/>
  <c r="C59" i="8"/>
  <c r="C65" i="8"/>
  <c r="B58" i="8"/>
  <c r="B56" i="8"/>
  <c r="B55" i="8"/>
  <c r="B53" i="8"/>
  <c r="B52" i="8"/>
  <c r="B51" i="8"/>
  <c r="B50" i="8"/>
  <c r="B49" i="8"/>
  <c r="B48" i="8"/>
  <c r="B47" i="8"/>
  <c r="B46" i="8"/>
  <c r="B45" i="8"/>
  <c r="B44" i="8"/>
  <c r="B43" i="8"/>
  <c r="B42" i="8"/>
  <c r="B41" i="8"/>
  <c r="B40" i="8"/>
  <c r="B38" i="8"/>
  <c r="B37" i="8"/>
  <c r="B36" i="8"/>
  <c r="B35" i="8"/>
  <c r="B34" i="8"/>
  <c r="B33" i="8"/>
  <c r="B32" i="8"/>
  <c r="B31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C13" i="8"/>
  <c r="B13" i="8"/>
  <c r="C12" i="8"/>
  <c r="B12" i="8"/>
  <c r="C62" i="7"/>
  <c r="C42" i="7"/>
  <c r="C33" i="7"/>
  <c r="C14" i="7"/>
  <c r="C15" i="7"/>
  <c r="C16" i="7"/>
  <c r="C17" i="7"/>
  <c r="C18" i="7"/>
  <c r="C19" i="7"/>
  <c r="C20" i="7"/>
  <c r="C22" i="7"/>
  <c r="C23" i="7"/>
  <c r="C24" i="7"/>
  <c r="C25" i="7"/>
  <c r="C26" i="7"/>
  <c r="C27" i="7"/>
  <c r="C28" i="7"/>
  <c r="C29" i="7"/>
  <c r="C30" i="7"/>
  <c r="C31" i="7"/>
  <c r="C32" i="7"/>
  <c r="D35" i="7"/>
  <c r="E35" i="7"/>
  <c r="F35" i="7"/>
  <c r="G35" i="7"/>
  <c r="J35" i="7"/>
  <c r="K35" i="7"/>
  <c r="L35" i="7"/>
  <c r="M35" i="7"/>
  <c r="N35" i="7"/>
  <c r="S35" i="7"/>
  <c r="T35" i="7"/>
  <c r="U35" i="7"/>
  <c r="AA35" i="7"/>
  <c r="AB35" i="7"/>
  <c r="C35" i="7"/>
  <c r="C36" i="7"/>
  <c r="C37" i="7"/>
  <c r="C38" i="7"/>
  <c r="C39" i="7"/>
  <c r="C40" i="7"/>
  <c r="C41" i="7"/>
  <c r="C43" i="7"/>
  <c r="E45" i="7"/>
  <c r="F45" i="7"/>
  <c r="G45" i="7"/>
  <c r="H45" i="7"/>
  <c r="I45" i="7"/>
  <c r="L45" i="7"/>
  <c r="M45" i="7"/>
  <c r="N45" i="7"/>
  <c r="S45" i="7"/>
  <c r="T45" i="7"/>
  <c r="U45" i="7"/>
  <c r="Z45" i="7"/>
  <c r="AA45" i="7"/>
  <c r="AB45" i="7"/>
  <c r="AG45" i="7"/>
  <c r="C45" i="7"/>
  <c r="C46" i="7"/>
  <c r="C47" i="7"/>
  <c r="C48" i="7"/>
  <c r="C49" i="7"/>
  <c r="C50" i="7"/>
  <c r="C52" i="7"/>
  <c r="C53" i="7"/>
  <c r="C54" i="7"/>
  <c r="C56" i="7"/>
  <c r="C60" i="7"/>
  <c r="C61" i="7"/>
  <c r="B27" i="7"/>
  <c r="B37" i="7"/>
  <c r="B46" i="7"/>
  <c r="B56" i="7"/>
  <c r="D63" i="7"/>
  <c r="C63" i="7"/>
  <c r="C64" i="7"/>
  <c r="C21" i="7"/>
  <c r="C34" i="7"/>
  <c r="C44" i="7"/>
  <c r="C51" i="7"/>
  <c r="C55" i="7"/>
  <c r="C57" i="7"/>
  <c r="C58" i="7"/>
  <c r="C59" i="7"/>
  <c r="C65" i="7"/>
  <c r="B58" i="7"/>
  <c r="B55" i="7"/>
  <c r="B53" i="7"/>
  <c r="B52" i="7"/>
  <c r="B51" i="7"/>
  <c r="B50" i="7"/>
  <c r="B49" i="7"/>
  <c r="B48" i="7"/>
  <c r="B47" i="7"/>
  <c r="B45" i="7"/>
  <c r="B44" i="7"/>
  <c r="B43" i="7"/>
  <c r="B42" i="7"/>
  <c r="B41" i="7"/>
  <c r="B40" i="7"/>
  <c r="B38" i="7"/>
  <c r="B36" i="7"/>
  <c r="B35" i="7"/>
  <c r="B34" i="7"/>
  <c r="B33" i="7"/>
  <c r="B32" i="7"/>
  <c r="B31" i="7"/>
  <c r="B29" i="7"/>
  <c r="B28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C13" i="7"/>
  <c r="B13" i="7"/>
  <c r="C12" i="7"/>
  <c r="B12" i="7"/>
  <c r="Y62" i="6"/>
  <c r="Z62" i="6"/>
  <c r="AA62" i="6"/>
  <c r="AB62" i="6"/>
  <c r="AC62" i="6"/>
  <c r="AD62" i="6"/>
  <c r="AE62" i="6"/>
  <c r="AF62" i="6"/>
  <c r="C62" i="6"/>
  <c r="C42" i="6"/>
  <c r="C33" i="6"/>
  <c r="C14" i="6"/>
  <c r="C15" i="6"/>
  <c r="C16" i="6"/>
  <c r="C17" i="6"/>
  <c r="C18" i="6"/>
  <c r="C19" i="6"/>
  <c r="C20" i="6"/>
  <c r="C22" i="6"/>
  <c r="C23" i="6"/>
  <c r="C24" i="6"/>
  <c r="C25" i="6"/>
  <c r="C26" i="6"/>
  <c r="C27" i="6"/>
  <c r="C28" i="6"/>
  <c r="C29" i="6"/>
  <c r="C30" i="6"/>
  <c r="C31" i="6"/>
  <c r="C32" i="6"/>
  <c r="D35" i="6"/>
  <c r="E35" i="6"/>
  <c r="F35" i="6"/>
  <c r="G35" i="6"/>
  <c r="J35" i="6"/>
  <c r="K35" i="6"/>
  <c r="L35" i="6"/>
  <c r="M35" i="6"/>
  <c r="N35" i="6"/>
  <c r="S35" i="6"/>
  <c r="T35" i="6"/>
  <c r="U35" i="6"/>
  <c r="AA35" i="6"/>
  <c r="AB35" i="6"/>
  <c r="C35" i="6"/>
  <c r="C36" i="6"/>
  <c r="C37" i="6"/>
  <c r="C38" i="6"/>
  <c r="C39" i="6"/>
  <c r="C40" i="6"/>
  <c r="C41" i="6"/>
  <c r="C43" i="6"/>
  <c r="E45" i="6"/>
  <c r="F45" i="6"/>
  <c r="G45" i="6"/>
  <c r="H45" i="6"/>
  <c r="I45" i="6"/>
  <c r="L45" i="6"/>
  <c r="M45" i="6"/>
  <c r="N45" i="6"/>
  <c r="S45" i="6"/>
  <c r="T45" i="6"/>
  <c r="U45" i="6"/>
  <c r="Z45" i="6"/>
  <c r="AA45" i="6"/>
  <c r="AB45" i="6"/>
  <c r="AG45" i="6"/>
  <c r="C45" i="6"/>
  <c r="C46" i="6"/>
  <c r="C47" i="6"/>
  <c r="C48" i="6"/>
  <c r="C49" i="6"/>
  <c r="C50" i="6"/>
  <c r="C52" i="6"/>
  <c r="C53" i="6"/>
  <c r="C54" i="6"/>
  <c r="C56" i="6"/>
  <c r="C60" i="6"/>
  <c r="C61" i="6"/>
  <c r="C63" i="6"/>
  <c r="C64" i="6"/>
  <c r="C21" i="6"/>
  <c r="C34" i="6"/>
  <c r="C44" i="6"/>
  <c r="C51" i="6"/>
  <c r="C55" i="6"/>
  <c r="C57" i="6"/>
  <c r="C58" i="6"/>
  <c r="C59" i="6"/>
  <c r="C65" i="6"/>
  <c r="B58" i="6"/>
  <c r="B56" i="6"/>
  <c r="B55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8" i="6"/>
  <c r="B37" i="6"/>
  <c r="B36" i="6"/>
  <c r="B35" i="6"/>
  <c r="B34" i="6"/>
  <c r="B33" i="6"/>
  <c r="B32" i="6"/>
  <c r="B31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C13" i="6"/>
  <c r="B13" i="6"/>
  <c r="C12" i="6"/>
  <c r="B12" i="6"/>
  <c r="Y62" i="4"/>
  <c r="Z62" i="4"/>
  <c r="AA62" i="4"/>
  <c r="AB62" i="4"/>
  <c r="AC62" i="4"/>
  <c r="AD62" i="4"/>
  <c r="AE62" i="4"/>
  <c r="AF62" i="4"/>
  <c r="C62" i="4"/>
  <c r="C42" i="4"/>
  <c r="C33" i="4"/>
  <c r="C14" i="4"/>
  <c r="C15" i="4"/>
  <c r="C16" i="4"/>
  <c r="C17" i="4"/>
  <c r="C18" i="4"/>
  <c r="C19" i="4"/>
  <c r="C20" i="4"/>
  <c r="C22" i="4"/>
  <c r="C23" i="4"/>
  <c r="C24" i="4"/>
  <c r="C25" i="4"/>
  <c r="C26" i="4"/>
  <c r="C27" i="4"/>
  <c r="C28" i="4"/>
  <c r="C29" i="4"/>
  <c r="C30" i="4"/>
  <c r="C31" i="4"/>
  <c r="C32" i="4"/>
  <c r="D35" i="4"/>
  <c r="E35" i="4"/>
  <c r="F35" i="4"/>
  <c r="G35" i="4"/>
  <c r="J35" i="4"/>
  <c r="K35" i="4"/>
  <c r="L35" i="4"/>
  <c r="M35" i="4"/>
  <c r="N35" i="4"/>
  <c r="S35" i="4"/>
  <c r="T35" i="4"/>
  <c r="U35" i="4"/>
  <c r="AA35" i="4"/>
  <c r="AB35" i="4"/>
  <c r="C35" i="4"/>
  <c r="C36" i="4"/>
  <c r="C37" i="4"/>
  <c r="C38" i="4"/>
  <c r="C39" i="4"/>
  <c r="C40" i="4"/>
  <c r="C41" i="4"/>
  <c r="C43" i="4"/>
  <c r="E45" i="4"/>
  <c r="F45" i="4"/>
  <c r="G45" i="4"/>
  <c r="H45" i="4"/>
  <c r="I45" i="4"/>
  <c r="L45" i="4"/>
  <c r="M45" i="4"/>
  <c r="N45" i="4"/>
  <c r="S45" i="4"/>
  <c r="T45" i="4"/>
  <c r="U45" i="4"/>
  <c r="Z45" i="4"/>
  <c r="AA45" i="4"/>
  <c r="AB45" i="4"/>
  <c r="AG45" i="4"/>
  <c r="C45" i="4"/>
  <c r="C46" i="4"/>
  <c r="C47" i="4"/>
  <c r="C48" i="4"/>
  <c r="C49" i="4"/>
  <c r="C50" i="4"/>
  <c r="C52" i="4"/>
  <c r="C53" i="4"/>
  <c r="C54" i="4"/>
  <c r="C56" i="4"/>
  <c r="C60" i="4"/>
  <c r="C61" i="4"/>
  <c r="C63" i="4"/>
  <c r="C64" i="4"/>
  <c r="C21" i="4"/>
  <c r="C34" i="4"/>
  <c r="C44" i="4"/>
  <c r="C51" i="4"/>
  <c r="C55" i="4"/>
  <c r="C57" i="4"/>
  <c r="C58" i="4"/>
  <c r="C59" i="4"/>
  <c r="C65" i="4"/>
  <c r="B58" i="4"/>
  <c r="B56" i="4"/>
  <c r="B55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8" i="4"/>
  <c r="B37" i="4"/>
  <c r="B36" i="4"/>
  <c r="B35" i="4"/>
  <c r="B34" i="4"/>
  <c r="B33" i="4"/>
  <c r="B32" i="4"/>
  <c r="B31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C13" i="4"/>
  <c r="B13" i="4"/>
  <c r="C12" i="4"/>
  <c r="B12" i="4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C6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C42" i="2"/>
  <c r="E33" i="2"/>
  <c r="F33" i="2"/>
  <c r="G33" i="2"/>
  <c r="H33" i="2"/>
  <c r="I33" i="2"/>
  <c r="L33" i="2"/>
  <c r="N33" i="2"/>
  <c r="O33" i="2"/>
  <c r="P33" i="2"/>
  <c r="S33" i="2"/>
  <c r="V33" i="2"/>
  <c r="W33" i="2"/>
  <c r="Z33" i="2"/>
  <c r="AC33" i="2"/>
  <c r="AD33" i="2"/>
  <c r="AG33" i="2"/>
  <c r="C33" i="2"/>
  <c r="C63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G39" i="2"/>
  <c r="F39" i="2"/>
  <c r="AG26" i="2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D26" i="2"/>
  <c r="E35" i="2"/>
  <c r="G35" i="2"/>
  <c r="F35" i="2"/>
  <c r="G26" i="2"/>
  <c r="F26" i="2"/>
  <c r="G23" i="2"/>
  <c r="F23" i="2"/>
  <c r="D61" i="2"/>
  <c r="AG39" i="2"/>
  <c r="AD39" i="2"/>
  <c r="AC39" i="2"/>
  <c r="Z39" i="2"/>
  <c r="W39" i="2"/>
  <c r="V39" i="2"/>
  <c r="S39" i="2"/>
  <c r="P39" i="2"/>
  <c r="O39" i="2"/>
  <c r="L39" i="2"/>
  <c r="I39" i="2"/>
  <c r="H39" i="2"/>
  <c r="E39" i="2"/>
  <c r="AG23" i="2"/>
  <c r="AD23" i="2"/>
  <c r="AC23" i="2"/>
  <c r="Z23" i="2"/>
  <c r="W23" i="2"/>
  <c r="V23" i="2"/>
  <c r="S23" i="2"/>
  <c r="P23" i="2"/>
  <c r="O23" i="2"/>
  <c r="L23" i="2"/>
  <c r="I23" i="2"/>
  <c r="H23" i="2"/>
  <c r="E23" i="2"/>
  <c r="I26" i="2"/>
  <c r="H26" i="2"/>
  <c r="E26" i="2"/>
  <c r="AG52" i="2"/>
  <c r="AF52" i="2"/>
  <c r="AE52" i="2"/>
  <c r="AD52" i="2"/>
  <c r="AC52" i="2"/>
  <c r="Z52" i="2"/>
  <c r="Y52" i="2"/>
  <c r="X52" i="2"/>
  <c r="W52" i="2"/>
  <c r="V52" i="2"/>
  <c r="S52" i="2"/>
  <c r="R52" i="2"/>
  <c r="Q52" i="2"/>
  <c r="P52" i="2"/>
  <c r="O52" i="2"/>
  <c r="L52" i="2"/>
  <c r="K52" i="2"/>
  <c r="J52" i="2"/>
  <c r="I52" i="2"/>
  <c r="H52" i="2"/>
  <c r="E52" i="2"/>
  <c r="D52" i="2"/>
  <c r="AG53" i="2"/>
  <c r="AF53" i="2"/>
  <c r="AE53" i="2"/>
  <c r="AD53" i="2"/>
  <c r="AC53" i="2"/>
  <c r="AB53" i="2"/>
  <c r="AA53" i="2"/>
  <c r="Z53" i="2"/>
  <c r="Y53" i="2"/>
  <c r="X53" i="2"/>
  <c r="W53" i="2"/>
  <c r="V53" i="2"/>
  <c r="U53" i="2"/>
  <c r="T53" i="2"/>
  <c r="S53" i="2"/>
  <c r="R53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AG49" i="2"/>
  <c r="AF49" i="2"/>
  <c r="AE49" i="2"/>
  <c r="AD49" i="2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AG48" i="2"/>
  <c r="AF48" i="2"/>
  <c r="AE48" i="2"/>
  <c r="AD48" i="2"/>
  <c r="AC48" i="2"/>
  <c r="AB48" i="2"/>
  <c r="AA48" i="2"/>
  <c r="Z48" i="2"/>
  <c r="Y48" i="2"/>
  <c r="X48" i="2"/>
  <c r="W48" i="2"/>
  <c r="V48" i="2"/>
  <c r="U48" i="2"/>
  <c r="T48" i="2"/>
  <c r="S48" i="2"/>
  <c r="R48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20" i="2"/>
  <c r="C22" i="2"/>
  <c r="C23" i="2"/>
  <c r="C24" i="2"/>
  <c r="C25" i="2"/>
  <c r="C26" i="2"/>
  <c r="C27" i="2"/>
  <c r="C28" i="2"/>
  <c r="C29" i="2"/>
  <c r="C30" i="2"/>
  <c r="C31" i="2"/>
  <c r="C32" i="2"/>
  <c r="C35" i="2"/>
  <c r="C36" i="2"/>
  <c r="C37" i="2"/>
  <c r="C38" i="2"/>
  <c r="C39" i="2"/>
  <c r="C40" i="2"/>
  <c r="C41" i="2"/>
  <c r="C43" i="2"/>
  <c r="C45" i="2"/>
  <c r="C46" i="2"/>
  <c r="C47" i="2"/>
  <c r="C48" i="2"/>
  <c r="C49" i="2"/>
  <c r="C50" i="2"/>
  <c r="C52" i="2"/>
  <c r="C53" i="2"/>
  <c r="C54" i="2"/>
  <c r="C56" i="2"/>
  <c r="C60" i="2"/>
  <c r="C61" i="2"/>
  <c r="C64" i="2"/>
  <c r="C14" i="2"/>
  <c r="C21" i="2"/>
  <c r="C34" i="2"/>
  <c r="C44" i="2"/>
  <c r="C51" i="2"/>
  <c r="C55" i="2"/>
  <c r="C57" i="2"/>
  <c r="C58" i="2"/>
  <c r="C59" i="2"/>
  <c r="C15" i="2"/>
  <c r="C16" i="2"/>
  <c r="C17" i="2"/>
  <c r="C18" i="2"/>
  <c r="C19" i="2"/>
  <c r="C65" i="2"/>
  <c r="B58" i="2"/>
  <c r="B56" i="2"/>
  <c r="B55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8" i="2"/>
  <c r="B37" i="2"/>
  <c r="B36" i="2"/>
  <c r="B35" i="2"/>
  <c r="B34" i="2"/>
  <c r="B33" i="2"/>
  <c r="B32" i="2"/>
  <c r="B31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C13" i="2"/>
  <c r="B13" i="2"/>
  <c r="C12" i="2"/>
  <c r="B12" i="2"/>
</calcChain>
</file>

<file path=xl/comments1.xml><?xml version="1.0" encoding="utf-8"?>
<comments xmlns="http://schemas.openxmlformats.org/spreadsheetml/2006/main">
  <authors>
    <author>Автор</author>
  </authors>
  <commentList>
    <comment ref="B3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B3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B3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B3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B3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B3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B3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B3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B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  <comment ref="D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  <comment ref="K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  <comment ref="R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  <comment ref="AD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B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  <comment ref="D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  <comment ref="K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  <comment ref="R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  <comment ref="AD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B3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B3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</commentList>
</comments>
</file>

<file path=xl/comments13.xml><?xml version="1.0" encoding="utf-8"?>
<comments xmlns="http://schemas.openxmlformats.org/spreadsheetml/2006/main">
  <authors>
    <author>Автор</author>
  </authors>
  <commentList>
    <comment ref="B3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+гараж 1266,3 м2
</t>
        </r>
      </text>
    </comment>
  </commentList>
</comments>
</file>

<file path=xl/sharedStrings.xml><?xml version="1.0" encoding="utf-8"?>
<sst xmlns="http://schemas.openxmlformats.org/spreadsheetml/2006/main" count="945" uniqueCount="90">
  <si>
    <t>Всего кв.м</t>
  </si>
  <si>
    <t>Выставки</t>
  </si>
  <si>
    <t>Задействуемая выставочная площадь, кв.м.</t>
  </si>
  <si>
    <t xml:space="preserve">Всего площадь павильона, в том числе: </t>
  </si>
  <si>
    <t>Подвал, в том числе:</t>
  </si>
  <si>
    <t>лестницы</t>
  </si>
  <si>
    <t>подсобные помещения</t>
  </si>
  <si>
    <t>венткамеры</t>
  </si>
  <si>
    <t>коридоры</t>
  </si>
  <si>
    <t>тамбур</t>
  </si>
  <si>
    <t xml:space="preserve">Всего по 1-му этажу, в том числе: </t>
  </si>
  <si>
    <t>выставочные залы (по графику выставочных мероприятий)</t>
  </si>
  <si>
    <t>вестибюли</t>
  </si>
  <si>
    <t>кабинеты</t>
  </si>
  <si>
    <t>тамбуры</t>
  </si>
  <si>
    <t>Всего по 2-му этажу, в том числе:</t>
  </si>
  <si>
    <t>общепит, кафетерий</t>
  </si>
  <si>
    <t>Всего по 3-му этажу, в том числе:</t>
  </si>
  <si>
    <t>Уборка выставочной зоны</t>
  </si>
  <si>
    <t>Обслуживание мероприятий 4 категории</t>
  </si>
  <si>
    <t>Генеральная уборка до и после выставок и мероприятий</t>
  </si>
  <si>
    <t>Уборка выставочной зоны в отсутствие мероприятий</t>
  </si>
  <si>
    <t>ПАВИЛЬОН 70</t>
  </si>
  <si>
    <t>Склад</t>
  </si>
  <si>
    <t>служебные</t>
  </si>
  <si>
    <t>кабинеты, офисы, служебные</t>
  </si>
  <si>
    <t>санузлы, уборные</t>
  </si>
  <si>
    <t>подсобные помещения, раздевалки</t>
  </si>
  <si>
    <t>Выставочные залы (по графику выставочных мероприятий)</t>
  </si>
  <si>
    <t>умывальные, душевые</t>
  </si>
  <si>
    <t>гараж</t>
  </si>
  <si>
    <t>шкафы встроенные, электрощитовые</t>
  </si>
  <si>
    <t>зал конференций</t>
  </si>
  <si>
    <t>общепит</t>
  </si>
  <si>
    <t>лестница</t>
  </si>
  <si>
    <t>Всего по 4-му этажу, в том числе:</t>
  </si>
  <si>
    <t>Всего по 5-му этажу, в том числе:</t>
  </si>
  <si>
    <t>Всего по 6-му этажу, в том числе:</t>
  </si>
  <si>
    <t>ИТОГО:</t>
  </si>
  <si>
    <t>Выставка мастеров народного творчества</t>
  </si>
  <si>
    <t>Выставка "Свадебный салон"</t>
  </si>
  <si>
    <t>Июнь</t>
  </si>
  <si>
    <t>Сентябрь</t>
  </si>
  <si>
    <t>От А до Я</t>
  </si>
  <si>
    <t>Ювелирный вернисаж</t>
  </si>
  <si>
    <t>Кошки</t>
  </si>
  <si>
    <t>Декабрь</t>
  </si>
  <si>
    <t>Восточная сказка</t>
  </si>
  <si>
    <t>Ноябрь</t>
  </si>
  <si>
    <t>Январь</t>
  </si>
  <si>
    <t>Февраль</t>
  </si>
  <si>
    <t>Март</t>
  </si>
  <si>
    <t>Православная</t>
  </si>
  <si>
    <t>Апрель</t>
  </si>
  <si>
    <t>Май</t>
  </si>
  <si>
    <t>Август</t>
  </si>
  <si>
    <t>Площадь БТИ, кв.м</t>
  </si>
  <si>
    <t>Уборка всего кв.м</t>
  </si>
  <si>
    <t xml:space="preserve">Примерный план-график уборки павильона 70 в октябре 2014 года                                </t>
  </si>
  <si>
    <t>Выставка "От А до Я"</t>
  </si>
  <si>
    <t>Октябрь</t>
  </si>
  <si>
    <t xml:space="preserve">Примерный план-график уборки павильона 70 в ноябре 2014 года            </t>
  </si>
  <si>
    <t>Выставка "Наследие Гималаев"</t>
  </si>
  <si>
    <t xml:space="preserve">Примерный план-график уборки павильона 70 в декабре 2014 года    </t>
  </si>
  <si>
    <t>Примерный план-график уборки павильона 70 в январе 2015 года</t>
  </si>
  <si>
    <t xml:space="preserve">Примерный план-график уборки павильона 70 в феврале 2015 года         </t>
  </si>
  <si>
    <t xml:space="preserve">Примерный план-график уборки павильона 70 в марте 2015 года                                </t>
  </si>
  <si>
    <t xml:space="preserve">Примерный план-график уборки павильона 70 в апреле 2015 года                     </t>
  </si>
  <si>
    <t xml:space="preserve">Примерный план-график уборки павильона 70 в июне 2015 года                                </t>
  </si>
  <si>
    <t>Выставка Сорок сороков ООО"Ставрос"</t>
  </si>
  <si>
    <t>Выставка "От А до Я" Интерпрогресс</t>
  </si>
  <si>
    <t xml:space="preserve">Примерный план-график уборки павильона 70 в мае 2015 года                                </t>
  </si>
  <si>
    <t>Выставка "Спорт. Туризм. Здоровье"</t>
  </si>
  <si>
    <t xml:space="preserve">Примерный план-график уборки павильона 70 в июле 2015 года                                                                                                                                  </t>
  </si>
  <si>
    <t>Июль</t>
  </si>
  <si>
    <t xml:space="preserve">Примерный план-график уборки павильона 70 в августе 2015 года                                                                                                                                                   </t>
  </si>
  <si>
    <t xml:space="preserve">Примерный план-график уборки павильона 70 в сентябре 2015 года                                                                                                                                                             </t>
  </si>
  <si>
    <t>Высткавка "От А до Я"</t>
  </si>
  <si>
    <t>Выставка "Ювелирный вернисаж"</t>
  </si>
  <si>
    <t>Выставка "Кошки"</t>
  </si>
  <si>
    <t xml:space="preserve">Примерный план-график уборки павильона 70 в октябре 2015 года                                                                                                                                                                   </t>
  </si>
  <si>
    <t xml:space="preserve">Примерный план-график уборки павильона 70 в ноябре 2015 года                                                                                                                                                               </t>
  </si>
  <si>
    <t xml:space="preserve">Примерный план-график уборки павильона 70 в декабре 2015 года                                                                                                                                                                                 </t>
  </si>
  <si>
    <t xml:space="preserve">Уборка во время монтажа/демонтажа выставок  </t>
  </si>
  <si>
    <t xml:space="preserve">Обслуживание выставок </t>
  </si>
  <si>
    <t xml:space="preserve">Уборка во время монтажа/демонтажа выставок </t>
  </si>
  <si>
    <t xml:space="preserve">Уборка во время монтажа/демонтажа мероприятий </t>
  </si>
  <si>
    <t xml:space="preserve">Уборка во время монтажа выставок </t>
  </si>
  <si>
    <t>Уборка во время монтажа/демонтажа мероприятий</t>
  </si>
  <si>
    <t>Уборка во время монтажа/демонтажа выставок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</si>
</sst>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р_у_б_._-;\-* #,##0.00\ _р_у_б_._-;_-* &quot;-&quot;??\ _р_у_б_._-;_-@_-"/>
    <numFmt numFmtId="165" formatCode="#,##0.0"/>
    <numFmt numFmtId="166" formatCode="#,##0.00&quot;р.&quot;"/>
    <numFmt numFmtId="167" formatCode="#,##0.0&quot;р.&quot;"/>
  </numFmts>
  <fonts count="21" x14ac:knownFonts="1"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sz val="11"/>
      <color indexed="9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charset val="1"/>
    </font>
    <font>
      <sz val="11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28"/>
      <color indexed="8"/>
      <name val="Times New Roman"/>
    </font>
    <font>
      <sz val="11"/>
      <color indexed="53"/>
      <name val="Times New Roman"/>
    </font>
    <font>
      <b/>
      <sz val="28"/>
      <color rgb="FF000000"/>
      <name val="Times New Roman"/>
    </font>
    <font>
      <sz val="11"/>
      <color rgb="FFFFFFFF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sz val="11"/>
      <color rgb="FFFF6600"/>
      <name val="Times New Roman"/>
    </font>
    <font>
      <b/>
      <sz val="2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 diagonalUp="1"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 diagonalUp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 diagonalUp="1">
      <left style="thin">
        <color auto="1"/>
      </left>
      <right style="medium">
        <color auto="1"/>
      </right>
      <top/>
      <bottom style="thin">
        <color auto="1"/>
      </bottom>
      <diagonal style="thin">
        <color auto="1"/>
      </diagonal>
    </border>
    <border diagonalUp="1">
      <left/>
      <right style="medium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>
      <left/>
      <right style="medium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 diagonalUp="1"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 style="thin">
        <color auto="1"/>
      </top>
      <bottom/>
      <diagonal style="thin">
        <color auto="1"/>
      </diagonal>
    </border>
    <border diagonalUp="1">
      <left/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 diagonalUp="1">
      <left style="medium">
        <color auto="1"/>
      </left>
      <right/>
      <top style="medium">
        <color auto="1"/>
      </top>
      <bottom style="medium">
        <color auto="1"/>
      </bottom>
      <diagonal style="thin">
        <color auto="1"/>
      </diagonal>
    </border>
    <border diagonalUp="1">
      <left/>
      <right/>
      <top style="medium">
        <color auto="1"/>
      </top>
      <bottom style="medium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Up="1">
      <left/>
      <right/>
      <top/>
      <bottom/>
      <diagonal style="thin">
        <color auto="1"/>
      </diagonal>
    </border>
    <border diagonalUp="1">
      <left/>
      <right/>
      <top style="medium">
        <color auto="1"/>
      </top>
      <bottom/>
      <diagonal style="thin">
        <color auto="1"/>
      </diagonal>
    </border>
    <border diagonalUp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>
      <left/>
      <right/>
      <top style="thin">
        <color auto="1"/>
      </top>
      <bottom style="thin">
        <color auto="1"/>
      </bottom>
      <diagonal style="thin">
        <color auto="1"/>
      </diagonal>
    </border>
    <border diagonalUp="1">
      <left/>
      <right/>
      <top/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 diagonalUp="1">
      <left/>
      <right style="thin">
        <color auto="1"/>
      </right>
      <top/>
      <bottom style="medium">
        <color auto="1"/>
      </bottom>
      <diagonal style="thin">
        <color auto="1"/>
      </diagonal>
    </border>
    <border diagonalUp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>
      <left style="thin">
        <color auto="1"/>
      </left>
      <right/>
      <top style="medium">
        <color auto="1"/>
      </top>
      <bottom style="medium">
        <color auto="1"/>
      </bottom>
      <diagonal style="thin">
        <color auto="1"/>
      </diagonal>
    </border>
    <border diagonalUp="1">
      <left/>
      <right style="thin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>
      <left/>
      <right/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/>
      <top style="medium">
        <color auto="1"/>
      </top>
      <bottom style="thin">
        <color auto="1"/>
      </bottom>
      <diagonal style="thin">
        <color auto="1"/>
      </diagonal>
    </border>
    <border diagonalUp="1">
      <left/>
      <right/>
      <top style="medium">
        <color auto="1"/>
      </top>
      <bottom style="thin">
        <color auto="1"/>
      </bottom>
      <diagonal style="thin">
        <color auto="1"/>
      </diagonal>
    </border>
    <border diagonalUp="1">
      <left/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>
      <left/>
      <right style="medium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 diagonalUp="1">
      <left/>
      <right style="thin">
        <color auto="1"/>
      </right>
      <top/>
      <bottom style="thin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/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/>
      <top style="thin">
        <color auto="1"/>
      </top>
      <bottom style="medium">
        <color auto="1"/>
      </bottom>
      <diagonal style="thin">
        <color auto="1"/>
      </diagonal>
    </border>
    <border diagonalUp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 diagonalUp="1">
      <left style="medium">
        <color auto="1"/>
      </left>
      <right style="medium">
        <color auto="1"/>
      </right>
      <top style="medium">
        <color auto="1"/>
      </top>
      <bottom/>
      <diagonal style="thin">
        <color auto="1"/>
      </diagonal>
    </border>
    <border diagonalUp="1">
      <left style="medium">
        <color auto="1"/>
      </left>
      <right/>
      <top style="medium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/>
      <top/>
      <bottom/>
      <diagonal style="thin">
        <color auto="1"/>
      </diagonal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922">
    <xf numFmtId="0" fontId="0" fillId="0" borderId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35">
    <xf numFmtId="0" fontId="0" fillId="0" borderId="0" xfId="0"/>
    <xf numFmtId="0" fontId="2" fillId="0" borderId="0" xfId="0" applyFont="1" applyFill="1"/>
    <xf numFmtId="164" fontId="2" fillId="0" borderId="0" xfId="1" applyFont="1" applyFill="1"/>
    <xf numFmtId="164" fontId="2" fillId="0" borderId="0" xfId="1" applyFont="1" applyFill="1" applyBorder="1"/>
    <xf numFmtId="0" fontId="2" fillId="0" borderId="0" xfId="0" applyFont="1" applyFill="1" applyBorder="1"/>
    <xf numFmtId="2" fontId="5" fillId="0" borderId="0" xfId="0" applyNumberFormat="1" applyFont="1" applyFill="1"/>
    <xf numFmtId="0" fontId="2" fillId="0" borderId="0" xfId="0" applyFont="1" applyFill="1" applyAlignment="1">
      <alignment wrapText="1" shrinkToFit="1"/>
    </xf>
    <xf numFmtId="0" fontId="2" fillId="0" borderId="2" xfId="0" applyFont="1" applyFill="1" applyBorder="1" applyAlignment="1">
      <alignment wrapText="1" shrinkToFit="1"/>
    </xf>
    <xf numFmtId="2" fontId="5" fillId="0" borderId="0" xfId="0" applyNumberFormat="1" applyFont="1" applyFill="1" applyBorder="1"/>
    <xf numFmtId="0" fontId="2" fillId="0" borderId="0" xfId="0" applyFont="1" applyFill="1" applyBorder="1" applyAlignment="1">
      <alignment wrapText="1" shrinkToFit="1"/>
    </xf>
    <xf numFmtId="0" fontId="3" fillId="0" borderId="2" xfId="0" applyFont="1" applyFill="1" applyBorder="1" applyAlignment="1">
      <alignment wrapText="1" shrinkToFit="1"/>
    </xf>
    <xf numFmtId="0" fontId="3" fillId="0" borderId="4" xfId="0" applyFont="1" applyFill="1" applyBorder="1" applyAlignment="1">
      <alignment wrapText="1" shrinkToFit="1"/>
    </xf>
    <xf numFmtId="0" fontId="4" fillId="0" borderId="3" xfId="0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horizontal="center"/>
    </xf>
    <xf numFmtId="165" fontId="3" fillId="0" borderId="1" xfId="1" applyNumberFormat="1" applyFont="1" applyFill="1" applyBorder="1" applyAlignment="1">
      <alignment horizontal="center" wrapText="1"/>
    </xf>
    <xf numFmtId="165" fontId="3" fillId="0" borderId="1" xfId="1" applyNumberFormat="1" applyFont="1" applyFill="1" applyBorder="1" applyAlignment="1">
      <alignment horizontal="center"/>
    </xf>
    <xf numFmtId="165" fontId="3" fillId="0" borderId="7" xfId="1" applyNumberFormat="1" applyFont="1" applyFill="1" applyBorder="1" applyAlignment="1">
      <alignment horizontal="center"/>
    </xf>
    <xf numFmtId="165" fontId="3" fillId="0" borderId="7" xfId="0" applyNumberFormat="1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 vertical="center"/>
    </xf>
    <xf numFmtId="164" fontId="3" fillId="0" borderId="6" xfId="1" applyFont="1" applyFill="1" applyBorder="1"/>
    <xf numFmtId="164" fontId="3" fillId="0" borderId="1" xfId="1" applyFont="1" applyFill="1" applyBorder="1"/>
    <xf numFmtId="165" fontId="3" fillId="0" borderId="1" xfId="0" applyNumberFormat="1" applyFont="1" applyFill="1" applyBorder="1" applyAlignment="1">
      <alignment horizontal="center" wrapText="1"/>
    </xf>
    <xf numFmtId="165" fontId="2" fillId="0" borderId="1" xfId="1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/>
    </xf>
    <xf numFmtId="0" fontId="2" fillId="0" borderId="20" xfId="0" applyFont="1" applyFill="1" applyBorder="1"/>
    <xf numFmtId="165" fontId="2" fillId="0" borderId="3" xfId="0" applyNumberFormat="1" applyFont="1" applyFill="1" applyBorder="1" applyAlignment="1">
      <alignment horizontal="center"/>
    </xf>
    <xf numFmtId="165" fontId="2" fillId="0" borderId="10" xfId="1" applyNumberFormat="1" applyFont="1" applyFill="1" applyBorder="1" applyAlignment="1">
      <alignment horizontal="center"/>
    </xf>
    <xf numFmtId="165" fontId="2" fillId="0" borderId="8" xfId="1" applyNumberFormat="1" applyFont="1" applyFill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/>
    </xf>
    <xf numFmtId="165" fontId="2" fillId="0" borderId="10" xfId="1" applyNumberFormat="1" applyFont="1" applyFill="1" applyBorder="1" applyAlignment="1">
      <alignment horizontal="center" vertical="center"/>
    </xf>
    <xf numFmtId="165" fontId="2" fillId="0" borderId="10" xfId="0" applyNumberFormat="1" applyFont="1" applyFill="1" applyBorder="1" applyAlignment="1">
      <alignment horizontal="center"/>
    </xf>
    <xf numFmtId="165" fontId="11" fillId="0" borderId="10" xfId="0" applyNumberFormat="1" applyFont="1" applyBorder="1" applyAlignment="1">
      <alignment horizontal="center"/>
    </xf>
    <xf numFmtId="165" fontId="2" fillId="0" borderId="16" xfId="0" applyNumberFormat="1" applyFont="1" applyFill="1" applyBorder="1" applyAlignment="1">
      <alignment horizontal="center"/>
    </xf>
    <xf numFmtId="165" fontId="2" fillId="0" borderId="17" xfId="0" applyNumberFormat="1" applyFont="1" applyFill="1" applyBorder="1" applyAlignment="1">
      <alignment horizontal="center"/>
    </xf>
    <xf numFmtId="0" fontId="3" fillId="0" borderId="27" xfId="0" applyFont="1" applyFill="1" applyBorder="1" applyAlignment="1">
      <alignment vertical="center"/>
    </xf>
    <xf numFmtId="165" fontId="11" fillId="0" borderId="5" xfId="0" applyNumberFormat="1" applyFont="1" applyBorder="1" applyAlignment="1">
      <alignment horizontal="center"/>
    </xf>
    <xf numFmtId="166" fontId="3" fillId="0" borderId="29" xfId="0" applyNumberFormat="1" applyFont="1" applyFill="1" applyBorder="1" applyAlignment="1"/>
    <xf numFmtId="166" fontId="3" fillId="0" borderId="23" xfId="0" applyNumberFormat="1" applyFont="1" applyFill="1" applyBorder="1" applyAlignment="1"/>
    <xf numFmtId="0" fontId="4" fillId="0" borderId="30" xfId="0" applyFont="1" applyFill="1" applyBorder="1" applyAlignment="1">
      <alignment horizontal="center" vertical="center"/>
    </xf>
    <xf numFmtId="165" fontId="2" fillId="0" borderId="22" xfId="1" applyNumberFormat="1" applyFont="1" applyFill="1" applyBorder="1" applyAlignment="1">
      <alignment horizontal="center"/>
    </xf>
    <xf numFmtId="165" fontId="2" fillId="0" borderId="22" xfId="1" applyNumberFormat="1" applyFont="1" applyFill="1" applyBorder="1" applyAlignment="1">
      <alignment horizontal="center" vertical="center"/>
    </xf>
    <xf numFmtId="165" fontId="2" fillId="0" borderId="26" xfId="1" applyNumberFormat="1" applyFont="1" applyFill="1" applyBorder="1" applyAlignment="1">
      <alignment horizontal="center" vertical="center"/>
    </xf>
    <xf numFmtId="165" fontId="2" fillId="0" borderId="22" xfId="0" applyNumberFormat="1" applyFont="1" applyFill="1" applyBorder="1" applyAlignment="1">
      <alignment horizontal="center"/>
    </xf>
    <xf numFmtId="0" fontId="3" fillId="0" borderId="31" xfId="0" applyFont="1" applyFill="1" applyBorder="1" applyAlignment="1">
      <alignment vertical="center"/>
    </xf>
    <xf numFmtId="0" fontId="2" fillId="0" borderId="31" xfId="0" applyFont="1" applyFill="1" applyBorder="1" applyAlignment="1">
      <alignment vertical="center"/>
    </xf>
    <xf numFmtId="2" fontId="3" fillId="0" borderId="1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 wrapText="1"/>
    </xf>
    <xf numFmtId="2" fontId="3" fillId="0" borderId="1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 wrapText="1"/>
    </xf>
    <xf numFmtId="164" fontId="2" fillId="0" borderId="15" xfId="1" applyFont="1" applyFill="1" applyBorder="1"/>
    <xf numFmtId="165" fontId="11" fillId="0" borderId="22" xfId="0" applyNumberFormat="1" applyFont="1" applyBorder="1" applyAlignment="1">
      <alignment horizontal="center"/>
    </xf>
    <xf numFmtId="166" fontId="3" fillId="0" borderId="32" xfId="0" applyNumberFormat="1" applyFont="1" applyFill="1" applyBorder="1" applyAlignment="1"/>
    <xf numFmtId="166" fontId="3" fillId="0" borderId="33" xfId="0" applyNumberFormat="1" applyFont="1" applyFill="1" applyBorder="1" applyAlignment="1"/>
    <xf numFmtId="166" fontId="3" fillId="0" borderId="34" xfId="0" applyNumberFormat="1" applyFont="1" applyFill="1" applyBorder="1" applyAlignment="1"/>
    <xf numFmtId="166" fontId="3" fillId="0" borderId="28" xfId="0" applyNumberFormat="1" applyFont="1" applyFill="1" applyBorder="1" applyAlignment="1"/>
    <xf numFmtId="0" fontId="2" fillId="0" borderId="35" xfId="0" applyFont="1" applyFill="1" applyBorder="1"/>
    <xf numFmtId="0" fontId="4" fillId="0" borderId="36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 wrapText="1"/>
    </xf>
    <xf numFmtId="0" fontId="2" fillId="0" borderId="38" xfId="0" applyFont="1" applyFill="1" applyBorder="1" applyAlignment="1">
      <alignment vertical="center"/>
    </xf>
    <xf numFmtId="0" fontId="2" fillId="0" borderId="39" xfId="0" applyFont="1" applyFill="1" applyBorder="1" applyAlignment="1">
      <alignment vertical="center"/>
    </xf>
    <xf numFmtId="0" fontId="2" fillId="0" borderId="40" xfId="0" applyFont="1" applyFill="1" applyBorder="1" applyAlignment="1">
      <alignment vertical="center"/>
    </xf>
    <xf numFmtId="0" fontId="3" fillId="0" borderId="41" xfId="0" applyFont="1" applyFill="1" applyBorder="1" applyAlignment="1">
      <alignment vertical="center" wrapText="1"/>
    </xf>
    <xf numFmtId="0" fontId="2" fillId="0" borderId="42" xfId="0" applyFont="1" applyFill="1" applyBorder="1" applyAlignment="1">
      <alignment vertical="center"/>
    </xf>
    <xf numFmtId="0" fontId="3" fillId="0" borderId="43" xfId="0" applyFont="1" applyFill="1" applyBorder="1" applyAlignment="1">
      <alignment horizontal="center" vertical="center"/>
    </xf>
    <xf numFmtId="167" fontId="3" fillId="0" borderId="10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10" xfId="0" applyNumberFormat="1" applyFont="1" applyFill="1" applyBorder="1" applyAlignment="1">
      <alignment horizontal="center" vertical="center"/>
    </xf>
    <xf numFmtId="165" fontId="2" fillId="0" borderId="22" xfId="0" applyNumberFormat="1" applyFont="1" applyFill="1" applyBorder="1" applyAlignment="1">
      <alignment horizontal="center" vertical="center"/>
    </xf>
    <xf numFmtId="165" fontId="14" fillId="0" borderId="1" xfId="1" applyNumberFormat="1" applyFont="1" applyFill="1" applyBorder="1" applyAlignment="1">
      <alignment horizontal="center" vertical="center"/>
    </xf>
    <xf numFmtId="165" fontId="2" fillId="0" borderId="45" xfId="1" applyNumberFormat="1" applyFont="1" applyFill="1" applyBorder="1" applyAlignment="1">
      <alignment horizontal="center"/>
    </xf>
    <xf numFmtId="0" fontId="3" fillId="0" borderId="46" xfId="0" applyFont="1" applyFill="1" applyBorder="1" applyAlignment="1">
      <alignment wrapText="1" shrinkToFit="1"/>
    </xf>
    <xf numFmtId="165" fontId="3" fillId="0" borderId="3" xfId="1" applyNumberFormat="1" applyFont="1" applyFill="1" applyBorder="1" applyAlignment="1">
      <alignment horizontal="center"/>
    </xf>
    <xf numFmtId="165" fontId="3" fillId="0" borderId="3" xfId="0" applyNumberFormat="1" applyFont="1" applyFill="1" applyBorder="1" applyAlignment="1">
      <alignment horizontal="center"/>
    </xf>
    <xf numFmtId="166" fontId="3" fillId="0" borderId="47" xfId="0" applyNumberFormat="1" applyFont="1" applyFill="1" applyBorder="1" applyAlignment="1">
      <alignment horizontal="center"/>
    </xf>
    <xf numFmtId="166" fontId="3" fillId="0" borderId="48" xfId="0" applyNumberFormat="1" applyFont="1" applyFill="1" applyBorder="1" applyAlignment="1">
      <alignment horizontal="center"/>
    </xf>
    <xf numFmtId="166" fontId="3" fillId="0" borderId="49" xfId="0" applyNumberFormat="1" applyFont="1" applyFill="1" applyBorder="1" applyAlignment="1">
      <alignment horizontal="center"/>
    </xf>
    <xf numFmtId="166" fontId="3" fillId="0" borderId="50" xfId="0" applyNumberFormat="1" applyFont="1" applyFill="1" applyBorder="1" applyAlignment="1">
      <alignment horizontal="center"/>
    </xf>
    <xf numFmtId="166" fontId="3" fillId="0" borderId="23" xfId="0" applyNumberFormat="1" applyFont="1" applyFill="1" applyBorder="1" applyAlignment="1">
      <alignment horizontal="center"/>
    </xf>
    <xf numFmtId="166" fontId="3" fillId="0" borderId="49" xfId="0" applyNumberFormat="1" applyFont="1" applyFill="1" applyBorder="1" applyAlignment="1"/>
    <xf numFmtId="0" fontId="2" fillId="0" borderId="52" xfId="0" applyFont="1" applyFill="1" applyBorder="1" applyAlignment="1">
      <alignment vertical="center"/>
    </xf>
    <xf numFmtId="0" fontId="2" fillId="0" borderId="53" xfId="0" applyFont="1" applyFill="1" applyBorder="1" applyAlignment="1">
      <alignment vertical="center"/>
    </xf>
    <xf numFmtId="0" fontId="2" fillId="0" borderId="54" xfId="0" applyFont="1" applyFill="1" applyBorder="1" applyAlignment="1">
      <alignment vertical="center"/>
    </xf>
    <xf numFmtId="0" fontId="2" fillId="0" borderId="55" xfId="0" applyFont="1" applyFill="1" applyBorder="1" applyAlignment="1">
      <alignment vertical="center"/>
    </xf>
    <xf numFmtId="0" fontId="2" fillId="0" borderId="56" xfId="0" applyFont="1" applyFill="1" applyBorder="1" applyAlignment="1">
      <alignment vertical="center" wrapText="1"/>
    </xf>
    <xf numFmtId="0" fontId="2" fillId="0" borderId="43" xfId="0" applyFont="1" applyFill="1" applyBorder="1" applyAlignment="1">
      <alignment vertical="center"/>
    </xf>
    <xf numFmtId="0" fontId="2" fillId="0" borderId="57" xfId="0" applyFont="1" applyFill="1" applyBorder="1" applyAlignment="1">
      <alignment vertical="center"/>
    </xf>
    <xf numFmtId="165" fontId="2" fillId="0" borderId="58" xfId="1" applyNumberFormat="1" applyFont="1" applyFill="1" applyBorder="1" applyAlignment="1">
      <alignment horizontal="center" vertical="center"/>
    </xf>
    <xf numFmtId="165" fontId="2" fillId="0" borderId="58" xfId="0" applyNumberFormat="1" applyFont="1" applyFill="1" applyBorder="1" applyAlignment="1">
      <alignment horizontal="center" vertical="center"/>
    </xf>
    <xf numFmtId="165" fontId="2" fillId="0" borderId="58" xfId="1" applyNumberFormat="1" applyFont="1" applyFill="1" applyBorder="1" applyAlignment="1">
      <alignment horizontal="center"/>
    </xf>
    <xf numFmtId="165" fontId="2" fillId="0" borderId="58" xfId="0" applyNumberFormat="1" applyFont="1" applyFill="1" applyBorder="1" applyAlignment="1">
      <alignment horizontal="center"/>
    </xf>
    <xf numFmtId="166" fontId="3" fillId="0" borderId="59" xfId="0" applyNumberFormat="1" applyFont="1" applyFill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wrapText="1" shrinkToFit="1"/>
    </xf>
    <xf numFmtId="164" fontId="11" fillId="0" borderId="0" xfId="0" applyNumberFormat="1" applyFont="1"/>
    <xf numFmtId="2" fontId="16" fillId="0" borderId="0" xfId="0" applyNumberFormat="1" applyFont="1"/>
    <xf numFmtId="164" fontId="17" fillId="0" borderId="63" xfId="0" applyNumberFormat="1" applyFont="1" applyBorder="1"/>
    <xf numFmtId="0" fontId="11" fillId="0" borderId="35" xfId="0" applyFont="1" applyBorder="1"/>
    <xf numFmtId="164" fontId="17" fillId="0" borderId="64" xfId="0" applyNumberFormat="1" applyFont="1" applyBorder="1"/>
    <xf numFmtId="0" fontId="18" fillId="0" borderId="6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7" fillId="0" borderId="61" xfId="0" applyFont="1" applyBorder="1" applyAlignment="1">
      <alignment wrapText="1" shrinkToFit="1"/>
    </xf>
    <xf numFmtId="0" fontId="11" fillId="0" borderId="40" xfId="0" applyFont="1" applyBorder="1" applyAlignment="1">
      <alignment vertical="center"/>
    </xf>
    <xf numFmtId="0" fontId="11" fillId="0" borderId="43" xfId="0" applyFont="1" applyBorder="1" applyAlignment="1">
      <alignment vertical="center"/>
    </xf>
    <xf numFmtId="0" fontId="11" fillId="0" borderId="38" xfId="0" applyFont="1" applyBorder="1" applyAlignment="1">
      <alignment vertical="center"/>
    </xf>
    <xf numFmtId="0" fontId="11" fillId="0" borderId="56" xfId="0" applyFont="1" applyBorder="1" applyAlignment="1">
      <alignment vertical="center" wrapText="1"/>
    </xf>
    <xf numFmtId="2" fontId="17" fillId="0" borderId="64" xfId="0" applyNumberFormat="1" applyFont="1" applyBorder="1" applyAlignment="1">
      <alignment horizontal="center" wrapText="1"/>
    </xf>
    <xf numFmtId="0" fontId="17" fillId="0" borderId="41" xfId="0" applyFont="1" applyBorder="1" applyAlignment="1">
      <alignment vertical="center" wrapText="1"/>
    </xf>
    <xf numFmtId="0" fontId="11" fillId="0" borderId="42" xfId="0" applyFont="1" applyBorder="1" applyAlignment="1">
      <alignment vertical="center"/>
    </xf>
    <xf numFmtId="0" fontId="17" fillId="0" borderId="43" xfId="0" applyFont="1" applyBorder="1" applyAlignment="1">
      <alignment horizontal="center" vertical="center"/>
    </xf>
    <xf numFmtId="0" fontId="11" fillId="0" borderId="57" xfId="0" applyFont="1" applyBorder="1" applyAlignment="1">
      <alignment vertical="center"/>
    </xf>
    <xf numFmtId="0" fontId="11" fillId="0" borderId="61" xfId="0" applyFont="1" applyBorder="1" applyAlignment="1">
      <alignment wrapText="1" shrinkToFit="1"/>
    </xf>
    <xf numFmtId="165" fontId="17" fillId="0" borderId="64" xfId="0" applyNumberFormat="1" applyFont="1" applyBorder="1" applyAlignment="1">
      <alignment horizontal="center"/>
    </xf>
    <xf numFmtId="165" fontId="17" fillId="0" borderId="64" xfId="0" applyNumberFormat="1" applyFont="1" applyBorder="1" applyAlignment="1">
      <alignment horizontal="center" wrapText="1"/>
    </xf>
    <xf numFmtId="167" fontId="17" fillId="0" borderId="51" xfId="0" applyNumberFormat="1" applyFont="1" applyBorder="1" applyAlignment="1">
      <alignment horizontal="center"/>
    </xf>
    <xf numFmtId="165" fontId="11" fillId="0" borderId="8" xfId="0" applyNumberFormat="1" applyFont="1" applyBorder="1" applyAlignment="1">
      <alignment horizontal="center" vertical="center"/>
    </xf>
    <xf numFmtId="165" fontId="11" fillId="0" borderId="64" xfId="0" applyNumberFormat="1" applyFont="1" applyBorder="1" applyAlignment="1">
      <alignment horizontal="center" vertical="center"/>
    </xf>
    <xf numFmtId="165" fontId="11" fillId="0" borderId="57" xfId="0" applyNumberFormat="1" applyFont="1" applyBorder="1" applyAlignment="1">
      <alignment horizontal="center" vertical="center"/>
    </xf>
    <xf numFmtId="165" fontId="11" fillId="0" borderId="51" xfId="0" applyNumberFormat="1" applyFont="1" applyBorder="1" applyAlignment="1">
      <alignment horizontal="center" vertical="center"/>
    </xf>
    <xf numFmtId="165" fontId="11" fillId="0" borderId="26" xfId="0" applyNumberFormat="1" applyFont="1" applyBorder="1" applyAlignment="1">
      <alignment horizontal="center" vertical="center"/>
    </xf>
    <xf numFmtId="165" fontId="11" fillId="0" borderId="8" xfId="0" applyNumberFormat="1" applyFont="1" applyBorder="1" applyAlignment="1">
      <alignment horizontal="center"/>
    </xf>
    <xf numFmtId="165" fontId="11" fillId="0" borderId="64" xfId="0" applyNumberFormat="1" applyFont="1" applyBorder="1" applyAlignment="1">
      <alignment horizontal="center"/>
    </xf>
    <xf numFmtId="165" fontId="19" fillId="0" borderId="64" xfId="0" applyNumberFormat="1" applyFont="1" applyBorder="1" applyAlignment="1">
      <alignment horizontal="center" vertical="center"/>
    </xf>
    <xf numFmtId="165" fontId="11" fillId="0" borderId="51" xfId="0" applyNumberFormat="1" applyFont="1" applyBorder="1" applyAlignment="1">
      <alignment horizontal="center"/>
    </xf>
    <xf numFmtId="165" fontId="11" fillId="0" borderId="26" xfId="0" applyNumberFormat="1" applyFont="1" applyBorder="1" applyAlignment="1">
      <alignment horizontal="center"/>
    </xf>
    <xf numFmtId="0" fontId="17" fillId="0" borderId="2" xfId="0" applyFont="1" applyBorder="1" applyAlignment="1">
      <alignment wrapText="1" shrinkToFit="1"/>
    </xf>
    <xf numFmtId="165" fontId="11" fillId="0" borderId="57" xfId="0" applyNumberFormat="1" applyFont="1" applyBorder="1" applyAlignment="1">
      <alignment horizontal="center"/>
    </xf>
    <xf numFmtId="165" fontId="11" fillId="0" borderId="65" xfId="0" applyNumberFormat="1" applyFont="1" applyBorder="1" applyAlignment="1">
      <alignment horizontal="center"/>
    </xf>
    <xf numFmtId="165" fontId="11" fillId="0" borderId="69" xfId="0" applyNumberFormat="1" applyFont="1" applyBorder="1" applyAlignment="1">
      <alignment horizontal="center"/>
    </xf>
    <xf numFmtId="0" fontId="3" fillId="0" borderId="56" xfId="0" applyFont="1" applyFill="1" applyBorder="1" applyAlignment="1">
      <alignment vertical="center"/>
    </xf>
    <xf numFmtId="0" fontId="2" fillId="0" borderId="44" xfId="0" applyFont="1" applyFill="1" applyBorder="1" applyAlignment="1">
      <alignment vertical="center"/>
    </xf>
    <xf numFmtId="165" fontId="11" fillId="0" borderId="58" xfId="0" applyNumberFormat="1" applyFont="1" applyBorder="1" applyAlignment="1">
      <alignment horizontal="center"/>
    </xf>
    <xf numFmtId="0" fontId="3" fillId="0" borderId="71" xfId="0" applyFont="1" applyFill="1" applyBorder="1" applyAlignment="1">
      <alignment vertical="center"/>
    </xf>
    <xf numFmtId="0" fontId="3" fillId="0" borderId="72" xfId="0" applyFont="1" applyFill="1" applyBorder="1" applyAlignment="1">
      <alignment vertical="center"/>
    </xf>
    <xf numFmtId="0" fontId="3" fillId="0" borderId="73" xfId="0" applyFont="1" applyFill="1" applyBorder="1" applyAlignment="1">
      <alignment vertical="center"/>
    </xf>
    <xf numFmtId="0" fontId="2" fillId="0" borderId="41" xfId="0" applyFont="1" applyFill="1" applyBorder="1" applyAlignment="1">
      <alignment vertical="center"/>
    </xf>
    <xf numFmtId="0" fontId="2" fillId="0" borderId="68" xfId="0" applyFont="1" applyFill="1" applyBorder="1" applyAlignment="1">
      <alignment vertical="center"/>
    </xf>
    <xf numFmtId="0" fontId="2" fillId="0" borderId="74" xfId="0" applyFont="1" applyFill="1" applyBorder="1" applyAlignment="1">
      <alignment vertical="center"/>
    </xf>
    <xf numFmtId="0" fontId="2" fillId="0" borderId="75" xfId="0" applyFont="1" applyFill="1" applyBorder="1" applyAlignment="1">
      <alignment vertical="center" wrapText="1"/>
    </xf>
    <xf numFmtId="0" fontId="3" fillId="0" borderId="74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vertical="center"/>
    </xf>
    <xf numFmtId="165" fontId="2" fillId="0" borderId="74" xfId="1" applyNumberFormat="1" applyFont="1" applyFill="1" applyBorder="1" applyAlignment="1">
      <alignment horizontal="center" vertical="center"/>
    </xf>
    <xf numFmtId="165" fontId="2" fillId="0" borderId="75" xfId="1" applyNumberFormat="1" applyFont="1" applyFill="1" applyBorder="1" applyAlignment="1">
      <alignment horizontal="center" vertical="center"/>
    </xf>
    <xf numFmtId="165" fontId="2" fillId="0" borderId="66" xfId="1" applyNumberFormat="1" applyFont="1" applyFill="1" applyBorder="1" applyAlignment="1">
      <alignment horizontal="center" vertical="center"/>
    </xf>
    <xf numFmtId="165" fontId="2" fillId="0" borderId="74" xfId="0" applyNumberFormat="1" applyFont="1" applyFill="1" applyBorder="1" applyAlignment="1">
      <alignment horizontal="center" vertical="center"/>
    </xf>
    <xf numFmtId="165" fontId="2" fillId="0" borderId="75" xfId="0" applyNumberFormat="1" applyFont="1" applyFill="1" applyBorder="1" applyAlignment="1">
      <alignment horizontal="center" vertical="center"/>
    </xf>
    <xf numFmtId="165" fontId="2" fillId="0" borderId="74" xfId="1" applyNumberFormat="1" applyFont="1" applyFill="1" applyBorder="1" applyAlignment="1">
      <alignment horizontal="center"/>
    </xf>
    <xf numFmtId="165" fontId="2" fillId="0" borderId="75" xfId="1" applyNumberFormat="1" applyFont="1" applyFill="1" applyBorder="1" applyAlignment="1">
      <alignment horizontal="center"/>
    </xf>
    <xf numFmtId="165" fontId="2" fillId="0" borderId="45" xfId="1" applyNumberFormat="1" applyFont="1" applyFill="1" applyBorder="1" applyAlignment="1">
      <alignment horizontal="center" vertical="center"/>
    </xf>
    <xf numFmtId="165" fontId="2" fillId="0" borderId="76" xfId="1" applyNumberFormat="1" applyFont="1" applyFill="1" applyBorder="1" applyAlignment="1">
      <alignment horizontal="center" vertical="center"/>
    </xf>
    <xf numFmtId="165" fontId="2" fillId="0" borderId="45" xfId="0" applyNumberFormat="1" applyFont="1" applyFill="1" applyBorder="1" applyAlignment="1">
      <alignment horizontal="center"/>
    </xf>
    <xf numFmtId="165" fontId="2" fillId="0" borderId="76" xfId="0" applyNumberFormat="1" applyFont="1" applyFill="1" applyBorder="1" applyAlignment="1">
      <alignment horizontal="center"/>
    </xf>
    <xf numFmtId="165" fontId="11" fillId="0" borderId="45" xfId="0" applyNumberFormat="1" applyFont="1" applyBorder="1" applyAlignment="1">
      <alignment horizontal="center"/>
    </xf>
    <xf numFmtId="165" fontId="2" fillId="0" borderId="76" xfId="1" applyNumberFormat="1" applyFont="1" applyFill="1" applyBorder="1" applyAlignment="1">
      <alignment horizontal="center"/>
    </xf>
    <xf numFmtId="165" fontId="2" fillId="0" borderId="59" xfId="0" applyNumberFormat="1" applyFont="1" applyFill="1" applyBorder="1" applyAlignment="1">
      <alignment horizontal="center"/>
    </xf>
    <xf numFmtId="165" fontId="2" fillId="0" borderId="77" xfId="0" applyNumberFormat="1" applyFont="1" applyFill="1" applyBorder="1" applyAlignment="1">
      <alignment horizontal="center"/>
    </xf>
    <xf numFmtId="0" fontId="3" fillId="0" borderId="78" xfId="0" applyFont="1" applyFill="1" applyBorder="1" applyAlignment="1">
      <alignment vertical="center"/>
    </xf>
    <xf numFmtId="0" fontId="3" fillId="0" borderId="52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vertical="center"/>
    </xf>
    <xf numFmtId="165" fontId="2" fillId="0" borderId="36" xfId="0" applyNumberFormat="1" applyFont="1" applyFill="1" applyBorder="1" applyAlignment="1">
      <alignment horizontal="center"/>
    </xf>
    <xf numFmtId="0" fontId="3" fillId="0" borderId="79" xfId="0" applyFont="1" applyFill="1" applyBorder="1" applyAlignment="1">
      <alignment vertical="center"/>
    </xf>
    <xf numFmtId="0" fontId="3" fillId="0" borderId="41" xfId="0" applyFont="1" applyFill="1" applyBorder="1" applyAlignment="1">
      <alignment vertical="center"/>
    </xf>
    <xf numFmtId="0" fontId="3" fillId="0" borderId="43" xfId="0" applyFont="1" applyFill="1" applyBorder="1" applyAlignment="1">
      <alignment vertical="center"/>
    </xf>
    <xf numFmtId="0" fontId="3" fillId="0" borderId="44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vertical="center"/>
    </xf>
    <xf numFmtId="0" fontId="3" fillId="0" borderId="80" xfId="0" applyFont="1" applyFill="1" applyBorder="1" applyAlignment="1">
      <alignment vertical="center"/>
    </xf>
    <xf numFmtId="0" fontId="3" fillId="0" borderId="54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165" fontId="2" fillId="0" borderId="70" xfId="1" applyNumberFormat="1" applyFont="1" applyFill="1" applyBorder="1" applyAlignment="1">
      <alignment horizontal="center" vertical="center"/>
    </xf>
    <xf numFmtId="0" fontId="2" fillId="0" borderId="81" xfId="0" applyFont="1" applyFill="1" applyBorder="1" applyAlignment="1">
      <alignment vertical="center"/>
    </xf>
    <xf numFmtId="165" fontId="2" fillId="0" borderId="6" xfId="1" applyNumberFormat="1" applyFont="1" applyFill="1" applyBorder="1" applyAlignment="1">
      <alignment horizontal="center" vertical="center"/>
    </xf>
    <xf numFmtId="165" fontId="2" fillId="0" borderId="82" xfId="1" applyNumberFormat="1" applyFont="1" applyFill="1" applyBorder="1" applyAlignment="1">
      <alignment horizontal="center" vertical="center"/>
    </xf>
    <xf numFmtId="166" fontId="17" fillId="0" borderId="33" xfId="0" applyNumberFormat="1" applyFont="1" applyBorder="1" applyAlignment="1"/>
    <xf numFmtId="166" fontId="17" fillId="0" borderId="34" xfId="0" applyNumberFormat="1" applyFont="1" applyBorder="1" applyAlignment="1"/>
    <xf numFmtId="0" fontId="18" fillId="0" borderId="0" xfId="0" applyFont="1" applyBorder="1" applyAlignment="1">
      <alignment horizontal="center" vertical="center"/>
    </xf>
    <xf numFmtId="164" fontId="11" fillId="0" borderId="15" xfId="0" applyNumberFormat="1" applyFont="1" applyBorder="1"/>
    <xf numFmtId="0" fontId="11" fillId="0" borderId="0" xfId="0" applyFont="1" applyBorder="1"/>
    <xf numFmtId="165" fontId="11" fillId="0" borderId="0" xfId="0" applyNumberFormat="1" applyFont="1" applyBorder="1" applyAlignment="1">
      <alignment horizontal="center"/>
    </xf>
    <xf numFmtId="0" fontId="17" fillId="0" borderId="83" xfId="0" applyFont="1" applyBorder="1" applyAlignment="1">
      <alignment wrapText="1" shrinkToFit="1"/>
    </xf>
    <xf numFmtId="165" fontId="17" fillId="0" borderId="84" xfId="0" applyNumberFormat="1" applyFont="1" applyBorder="1" applyAlignment="1">
      <alignment horizontal="center"/>
    </xf>
    <xf numFmtId="166" fontId="17" fillId="0" borderId="28" xfId="0" applyNumberFormat="1" applyFont="1" applyBorder="1" applyAlignment="1"/>
    <xf numFmtId="166" fontId="3" fillId="0" borderId="78" xfId="0" applyNumberFormat="1" applyFont="1" applyFill="1" applyBorder="1" applyAlignment="1"/>
    <xf numFmtId="165" fontId="2" fillId="0" borderId="1" xfId="1" applyNumberFormat="1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0" fillId="0" borderId="0" xfId="0" applyFont="1" applyAlignment="1">
      <alignment horizontal="center" wrapText="1" shrinkToFit="1"/>
    </xf>
    <xf numFmtId="0" fontId="2" fillId="0" borderId="9" xfId="0" applyFont="1" applyFill="1" applyBorder="1" applyAlignment="1">
      <alignment horizontal="center" wrapText="1" shrinkToFit="1"/>
    </xf>
    <xf numFmtId="0" fontId="2" fillId="0" borderId="2" xfId="0" applyFont="1" applyFill="1" applyBorder="1" applyAlignment="1">
      <alignment horizontal="center" wrapText="1" shrinkToFit="1"/>
    </xf>
    <xf numFmtId="164" fontId="2" fillId="0" borderId="6" xfId="1" applyFont="1" applyFill="1" applyBorder="1" applyAlignment="1">
      <alignment horizontal="center"/>
    </xf>
    <xf numFmtId="164" fontId="2" fillId="0" borderId="1" xfId="1" applyFont="1" applyFill="1" applyBorder="1" applyAlignment="1">
      <alignment horizontal="center"/>
    </xf>
    <xf numFmtId="49" fontId="3" fillId="0" borderId="19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2" fontId="3" fillId="0" borderId="1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 wrapText="1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67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wrapText="1" shrinkToFit="1"/>
    </xf>
    <xf numFmtId="0" fontId="11" fillId="0" borderId="61" xfId="0" applyFont="1" applyBorder="1" applyAlignment="1">
      <alignment horizontal="center" wrapText="1" shrinkToFit="1"/>
    </xf>
    <xf numFmtId="164" fontId="11" fillId="0" borderId="62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49" fontId="17" fillId="0" borderId="19" xfId="0" applyNumberFormat="1" applyFont="1" applyBorder="1" applyAlignment="1">
      <alignment horizontal="center" vertical="center"/>
    </xf>
    <xf numFmtId="49" fontId="17" fillId="0" borderId="11" xfId="0" applyNumberFormat="1" applyFont="1" applyBorder="1" applyAlignment="1">
      <alignment horizontal="center" vertical="center"/>
    </xf>
    <xf numFmtId="49" fontId="17" fillId="0" borderId="63" xfId="0" applyNumberFormat="1" applyFont="1" applyBorder="1" applyAlignment="1">
      <alignment horizontal="center" vertical="center"/>
    </xf>
    <xf numFmtId="2" fontId="3" fillId="0" borderId="3" xfId="1" applyNumberFormat="1" applyFont="1" applyFill="1" applyBorder="1" applyAlignment="1">
      <alignment horizontal="center" wrapText="1"/>
    </xf>
    <xf numFmtId="2" fontId="3" fillId="0" borderId="8" xfId="1" applyNumberFormat="1" applyFont="1" applyFill="1" applyBorder="1" applyAlignment="1">
      <alignment horizontal="center" wrapText="1"/>
    </xf>
    <xf numFmtId="2" fontId="3" fillId="0" borderId="36" xfId="0" applyNumberFormat="1" applyFont="1" applyFill="1" applyBorder="1" applyAlignment="1">
      <alignment horizontal="center" wrapText="1"/>
    </xf>
    <xf numFmtId="2" fontId="3" fillId="0" borderId="70" xfId="0" applyNumberFormat="1" applyFont="1" applyFill="1" applyBorder="1" applyAlignment="1">
      <alignment horizontal="center" wrapText="1"/>
    </xf>
    <xf numFmtId="0" fontId="17" fillId="0" borderId="25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 shrinkToFit="1"/>
    </xf>
    <xf numFmtId="0" fontId="2" fillId="0" borderId="25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 shrinkToFi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165" fontId="2" fillId="0" borderId="10" xfId="0" applyNumberFormat="1" applyFont="1" applyFill="1" applyBorder="1" applyAlignment="1">
      <alignment horizontal="center" vertical="center"/>
    </xf>
    <xf numFmtId="165" fontId="2" fillId="0" borderId="5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66" fontId="3" fillId="0" borderId="12" xfId="0" applyNumberFormat="1" applyFont="1" applyFill="1" applyBorder="1" applyAlignment="1">
      <alignment horizontal="center"/>
    </xf>
    <xf numFmtId="166" fontId="3" fillId="0" borderId="13" xfId="0" applyNumberFormat="1" applyFont="1" applyFill="1" applyBorder="1" applyAlignment="1">
      <alignment horizontal="center"/>
    </xf>
    <xf numFmtId="166" fontId="3" fillId="0" borderId="14" xfId="0" applyNumberFormat="1" applyFont="1" applyFill="1" applyBorder="1" applyAlignment="1">
      <alignment horizontal="center"/>
    </xf>
    <xf numFmtId="166" fontId="3" fillId="0" borderId="25" xfId="0" applyNumberFormat="1" applyFont="1" applyFill="1" applyBorder="1" applyAlignment="1">
      <alignment horizontal="center"/>
    </xf>
    <xf numFmtId="166" fontId="3" fillId="0" borderId="18" xfId="0" applyNumberFormat="1" applyFont="1" applyFill="1" applyBorder="1" applyAlignment="1">
      <alignment horizontal="center"/>
    </xf>
    <xf numFmtId="0" fontId="13" fillId="0" borderId="0" xfId="0" applyFont="1" applyFill="1" applyAlignment="1">
      <alignment horizontal="center" wrapText="1" shrinkToFit="1"/>
    </xf>
  </cellXfs>
  <cellStyles count="92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Гиперссылка" xfId="60" builtinId="8" hidden="1"/>
    <cellStyle name="Гиперссылка" xfId="62" builtinId="8" hidden="1"/>
    <cellStyle name="Гиперссылка" xfId="64" builtinId="8" hidden="1"/>
    <cellStyle name="Гиперссылка" xfId="66" builtinId="8" hidden="1"/>
    <cellStyle name="Гиперссылка" xfId="68" builtinId="8" hidden="1"/>
    <cellStyle name="Гиперссылка" xfId="70" builtinId="8" hidden="1"/>
    <cellStyle name="Гиперссылка" xfId="72" builtinId="8" hidden="1"/>
    <cellStyle name="Гиперссылка" xfId="74" builtinId="8" hidden="1"/>
    <cellStyle name="Гиперссылка" xfId="76" builtinId="8" hidden="1"/>
    <cellStyle name="Гиперссылка" xfId="78" builtinId="8" hidden="1"/>
    <cellStyle name="Гиперссылка" xfId="80" builtinId="8" hidden="1"/>
    <cellStyle name="Гиперссылка" xfId="82" builtinId="8" hidden="1"/>
    <cellStyle name="Гиперссылка" xfId="84" builtinId="8" hidden="1"/>
    <cellStyle name="Гиперссылка" xfId="86" builtinId="8" hidden="1"/>
    <cellStyle name="Гиперссылка" xfId="88" builtinId="8" hidden="1"/>
    <cellStyle name="Гиперссылка" xfId="90" builtinId="8" hidden="1"/>
    <cellStyle name="Гиперссылка" xfId="92" builtinId="8" hidden="1"/>
    <cellStyle name="Гиперссылка" xfId="94" builtinId="8" hidden="1"/>
    <cellStyle name="Гиперссылка" xfId="96" builtinId="8" hidden="1"/>
    <cellStyle name="Гиперссылка" xfId="98" builtinId="8" hidden="1"/>
    <cellStyle name="Гиперссылка" xfId="100" builtinId="8" hidden="1"/>
    <cellStyle name="Гиперссылка" xfId="102" builtinId="8" hidden="1"/>
    <cellStyle name="Гиперссылка" xfId="104" builtinId="8" hidden="1"/>
    <cellStyle name="Гиперссылка" xfId="106" builtinId="8" hidden="1"/>
    <cellStyle name="Гиперссылка" xfId="108" builtinId="8" hidden="1"/>
    <cellStyle name="Гиперссылка" xfId="110" builtinId="8" hidden="1"/>
    <cellStyle name="Гиперссылка" xfId="112" builtinId="8" hidden="1"/>
    <cellStyle name="Гиперссылка" xfId="114" builtinId="8" hidden="1"/>
    <cellStyle name="Гиперссылка" xfId="116" builtinId="8" hidden="1"/>
    <cellStyle name="Гиперссылка" xfId="118" builtinId="8" hidden="1"/>
    <cellStyle name="Гиперссылка" xfId="120" builtinId="8" hidden="1"/>
    <cellStyle name="Гиперссылка" xfId="122" builtinId="8" hidden="1"/>
    <cellStyle name="Гиперссылка" xfId="124" builtinId="8" hidden="1"/>
    <cellStyle name="Гиперссылка" xfId="126" builtinId="8" hidden="1"/>
    <cellStyle name="Гиперссылка" xfId="128" builtinId="8" hidden="1"/>
    <cellStyle name="Гиперссылка" xfId="130" builtinId="8" hidden="1"/>
    <cellStyle name="Гиперссылка" xfId="132" builtinId="8" hidden="1"/>
    <cellStyle name="Гиперссылка" xfId="134" builtinId="8" hidden="1"/>
    <cellStyle name="Гиперссылка" xfId="136" builtinId="8" hidden="1"/>
    <cellStyle name="Гиперссылка" xfId="138" builtinId="8" hidden="1"/>
    <cellStyle name="Гиперссылка" xfId="140" builtinId="8" hidden="1"/>
    <cellStyle name="Гиперссылка" xfId="142" builtinId="8" hidden="1"/>
    <cellStyle name="Гиперссылка" xfId="144" builtinId="8" hidden="1"/>
    <cellStyle name="Гиперссылка" xfId="146" builtinId="8" hidden="1"/>
    <cellStyle name="Гиперссылка" xfId="148" builtinId="8" hidden="1"/>
    <cellStyle name="Гиперссылка" xfId="150" builtinId="8" hidden="1"/>
    <cellStyle name="Гиперссылка" xfId="152" builtinId="8" hidden="1"/>
    <cellStyle name="Гиперссылка" xfId="154" builtinId="8" hidden="1"/>
    <cellStyle name="Гиперссылка" xfId="156" builtinId="8" hidden="1"/>
    <cellStyle name="Гиперссылка" xfId="158" builtinId="8" hidden="1"/>
    <cellStyle name="Гиперссылка" xfId="160" builtinId="8" hidden="1"/>
    <cellStyle name="Гиперссылка" xfId="162" builtinId="8" hidden="1"/>
    <cellStyle name="Гиперссылка" xfId="164" builtinId="8" hidden="1"/>
    <cellStyle name="Гиперссылка" xfId="166" builtinId="8" hidden="1"/>
    <cellStyle name="Гиперссылка" xfId="168" builtinId="8" hidden="1"/>
    <cellStyle name="Гиперссылка" xfId="170" builtinId="8" hidden="1"/>
    <cellStyle name="Гиперссылка" xfId="172" builtinId="8" hidden="1"/>
    <cellStyle name="Гиперссылка" xfId="174" builtinId="8" hidden="1"/>
    <cellStyle name="Гиперссылка" xfId="176" builtinId="8" hidden="1"/>
    <cellStyle name="Гиперссылка" xfId="178" builtinId="8" hidden="1"/>
    <cellStyle name="Гиперссылка" xfId="180" builtinId="8" hidden="1"/>
    <cellStyle name="Гиперссылка" xfId="182" builtinId="8" hidden="1"/>
    <cellStyle name="Гиперссылка" xfId="184" builtinId="8" hidden="1"/>
    <cellStyle name="Гиперссылка" xfId="186" builtinId="8" hidden="1"/>
    <cellStyle name="Гиперссылка" xfId="188" builtinId="8" hidden="1"/>
    <cellStyle name="Гиперссылка" xfId="190" builtinId="8" hidden="1"/>
    <cellStyle name="Гиперссылка" xfId="192" builtinId="8" hidden="1"/>
    <cellStyle name="Гиперссылка" xfId="194" builtinId="8" hidden="1"/>
    <cellStyle name="Гиперссылка" xfId="196" builtinId="8" hidden="1"/>
    <cellStyle name="Гиперссылка" xfId="198" builtinId="8" hidden="1"/>
    <cellStyle name="Гиперссылка" xfId="200" builtinId="8" hidden="1"/>
    <cellStyle name="Гиперссылка" xfId="202" builtinId="8" hidden="1"/>
    <cellStyle name="Гиперссылка" xfId="204" builtinId="8" hidden="1"/>
    <cellStyle name="Гиперссылка" xfId="206" builtinId="8" hidden="1"/>
    <cellStyle name="Гиперссылка" xfId="208" builtinId="8" hidden="1"/>
    <cellStyle name="Гиперссылка" xfId="210" builtinId="8" hidden="1"/>
    <cellStyle name="Гиперссылка" xfId="212" builtinId="8" hidden="1"/>
    <cellStyle name="Гиперссылка" xfId="214" builtinId="8" hidden="1"/>
    <cellStyle name="Гиперссылка" xfId="216" builtinId="8" hidden="1"/>
    <cellStyle name="Гиперссылка" xfId="218" builtinId="8" hidden="1"/>
    <cellStyle name="Гиперссылка" xfId="220" builtinId="8" hidden="1"/>
    <cellStyle name="Гиперссылка" xfId="222" builtinId="8" hidden="1"/>
    <cellStyle name="Гиперссылка" xfId="224" builtinId="8" hidden="1"/>
    <cellStyle name="Гиперссылка" xfId="226" builtinId="8" hidden="1"/>
    <cellStyle name="Гиперссылка" xfId="228" builtinId="8" hidden="1"/>
    <cellStyle name="Гиперссылка" xfId="230" builtinId="8" hidden="1"/>
    <cellStyle name="Гиперссылка" xfId="232" builtinId="8" hidden="1"/>
    <cellStyle name="Гиперссылка" xfId="234" builtinId="8" hidden="1"/>
    <cellStyle name="Гиперссылка" xfId="236" builtinId="8" hidden="1"/>
    <cellStyle name="Гиперссылка" xfId="238" builtinId="8" hidden="1"/>
    <cellStyle name="Гиперссылка" xfId="240" builtinId="8" hidden="1"/>
    <cellStyle name="Гиперссылка" xfId="242" builtinId="8" hidden="1"/>
    <cellStyle name="Гиперссылка" xfId="244" builtinId="8" hidden="1"/>
    <cellStyle name="Гиперссылка" xfId="246" builtinId="8" hidden="1"/>
    <cellStyle name="Гиперссылка" xfId="248" builtinId="8" hidden="1"/>
    <cellStyle name="Гиперссылка" xfId="250" builtinId="8" hidden="1"/>
    <cellStyle name="Гиперссылка" xfId="252" builtinId="8" hidden="1"/>
    <cellStyle name="Гиперссылка" xfId="254" builtinId="8" hidden="1"/>
    <cellStyle name="Гиперссылка" xfId="256" builtinId="8" hidden="1"/>
    <cellStyle name="Гиперссылка" xfId="258" builtinId="8" hidden="1"/>
    <cellStyle name="Гиперссылка" xfId="260" builtinId="8" hidden="1"/>
    <cellStyle name="Гиперссылка" xfId="262" builtinId="8" hidden="1"/>
    <cellStyle name="Гиперссылка" xfId="264" builtinId="8" hidden="1"/>
    <cellStyle name="Гиперссылка" xfId="266" builtinId="8" hidden="1"/>
    <cellStyle name="Гиперссылка" xfId="268" builtinId="8" hidden="1"/>
    <cellStyle name="Гиперссылка" xfId="270" builtinId="8" hidden="1"/>
    <cellStyle name="Гиперссылка" xfId="272" builtinId="8" hidden="1"/>
    <cellStyle name="Гиперссылка" xfId="274" builtinId="8" hidden="1"/>
    <cellStyle name="Гиперссылка" xfId="276" builtinId="8" hidden="1"/>
    <cellStyle name="Гиперссылка" xfId="278" builtinId="8" hidden="1"/>
    <cellStyle name="Гиперссылка" xfId="280" builtinId="8" hidden="1"/>
    <cellStyle name="Гиперссылка" xfId="282" builtinId="8" hidden="1"/>
    <cellStyle name="Гиперссылка" xfId="284" builtinId="8" hidden="1"/>
    <cellStyle name="Гиперссылка" xfId="286" builtinId="8" hidden="1"/>
    <cellStyle name="Гиперссылка" xfId="288" builtinId="8" hidden="1"/>
    <cellStyle name="Гиперссылка" xfId="290" builtinId="8" hidden="1"/>
    <cellStyle name="Гиперссылка" xfId="292" builtinId="8" hidden="1"/>
    <cellStyle name="Гиперссылка" xfId="294" builtinId="8" hidden="1"/>
    <cellStyle name="Гиперссылка" xfId="296" builtinId="8" hidden="1"/>
    <cellStyle name="Гиперссылка" xfId="298" builtinId="8" hidden="1"/>
    <cellStyle name="Гиперссылка" xfId="300" builtinId="8" hidden="1"/>
    <cellStyle name="Гиперссылка" xfId="302" builtinId="8" hidden="1"/>
    <cellStyle name="Гиперссылка" xfId="304" builtinId="8" hidden="1"/>
    <cellStyle name="Гиперссылка" xfId="306" builtinId="8" hidden="1"/>
    <cellStyle name="Гиперссылка" xfId="308" builtinId="8" hidden="1"/>
    <cellStyle name="Гиперссылка" xfId="310" builtinId="8" hidden="1"/>
    <cellStyle name="Гиперссылка" xfId="312" builtinId="8" hidden="1"/>
    <cellStyle name="Гиперссылка" xfId="314" builtinId="8" hidden="1"/>
    <cellStyle name="Гиперссылка" xfId="316" builtinId="8" hidden="1"/>
    <cellStyle name="Гиперссылка" xfId="318" builtinId="8" hidden="1"/>
    <cellStyle name="Гиперссылка" xfId="320" builtinId="8" hidden="1"/>
    <cellStyle name="Гиперссылка" xfId="322" builtinId="8" hidden="1"/>
    <cellStyle name="Гиперссылка" xfId="324" builtinId="8" hidden="1"/>
    <cellStyle name="Гиперссылка" xfId="326" builtinId="8" hidden="1"/>
    <cellStyle name="Гиперссылка" xfId="328" builtinId="8" hidden="1"/>
    <cellStyle name="Гиперссылка" xfId="330" builtinId="8" hidden="1"/>
    <cellStyle name="Гиперссылка" xfId="332" builtinId="8" hidden="1"/>
    <cellStyle name="Гиперссылка" xfId="334" builtinId="8" hidden="1"/>
    <cellStyle name="Гиперссылка" xfId="336" builtinId="8" hidden="1"/>
    <cellStyle name="Гиперссылка" xfId="338" builtinId="8" hidden="1"/>
    <cellStyle name="Гиперссылка" xfId="340" builtinId="8" hidden="1"/>
    <cellStyle name="Гиперссылка" xfId="342" builtinId="8" hidden="1"/>
    <cellStyle name="Гиперссылка" xfId="344" builtinId="8" hidden="1"/>
    <cellStyle name="Гиперссылка" xfId="346" builtinId="8" hidden="1"/>
    <cellStyle name="Гиперссылка" xfId="348" builtinId="8" hidden="1"/>
    <cellStyle name="Гиперссылка" xfId="350" builtinId="8" hidden="1"/>
    <cellStyle name="Гиперссылка" xfId="352" builtinId="8" hidden="1"/>
    <cellStyle name="Гиперссылка" xfId="354" builtinId="8" hidden="1"/>
    <cellStyle name="Гиперссылка" xfId="356" builtinId="8" hidden="1"/>
    <cellStyle name="Гиперссылка" xfId="358" builtinId="8" hidden="1"/>
    <cellStyle name="Гиперссылка" xfId="360" builtinId="8" hidden="1"/>
    <cellStyle name="Гиперссылка" xfId="362" builtinId="8" hidden="1"/>
    <cellStyle name="Гиперссылка" xfId="364" builtinId="8" hidden="1"/>
    <cellStyle name="Гиперссылка" xfId="366" builtinId="8" hidden="1"/>
    <cellStyle name="Гиперссылка" xfId="368" builtinId="8" hidden="1"/>
    <cellStyle name="Гиперссылка" xfId="370" builtinId="8" hidden="1"/>
    <cellStyle name="Гиперссылка" xfId="372" builtinId="8" hidden="1"/>
    <cellStyle name="Гиперссылка" xfId="374" builtinId="8" hidden="1"/>
    <cellStyle name="Гиперссылка" xfId="376" builtinId="8" hidden="1"/>
    <cellStyle name="Гиперссылка" xfId="378" builtinId="8" hidden="1"/>
    <cellStyle name="Гиперссылка" xfId="380" builtinId="8" hidden="1"/>
    <cellStyle name="Гиперссылка" xfId="382" builtinId="8" hidden="1"/>
    <cellStyle name="Гиперссылка" xfId="384" builtinId="8" hidden="1"/>
    <cellStyle name="Гиперссылка" xfId="386" builtinId="8" hidden="1"/>
    <cellStyle name="Гиперссылка" xfId="388" builtinId="8" hidden="1"/>
    <cellStyle name="Гиперссылка" xfId="390" builtinId="8" hidden="1"/>
    <cellStyle name="Гиперссылка" xfId="392" builtinId="8" hidden="1"/>
    <cellStyle name="Гиперссылка" xfId="394" builtinId="8" hidden="1"/>
    <cellStyle name="Гиперссылка" xfId="396" builtinId="8" hidden="1"/>
    <cellStyle name="Гиперссылка" xfId="398" builtinId="8" hidden="1"/>
    <cellStyle name="Гиперссылка" xfId="400" builtinId="8" hidden="1"/>
    <cellStyle name="Гиперссылка" xfId="402" builtinId="8" hidden="1"/>
    <cellStyle name="Гиперссылка" xfId="404" builtinId="8" hidden="1"/>
    <cellStyle name="Гиперссылка" xfId="406" builtinId="8" hidden="1"/>
    <cellStyle name="Гиперссылка" xfId="408" builtinId="8" hidden="1"/>
    <cellStyle name="Гиперссылка" xfId="410" builtinId="8" hidden="1"/>
    <cellStyle name="Гиперссылка" xfId="412" builtinId="8" hidden="1"/>
    <cellStyle name="Гиперссылка" xfId="414" builtinId="8" hidden="1"/>
    <cellStyle name="Гиперссылка" xfId="416" builtinId="8" hidden="1"/>
    <cellStyle name="Гиперссылка" xfId="418" builtinId="8" hidden="1"/>
    <cellStyle name="Гиперссылка" xfId="420" builtinId="8" hidden="1"/>
    <cellStyle name="Гиперссылка" xfId="422" builtinId="8" hidden="1"/>
    <cellStyle name="Гиперссылка" xfId="424" builtinId="8" hidden="1"/>
    <cellStyle name="Гиперссылка" xfId="426" builtinId="8" hidden="1"/>
    <cellStyle name="Гиперссылка" xfId="428" builtinId="8" hidden="1"/>
    <cellStyle name="Гиперссылка" xfId="430" builtinId="8" hidden="1"/>
    <cellStyle name="Гиперссылка" xfId="432" builtinId="8" hidden="1"/>
    <cellStyle name="Гиперссылка" xfId="434" builtinId="8" hidden="1"/>
    <cellStyle name="Гиперссылка" xfId="436" builtinId="8" hidden="1"/>
    <cellStyle name="Гиперссылка" xfId="438" builtinId="8" hidden="1"/>
    <cellStyle name="Гиперссылка" xfId="440" builtinId="8" hidden="1"/>
    <cellStyle name="Гиперссылка" xfId="442" builtinId="8" hidden="1"/>
    <cellStyle name="Гиперссылка" xfId="444" builtinId="8" hidden="1"/>
    <cellStyle name="Гиперссылка" xfId="446" builtinId="8" hidden="1"/>
    <cellStyle name="Гиперссылка" xfId="448" builtinId="8" hidden="1"/>
    <cellStyle name="Гиперссылка" xfId="450" builtinId="8" hidden="1"/>
    <cellStyle name="Гиперссылка" xfId="452" builtinId="8" hidden="1"/>
    <cellStyle name="Гиперссылка" xfId="454" builtinId="8" hidden="1"/>
    <cellStyle name="Гиперссылка" xfId="456" builtinId="8" hidden="1"/>
    <cellStyle name="Гиперссылка" xfId="458" builtinId="8" hidden="1"/>
    <cellStyle name="Гиперссылка" xfId="460" builtinId="8" hidden="1"/>
    <cellStyle name="Гиперссылка" xfId="462" builtinId="8" hidden="1"/>
    <cellStyle name="Гиперссылка" xfId="464" builtinId="8" hidden="1"/>
    <cellStyle name="Гиперссылка" xfId="466" builtinId="8" hidden="1"/>
    <cellStyle name="Гиперссылка" xfId="468" builtinId="8" hidden="1"/>
    <cellStyle name="Гиперссылка" xfId="470" builtinId="8" hidden="1"/>
    <cellStyle name="Гиперссылка" xfId="472" builtinId="8" hidden="1"/>
    <cellStyle name="Гиперссылка" xfId="474" builtinId="8" hidden="1"/>
    <cellStyle name="Гиперссылка" xfId="476" builtinId="8" hidden="1"/>
    <cellStyle name="Гиперссылка" xfId="478" builtinId="8" hidden="1"/>
    <cellStyle name="Гиперссылка" xfId="480" builtinId="8" hidden="1"/>
    <cellStyle name="Гиперссылка" xfId="482" builtinId="8" hidden="1"/>
    <cellStyle name="Гиперссылка" xfId="484" builtinId="8" hidden="1"/>
    <cellStyle name="Гиперссылка" xfId="486" builtinId="8" hidden="1"/>
    <cellStyle name="Гиперссылка" xfId="488" builtinId="8" hidden="1"/>
    <cellStyle name="Гиперссылка" xfId="490" builtinId="8" hidden="1"/>
    <cellStyle name="Гиперссылка" xfId="492" builtinId="8" hidden="1"/>
    <cellStyle name="Гиперссылка" xfId="494" builtinId="8" hidden="1"/>
    <cellStyle name="Гиперссылка" xfId="496" builtinId="8" hidden="1"/>
    <cellStyle name="Гиперссылка" xfId="498" builtinId="8" hidden="1"/>
    <cellStyle name="Гиперссылка" xfId="500" builtinId="8" hidden="1"/>
    <cellStyle name="Гиперссылка" xfId="502" builtinId="8" hidden="1"/>
    <cellStyle name="Гиперссылка" xfId="504" builtinId="8" hidden="1"/>
    <cellStyle name="Гиперссылка" xfId="506" builtinId="8" hidden="1"/>
    <cellStyle name="Гиперссылка" xfId="508" builtinId="8" hidden="1"/>
    <cellStyle name="Гиперссылка" xfId="510" builtinId="8" hidden="1"/>
    <cellStyle name="Гиперссылка" xfId="512" builtinId="8" hidden="1"/>
    <cellStyle name="Гиперссылка" xfId="514" builtinId="8" hidden="1"/>
    <cellStyle name="Гиперссылка" xfId="516" builtinId="8" hidden="1"/>
    <cellStyle name="Гиперссылка" xfId="518" builtinId="8" hidden="1"/>
    <cellStyle name="Гиперссылка" xfId="520" builtinId="8" hidden="1"/>
    <cellStyle name="Гиперссылка" xfId="522" builtinId="8" hidden="1"/>
    <cellStyle name="Гиперссылка" xfId="524" builtinId="8" hidden="1"/>
    <cellStyle name="Гиперссылка" xfId="526" builtinId="8" hidden="1"/>
    <cellStyle name="Гиперссылка" xfId="528" builtinId="8" hidden="1"/>
    <cellStyle name="Гиперссылка" xfId="530" builtinId="8" hidden="1"/>
    <cellStyle name="Гиперссылка" xfId="532" builtinId="8" hidden="1"/>
    <cellStyle name="Гиперссылка" xfId="534" builtinId="8" hidden="1"/>
    <cellStyle name="Гиперссылка" xfId="536" builtinId="8" hidden="1"/>
    <cellStyle name="Гиперссылка" xfId="538" builtinId="8" hidden="1"/>
    <cellStyle name="Гиперссылка" xfId="540" builtinId="8" hidden="1"/>
    <cellStyle name="Гиперссылка" xfId="542" builtinId="8" hidden="1"/>
    <cellStyle name="Гиперссылка" xfId="544" builtinId="8" hidden="1"/>
    <cellStyle name="Гиперссылка" xfId="546" builtinId="8" hidden="1"/>
    <cellStyle name="Гиперссылка" xfId="548" builtinId="8" hidden="1"/>
    <cellStyle name="Гиперссылка" xfId="550" builtinId="8" hidden="1"/>
    <cellStyle name="Гиперссылка" xfId="552" builtinId="8" hidden="1"/>
    <cellStyle name="Гиперссылка" xfId="554" builtinId="8" hidden="1"/>
    <cellStyle name="Гиперссылка" xfId="556" builtinId="8" hidden="1"/>
    <cellStyle name="Гиперссылка" xfId="558" builtinId="8" hidden="1"/>
    <cellStyle name="Гиперссылка" xfId="560" builtinId="8" hidden="1"/>
    <cellStyle name="Гиперссылка" xfId="562" builtinId="8" hidden="1"/>
    <cellStyle name="Гиперссылка" xfId="564" builtinId="8" hidden="1"/>
    <cellStyle name="Гиперссылка" xfId="566" builtinId="8" hidden="1"/>
    <cellStyle name="Гиперссылка" xfId="568" builtinId="8" hidden="1"/>
    <cellStyle name="Гиперссылка" xfId="570" builtinId="8" hidden="1"/>
    <cellStyle name="Гиперссылка" xfId="572" builtinId="8" hidden="1"/>
    <cellStyle name="Гиперссылка" xfId="574" builtinId="8" hidden="1"/>
    <cellStyle name="Гиперссылка" xfId="576" builtinId="8" hidden="1"/>
    <cellStyle name="Гиперссылка" xfId="578" builtinId="8" hidden="1"/>
    <cellStyle name="Гиперссылка" xfId="580" builtinId="8" hidden="1"/>
    <cellStyle name="Гиперссылка" xfId="582" builtinId="8" hidden="1"/>
    <cellStyle name="Гиперссылка" xfId="584" builtinId="8" hidden="1"/>
    <cellStyle name="Гиперссылка" xfId="586" builtinId="8" hidden="1"/>
    <cellStyle name="Гиперссылка" xfId="588" builtinId="8" hidden="1"/>
    <cellStyle name="Гиперссылка" xfId="590" builtinId="8" hidden="1"/>
    <cellStyle name="Гиперссылка" xfId="592" builtinId="8" hidden="1"/>
    <cellStyle name="Гиперссылка" xfId="594" builtinId="8" hidden="1"/>
    <cellStyle name="Гиперссылка" xfId="596" builtinId="8" hidden="1"/>
    <cellStyle name="Гиперссылка" xfId="598" builtinId="8" hidden="1"/>
    <cellStyle name="Гиперссылка" xfId="600" builtinId="8" hidden="1"/>
    <cellStyle name="Гиперссылка" xfId="602" builtinId="8" hidden="1"/>
    <cellStyle name="Гиперссылка" xfId="604" builtinId="8" hidden="1"/>
    <cellStyle name="Гиперссылка" xfId="606" builtinId="8" hidden="1"/>
    <cellStyle name="Гиперссылка" xfId="608" builtinId="8" hidden="1"/>
    <cellStyle name="Гиперссылка" xfId="610" builtinId="8" hidden="1"/>
    <cellStyle name="Гиперссылка" xfId="612" builtinId="8" hidden="1"/>
    <cellStyle name="Гиперссылка" xfId="614" builtinId="8" hidden="1"/>
    <cellStyle name="Гиперссылка" xfId="616" builtinId="8" hidden="1"/>
    <cellStyle name="Гиперссылка" xfId="618" builtinId="8" hidden="1"/>
    <cellStyle name="Гиперссылка" xfId="620" builtinId="8" hidden="1"/>
    <cellStyle name="Гиперссылка" xfId="622" builtinId="8" hidden="1"/>
    <cellStyle name="Гиперссылка" xfId="624" builtinId="8" hidden="1"/>
    <cellStyle name="Гиперссылка" xfId="626" builtinId="8" hidden="1"/>
    <cellStyle name="Гиперссылка" xfId="628" builtinId="8" hidden="1"/>
    <cellStyle name="Гиперссылка" xfId="630" builtinId="8" hidden="1"/>
    <cellStyle name="Гиперссылка" xfId="632" builtinId="8" hidden="1"/>
    <cellStyle name="Гиперссылка" xfId="634" builtinId="8" hidden="1"/>
    <cellStyle name="Гиперссылка" xfId="636" builtinId="8" hidden="1"/>
    <cellStyle name="Гиперссылка" xfId="638" builtinId="8" hidden="1"/>
    <cellStyle name="Гиперссылка" xfId="640" builtinId="8" hidden="1"/>
    <cellStyle name="Гиперссылка" xfId="642" builtinId="8" hidden="1"/>
    <cellStyle name="Гиперссылка" xfId="644" builtinId="8" hidden="1"/>
    <cellStyle name="Гиперссылка" xfId="646" builtinId="8" hidden="1"/>
    <cellStyle name="Гиперссылка" xfId="648" builtinId="8" hidden="1"/>
    <cellStyle name="Гиперссылка" xfId="650" builtinId="8" hidden="1"/>
    <cellStyle name="Гиперссылка" xfId="652" builtinId="8" hidden="1"/>
    <cellStyle name="Гиперссылка" xfId="654" builtinId="8" hidden="1"/>
    <cellStyle name="Гиперссылка" xfId="656" builtinId="8" hidden="1"/>
    <cellStyle name="Гиперссылка" xfId="658" builtinId="8" hidden="1"/>
    <cellStyle name="Гиперссылка" xfId="660" builtinId="8" hidden="1"/>
    <cellStyle name="Гиперссылка" xfId="662" builtinId="8" hidden="1"/>
    <cellStyle name="Гиперссылка" xfId="664" builtinId="8" hidden="1"/>
    <cellStyle name="Гиперссылка" xfId="666" builtinId="8" hidden="1"/>
    <cellStyle name="Гиперссылка" xfId="668" builtinId="8" hidden="1"/>
    <cellStyle name="Гиперссылка" xfId="670" builtinId="8" hidden="1"/>
    <cellStyle name="Гиперссылка" xfId="672" builtinId="8" hidden="1"/>
    <cellStyle name="Гиперссылка" xfId="674" builtinId="8" hidden="1"/>
    <cellStyle name="Гиперссылка" xfId="676" builtinId="8" hidden="1"/>
    <cellStyle name="Гиперссылка" xfId="678" builtinId="8" hidden="1"/>
    <cellStyle name="Гиперссылка" xfId="680" builtinId="8" hidden="1"/>
    <cellStyle name="Гиперссылка" xfId="682" builtinId="8" hidden="1"/>
    <cellStyle name="Гиперссылка" xfId="684" builtinId="8" hidden="1"/>
    <cellStyle name="Гиперссылка" xfId="686" builtinId="8" hidden="1"/>
    <cellStyle name="Гиперссылка" xfId="688" builtinId="8" hidden="1"/>
    <cellStyle name="Гиперссылка" xfId="690" builtinId="8" hidden="1"/>
    <cellStyle name="Гиперссылка" xfId="692" builtinId="8" hidden="1"/>
    <cellStyle name="Гиперссылка" xfId="694" builtinId="8" hidden="1"/>
    <cellStyle name="Гиперссылка" xfId="696" builtinId="8" hidden="1"/>
    <cellStyle name="Гиперссылка" xfId="698" builtinId="8" hidden="1"/>
    <cellStyle name="Гиперссылка" xfId="700" builtinId="8" hidden="1"/>
    <cellStyle name="Гиперссылка" xfId="702" builtinId="8" hidden="1"/>
    <cellStyle name="Гиперссылка" xfId="704" builtinId="8" hidden="1"/>
    <cellStyle name="Гиперссылка" xfId="706" builtinId="8" hidden="1"/>
    <cellStyle name="Гиперссылка" xfId="708" builtinId="8" hidden="1"/>
    <cellStyle name="Гиперссылка" xfId="710" builtinId="8" hidden="1"/>
    <cellStyle name="Гиперссылка" xfId="712" builtinId="8" hidden="1"/>
    <cellStyle name="Гиперссылка" xfId="714" builtinId="8" hidden="1"/>
    <cellStyle name="Гиперссылка" xfId="716" builtinId="8" hidden="1"/>
    <cellStyle name="Гиперссылка" xfId="718" builtinId="8" hidden="1"/>
    <cellStyle name="Гиперссылка" xfId="720" builtinId="8" hidden="1"/>
    <cellStyle name="Гиперссылка" xfId="722" builtinId="8" hidden="1"/>
    <cellStyle name="Гиперссылка" xfId="724" builtinId="8" hidden="1"/>
    <cellStyle name="Гиперссылка" xfId="726" builtinId="8" hidden="1"/>
    <cellStyle name="Гиперссылка" xfId="728" builtinId="8" hidden="1"/>
    <cellStyle name="Гиперссылка" xfId="730" builtinId="8" hidden="1"/>
    <cellStyle name="Гиперссылка" xfId="732" builtinId="8" hidden="1"/>
    <cellStyle name="Гиперссылка" xfId="734" builtinId="8" hidden="1"/>
    <cellStyle name="Гиперссылка" xfId="736" builtinId="8" hidden="1"/>
    <cellStyle name="Гиперссылка" xfId="738" builtinId="8" hidden="1"/>
    <cellStyle name="Гиперссылка" xfId="740" builtinId="8" hidden="1"/>
    <cellStyle name="Гиперссылка" xfId="742" builtinId="8" hidden="1"/>
    <cellStyle name="Гиперссылка" xfId="744" builtinId="8" hidden="1"/>
    <cellStyle name="Гиперссылка" xfId="746" builtinId="8" hidden="1"/>
    <cellStyle name="Гиперссылка" xfId="748" builtinId="8" hidden="1"/>
    <cellStyle name="Гиперссылка" xfId="750" builtinId="8" hidden="1"/>
    <cellStyle name="Гиперссылка" xfId="752" builtinId="8" hidden="1"/>
    <cellStyle name="Гиперссылка" xfId="754" builtinId="8" hidden="1"/>
    <cellStyle name="Гиперссылка" xfId="756" builtinId="8" hidden="1"/>
    <cellStyle name="Гиперссылка" xfId="758" builtinId="8" hidden="1"/>
    <cellStyle name="Гиперссылка" xfId="760" builtinId="8" hidden="1"/>
    <cellStyle name="Гиперссылка" xfId="762" builtinId="8" hidden="1"/>
    <cellStyle name="Гиперссылка" xfId="764" builtinId="8" hidden="1"/>
    <cellStyle name="Гиперссылка" xfId="766" builtinId="8" hidden="1"/>
    <cellStyle name="Гиперссылка" xfId="768" builtinId="8" hidden="1"/>
    <cellStyle name="Гиперссылка" xfId="770" builtinId="8" hidden="1"/>
    <cellStyle name="Гиперссылка" xfId="772" builtinId="8" hidden="1"/>
    <cellStyle name="Гиперссылка" xfId="774" builtinId="8" hidden="1"/>
    <cellStyle name="Гиперссылка" xfId="776" builtinId="8" hidden="1"/>
    <cellStyle name="Гиперссылка" xfId="778" builtinId="8" hidden="1"/>
    <cellStyle name="Гиперссылка" xfId="780" builtinId="8" hidden="1"/>
    <cellStyle name="Гиперссылка" xfId="782" builtinId="8" hidden="1"/>
    <cellStyle name="Гиперссылка" xfId="784" builtinId="8" hidden="1"/>
    <cellStyle name="Гиперссылка" xfId="786" builtinId="8" hidden="1"/>
    <cellStyle name="Гиперссылка" xfId="788" builtinId="8" hidden="1"/>
    <cellStyle name="Гиперссылка" xfId="790" builtinId="8" hidden="1"/>
    <cellStyle name="Гиперссылка" xfId="792" builtinId="8" hidden="1"/>
    <cellStyle name="Гиперссылка" xfId="794" builtinId="8" hidden="1"/>
    <cellStyle name="Гиперссылка" xfId="796" builtinId="8" hidden="1"/>
    <cellStyle name="Гиперссылка" xfId="798" builtinId="8" hidden="1"/>
    <cellStyle name="Гиперссылка" xfId="800" builtinId="8" hidden="1"/>
    <cellStyle name="Гиперссылка" xfId="802" builtinId="8" hidden="1"/>
    <cellStyle name="Гиперссылка" xfId="804" builtinId="8" hidden="1"/>
    <cellStyle name="Гиперссылка" xfId="806" builtinId="8" hidden="1"/>
    <cellStyle name="Гиперссылка" xfId="808" builtinId="8" hidden="1"/>
    <cellStyle name="Гиперссылка" xfId="810" builtinId="8" hidden="1"/>
    <cellStyle name="Гиперссылка" xfId="812" builtinId="8" hidden="1"/>
    <cellStyle name="Гиперссылка" xfId="814" builtinId="8" hidden="1"/>
    <cellStyle name="Гиперссылка" xfId="816" builtinId="8" hidden="1"/>
    <cellStyle name="Гиперссылка" xfId="818" builtinId="8" hidden="1"/>
    <cellStyle name="Гиперссылка" xfId="820" builtinId="8" hidden="1"/>
    <cellStyle name="Гиперссылка" xfId="822" builtinId="8" hidden="1"/>
    <cellStyle name="Гиперссылка" xfId="824" builtinId="8" hidden="1"/>
    <cellStyle name="Гиперссылка" xfId="826" builtinId="8" hidden="1"/>
    <cellStyle name="Гиперссылка" xfId="828" builtinId="8" hidden="1"/>
    <cellStyle name="Гиперссылка" xfId="830" builtinId="8" hidden="1"/>
    <cellStyle name="Гиперссылка" xfId="832" builtinId="8" hidden="1"/>
    <cellStyle name="Гиперссылка" xfId="834" builtinId="8" hidden="1"/>
    <cellStyle name="Гиперссылка" xfId="836" builtinId="8" hidden="1"/>
    <cellStyle name="Гиперссылка" xfId="838" builtinId="8" hidden="1"/>
    <cellStyle name="Гиперссылка" xfId="840" builtinId="8" hidden="1"/>
    <cellStyle name="Гиперссылка" xfId="842" builtinId="8" hidden="1"/>
    <cellStyle name="Гиперссылка" xfId="844" builtinId="8" hidden="1"/>
    <cellStyle name="Гиперссылка" xfId="846" builtinId="8" hidden="1"/>
    <cellStyle name="Гиперссылка" xfId="848" builtinId="8" hidden="1"/>
    <cellStyle name="Гиперссылка" xfId="850" builtinId="8" hidden="1"/>
    <cellStyle name="Гиперссылка" xfId="852" builtinId="8" hidden="1"/>
    <cellStyle name="Гиперссылка" xfId="854" builtinId="8" hidden="1"/>
    <cellStyle name="Гиперссылка" xfId="856" builtinId="8" hidden="1"/>
    <cellStyle name="Гиперссылка" xfId="858" builtinId="8" hidden="1"/>
    <cellStyle name="Гиперссылка" xfId="860" builtinId="8" hidden="1"/>
    <cellStyle name="Гиперссылка" xfId="862" builtinId="8" hidden="1"/>
    <cellStyle name="Гиперссылка" xfId="864" builtinId="8" hidden="1"/>
    <cellStyle name="Гиперссылка" xfId="866" builtinId="8" hidden="1"/>
    <cellStyle name="Гиперссылка" xfId="868" builtinId="8" hidden="1"/>
    <cellStyle name="Гиперссылка" xfId="870" builtinId="8" hidden="1"/>
    <cellStyle name="Гиперссылка" xfId="872" builtinId="8" hidden="1"/>
    <cellStyle name="Гиперссылка" xfId="874" builtinId="8" hidden="1"/>
    <cellStyle name="Гиперссылка" xfId="876" builtinId="8" hidden="1"/>
    <cellStyle name="Гиперссылка" xfId="878" builtinId="8" hidden="1"/>
    <cellStyle name="Гиперссылка" xfId="880" builtinId="8" hidden="1"/>
    <cellStyle name="Гиперссылка" xfId="882" builtinId="8" hidden="1"/>
    <cellStyle name="Гиперссылка" xfId="884" builtinId="8" hidden="1"/>
    <cellStyle name="Гиперссылка" xfId="886" builtinId="8" hidden="1"/>
    <cellStyle name="Гиперссылка" xfId="888" builtinId="8" hidden="1"/>
    <cellStyle name="Гиперссылка" xfId="890" builtinId="8" hidden="1"/>
    <cellStyle name="Гиперссылка" xfId="892" builtinId="8" hidden="1"/>
    <cellStyle name="Гиперссылка" xfId="894" builtinId="8" hidden="1"/>
    <cellStyle name="Гиперссылка" xfId="896" builtinId="8" hidden="1"/>
    <cellStyle name="Гиперссылка" xfId="898" builtinId="8" hidden="1"/>
    <cellStyle name="Гиперссылка" xfId="900" builtinId="8" hidden="1"/>
    <cellStyle name="Гиперссылка" xfId="902" builtinId="8" hidden="1"/>
    <cellStyle name="Гиперссылка" xfId="904" builtinId="8" hidden="1"/>
    <cellStyle name="Гиперссылка" xfId="906" builtinId="8" hidden="1"/>
    <cellStyle name="Гиперссылка" xfId="908" builtinId="8" hidden="1"/>
    <cellStyle name="Гиперссылка" xfId="910" builtinId="8" hidden="1"/>
    <cellStyle name="Гиперссылка" xfId="912" builtinId="8" hidden="1"/>
    <cellStyle name="Гиперссылка" xfId="914" builtinId="8" hidden="1"/>
    <cellStyle name="Гиперссылка" xfId="916" builtinId="8" hidden="1"/>
    <cellStyle name="Гиперссылка" xfId="918" builtinId="8" hidden="1"/>
    <cellStyle name="Гиперссылка" xfId="920" builtinId="8" hidden="1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  <cellStyle name="Открывавшаяся гиперссылка" xfId="61" builtinId="9" hidden="1"/>
    <cellStyle name="Открывавшаяся гиперссылка" xfId="63" builtinId="9" hidden="1"/>
    <cellStyle name="Открывавшаяся гиперссылка" xfId="65" builtinId="9" hidden="1"/>
    <cellStyle name="Открывавшаяся гиперссылка" xfId="67" builtinId="9" hidden="1"/>
    <cellStyle name="Открывавшаяся гиперссылка" xfId="69" builtinId="9" hidden="1"/>
    <cellStyle name="Открывавшаяся гиперссылка" xfId="71" builtinId="9" hidden="1"/>
    <cellStyle name="Открывавшаяся гиперссылка" xfId="73" builtinId="9" hidden="1"/>
    <cellStyle name="Открывавшаяся гиперссылка" xfId="75" builtinId="9" hidden="1"/>
    <cellStyle name="Открывавшаяся гиперссылка" xfId="77" builtinId="9" hidden="1"/>
    <cellStyle name="Открывавшаяся гиперссылка" xfId="79" builtinId="9" hidden="1"/>
    <cellStyle name="Открывавшаяся гиперссылка" xfId="81" builtinId="9" hidden="1"/>
    <cellStyle name="Открывавшаяся гиперссылка" xfId="83" builtinId="9" hidden="1"/>
    <cellStyle name="Открывавшаяся гиперссылка" xfId="85" builtinId="9" hidden="1"/>
    <cellStyle name="Открывавшаяся гиперссылка" xfId="87" builtinId="9" hidden="1"/>
    <cellStyle name="Открывавшаяся гиперссылка" xfId="89" builtinId="9" hidden="1"/>
    <cellStyle name="Открывавшаяся гиперссылка" xfId="91" builtinId="9" hidden="1"/>
    <cellStyle name="Открывавшаяся гиперссылка" xfId="93" builtinId="9" hidden="1"/>
    <cellStyle name="Открывавшаяся гиперссылка" xfId="95" builtinId="9" hidden="1"/>
    <cellStyle name="Открывавшаяся гиперссылка" xfId="97" builtinId="9" hidden="1"/>
    <cellStyle name="Открывавшаяся гиперссылка" xfId="99" builtinId="9" hidden="1"/>
    <cellStyle name="Открывавшаяся гиперссылка" xfId="101" builtinId="9" hidden="1"/>
    <cellStyle name="Открывавшаяся гиперссылка" xfId="103" builtinId="9" hidden="1"/>
    <cellStyle name="Открывавшаяся гиперссылка" xfId="105" builtinId="9" hidden="1"/>
    <cellStyle name="Открывавшаяся гиперссылка" xfId="107" builtinId="9" hidden="1"/>
    <cellStyle name="Открывавшаяся гиперссылка" xfId="109" builtinId="9" hidden="1"/>
    <cellStyle name="Открывавшаяся гиперссылка" xfId="111" builtinId="9" hidden="1"/>
    <cellStyle name="Открывавшаяся гиперссылка" xfId="113" builtinId="9" hidden="1"/>
    <cellStyle name="Открывавшаяся гиперссылка" xfId="115" builtinId="9" hidden="1"/>
    <cellStyle name="Открывавшаяся гиперссылка" xfId="117" builtinId="9" hidden="1"/>
    <cellStyle name="Открывавшаяся гиперссылка" xfId="119" builtinId="9" hidden="1"/>
    <cellStyle name="Открывавшаяся гиперссылка" xfId="121" builtinId="9" hidden="1"/>
    <cellStyle name="Открывавшаяся гиперссылка" xfId="123" builtinId="9" hidden="1"/>
    <cellStyle name="Открывавшаяся гиперссылка" xfId="125" builtinId="9" hidden="1"/>
    <cellStyle name="Открывавшаяся гиперссылка" xfId="127" builtinId="9" hidden="1"/>
    <cellStyle name="Открывавшаяся гиперссылка" xfId="129" builtinId="9" hidden="1"/>
    <cellStyle name="Открывавшаяся гиперссылка" xfId="131" builtinId="9" hidden="1"/>
    <cellStyle name="Открывавшаяся гиперссылка" xfId="133" builtinId="9" hidden="1"/>
    <cellStyle name="Открывавшаяся гиперссылка" xfId="135" builtinId="9" hidden="1"/>
    <cellStyle name="Открывавшаяся гиперссылка" xfId="137" builtinId="9" hidden="1"/>
    <cellStyle name="Открывавшаяся гиперссылка" xfId="139" builtinId="9" hidden="1"/>
    <cellStyle name="Открывавшаяся гиперссылка" xfId="141" builtinId="9" hidden="1"/>
    <cellStyle name="Открывавшаяся гиперссылка" xfId="143" builtinId="9" hidden="1"/>
    <cellStyle name="Открывавшаяся гиперссылка" xfId="145" builtinId="9" hidden="1"/>
    <cellStyle name="Открывавшаяся гиперссылка" xfId="147" builtinId="9" hidden="1"/>
    <cellStyle name="Открывавшаяся гиперссылка" xfId="149" builtinId="9" hidden="1"/>
    <cellStyle name="Открывавшаяся гиперссылка" xfId="151" builtinId="9" hidden="1"/>
    <cellStyle name="Открывавшаяся гиперссылка" xfId="153" builtinId="9" hidden="1"/>
    <cellStyle name="Открывавшаяся гиперссылка" xfId="155" builtinId="9" hidden="1"/>
    <cellStyle name="Открывавшаяся гиперссылка" xfId="157" builtinId="9" hidden="1"/>
    <cellStyle name="Открывавшаяся гиперссылка" xfId="159" builtinId="9" hidden="1"/>
    <cellStyle name="Открывавшаяся гиперссылка" xfId="161" builtinId="9" hidden="1"/>
    <cellStyle name="Открывавшаяся гиперссылка" xfId="163" builtinId="9" hidden="1"/>
    <cellStyle name="Открывавшаяся гиперссылка" xfId="165" builtinId="9" hidden="1"/>
    <cellStyle name="Открывавшаяся гиперссылка" xfId="167" builtinId="9" hidden="1"/>
    <cellStyle name="Открывавшаяся гиперссылка" xfId="169" builtinId="9" hidden="1"/>
    <cellStyle name="Открывавшаяся гиперссылка" xfId="171" builtinId="9" hidden="1"/>
    <cellStyle name="Открывавшаяся гиперссылка" xfId="173" builtinId="9" hidden="1"/>
    <cellStyle name="Открывавшаяся гиперссылка" xfId="175" builtinId="9" hidden="1"/>
    <cellStyle name="Открывавшаяся гиперссылка" xfId="177" builtinId="9" hidden="1"/>
    <cellStyle name="Открывавшаяся гиперссылка" xfId="179" builtinId="9" hidden="1"/>
    <cellStyle name="Открывавшаяся гиперссылка" xfId="181" builtinId="9" hidden="1"/>
    <cellStyle name="Открывавшаяся гиперссылка" xfId="183" builtinId="9" hidden="1"/>
    <cellStyle name="Открывавшаяся гиперссылка" xfId="185" builtinId="9" hidden="1"/>
    <cellStyle name="Открывавшаяся гиперссылка" xfId="187" builtinId="9" hidden="1"/>
    <cellStyle name="Открывавшаяся гиперссылка" xfId="189" builtinId="9" hidden="1"/>
    <cellStyle name="Открывавшаяся гиперссылка" xfId="191" builtinId="9" hidden="1"/>
    <cellStyle name="Открывавшаяся гиперссылка" xfId="193" builtinId="9" hidden="1"/>
    <cellStyle name="Открывавшаяся гиперссылка" xfId="195" builtinId="9" hidden="1"/>
    <cellStyle name="Открывавшаяся гиперссылка" xfId="197" builtinId="9" hidden="1"/>
    <cellStyle name="Открывавшаяся гиперссылка" xfId="199" builtinId="9" hidden="1"/>
    <cellStyle name="Открывавшаяся гиперссылка" xfId="201" builtinId="9" hidden="1"/>
    <cellStyle name="Открывавшаяся гиперссылка" xfId="203" builtinId="9" hidden="1"/>
    <cellStyle name="Открывавшаяся гиперссылка" xfId="205" builtinId="9" hidden="1"/>
    <cellStyle name="Открывавшаяся гиперссылка" xfId="207" builtinId="9" hidden="1"/>
    <cellStyle name="Открывавшаяся гиперссылка" xfId="209" builtinId="9" hidden="1"/>
    <cellStyle name="Открывавшаяся гиперссылка" xfId="211" builtinId="9" hidden="1"/>
    <cellStyle name="Открывавшаяся гиперссылка" xfId="213" builtinId="9" hidden="1"/>
    <cellStyle name="Открывавшаяся гиперссылка" xfId="215" builtinId="9" hidden="1"/>
    <cellStyle name="Открывавшаяся гиперссылка" xfId="217" builtinId="9" hidden="1"/>
    <cellStyle name="Открывавшаяся гиперссылка" xfId="219" builtinId="9" hidden="1"/>
    <cellStyle name="Открывавшаяся гиперссылка" xfId="221" builtinId="9" hidden="1"/>
    <cellStyle name="Открывавшаяся гиперссылка" xfId="223" builtinId="9" hidden="1"/>
    <cellStyle name="Открывавшаяся гиперссылка" xfId="225" builtinId="9" hidden="1"/>
    <cellStyle name="Открывавшаяся гиперссылка" xfId="227" builtinId="9" hidden="1"/>
    <cellStyle name="Открывавшаяся гиперссылка" xfId="229" builtinId="9" hidden="1"/>
    <cellStyle name="Открывавшаяся гиперссылка" xfId="231" builtinId="9" hidden="1"/>
    <cellStyle name="Открывавшаяся гиперссылка" xfId="233" builtinId="9" hidden="1"/>
    <cellStyle name="Открывавшаяся гиперссылка" xfId="235" builtinId="9" hidden="1"/>
    <cellStyle name="Открывавшаяся гиперссылка" xfId="237" builtinId="9" hidden="1"/>
    <cellStyle name="Открывавшаяся гиперссылка" xfId="239" builtinId="9" hidden="1"/>
    <cellStyle name="Открывавшаяся гиперссылка" xfId="241" builtinId="9" hidden="1"/>
    <cellStyle name="Открывавшаяся гиперссылка" xfId="243" builtinId="9" hidden="1"/>
    <cellStyle name="Открывавшаяся гиперссылка" xfId="245" builtinId="9" hidden="1"/>
    <cellStyle name="Открывавшаяся гиперссылка" xfId="247" builtinId="9" hidden="1"/>
    <cellStyle name="Открывавшаяся гиперссылка" xfId="249" builtinId="9" hidden="1"/>
    <cellStyle name="Открывавшаяся гиперссылка" xfId="251" builtinId="9" hidden="1"/>
    <cellStyle name="Открывавшаяся гиперссылка" xfId="253" builtinId="9" hidden="1"/>
    <cellStyle name="Открывавшаяся гиперссылка" xfId="255" builtinId="9" hidden="1"/>
    <cellStyle name="Открывавшаяся гиперссылка" xfId="257" builtinId="9" hidden="1"/>
    <cellStyle name="Открывавшаяся гиперссылка" xfId="259" builtinId="9" hidden="1"/>
    <cellStyle name="Открывавшаяся гиперссылка" xfId="261" builtinId="9" hidden="1"/>
    <cellStyle name="Открывавшаяся гиперссылка" xfId="263" builtinId="9" hidden="1"/>
    <cellStyle name="Открывавшаяся гиперссылка" xfId="265" builtinId="9" hidden="1"/>
    <cellStyle name="Открывавшаяся гиперссылка" xfId="267" builtinId="9" hidden="1"/>
    <cellStyle name="Открывавшаяся гиперссылка" xfId="269" builtinId="9" hidden="1"/>
    <cellStyle name="Открывавшаяся гиперссылка" xfId="271" builtinId="9" hidden="1"/>
    <cellStyle name="Открывавшаяся гиперссылка" xfId="273" builtinId="9" hidden="1"/>
    <cellStyle name="Открывавшаяся гиперссылка" xfId="275" builtinId="9" hidden="1"/>
    <cellStyle name="Открывавшаяся гиперссылка" xfId="277" builtinId="9" hidden="1"/>
    <cellStyle name="Открывавшаяся гиперссылка" xfId="279" builtinId="9" hidden="1"/>
    <cellStyle name="Открывавшаяся гиперссылка" xfId="281" builtinId="9" hidden="1"/>
    <cellStyle name="Открывавшаяся гиперссылка" xfId="283" builtinId="9" hidden="1"/>
    <cellStyle name="Открывавшаяся гиперссылка" xfId="285" builtinId="9" hidden="1"/>
    <cellStyle name="Открывавшаяся гиперссылка" xfId="287" builtinId="9" hidden="1"/>
    <cellStyle name="Открывавшаяся гиперссылка" xfId="289" builtinId="9" hidden="1"/>
    <cellStyle name="Открывавшаяся гиперссылка" xfId="291" builtinId="9" hidden="1"/>
    <cellStyle name="Открывавшаяся гиперссылка" xfId="293" builtinId="9" hidden="1"/>
    <cellStyle name="Открывавшаяся гиперссылка" xfId="295" builtinId="9" hidden="1"/>
    <cellStyle name="Открывавшаяся гиперссылка" xfId="297" builtinId="9" hidden="1"/>
    <cellStyle name="Открывавшаяся гиперссылка" xfId="299" builtinId="9" hidden="1"/>
    <cellStyle name="Открывавшаяся гиперссылка" xfId="301" builtinId="9" hidden="1"/>
    <cellStyle name="Открывавшаяся гиперссылка" xfId="303" builtinId="9" hidden="1"/>
    <cellStyle name="Открывавшаяся гиперссылка" xfId="305" builtinId="9" hidden="1"/>
    <cellStyle name="Открывавшаяся гиперссылка" xfId="307" builtinId="9" hidden="1"/>
    <cellStyle name="Открывавшаяся гиперссылка" xfId="309" builtinId="9" hidden="1"/>
    <cellStyle name="Открывавшаяся гиперссылка" xfId="311" builtinId="9" hidden="1"/>
    <cellStyle name="Открывавшаяся гиперссылка" xfId="313" builtinId="9" hidden="1"/>
    <cellStyle name="Открывавшаяся гиперссылка" xfId="315" builtinId="9" hidden="1"/>
    <cellStyle name="Открывавшаяся гиперссылка" xfId="317" builtinId="9" hidden="1"/>
    <cellStyle name="Открывавшаяся гиперссылка" xfId="319" builtinId="9" hidden="1"/>
    <cellStyle name="Открывавшаяся гиперссылка" xfId="321" builtinId="9" hidden="1"/>
    <cellStyle name="Открывавшаяся гиперссылка" xfId="323" builtinId="9" hidden="1"/>
    <cellStyle name="Открывавшаяся гиперссылка" xfId="325" builtinId="9" hidden="1"/>
    <cellStyle name="Открывавшаяся гиперссылка" xfId="327" builtinId="9" hidden="1"/>
    <cellStyle name="Открывавшаяся гиперссылка" xfId="329" builtinId="9" hidden="1"/>
    <cellStyle name="Открывавшаяся гиперссылка" xfId="331" builtinId="9" hidden="1"/>
    <cellStyle name="Открывавшаяся гиперссылка" xfId="333" builtinId="9" hidden="1"/>
    <cellStyle name="Открывавшаяся гиперссылка" xfId="335" builtinId="9" hidden="1"/>
    <cellStyle name="Открывавшаяся гиперссылка" xfId="337" builtinId="9" hidden="1"/>
    <cellStyle name="Открывавшаяся гиперссылка" xfId="339" builtinId="9" hidden="1"/>
    <cellStyle name="Открывавшаяся гиперссылка" xfId="341" builtinId="9" hidden="1"/>
    <cellStyle name="Открывавшаяся гиперссылка" xfId="343" builtinId="9" hidden="1"/>
    <cellStyle name="Открывавшаяся гиперссылка" xfId="345" builtinId="9" hidden="1"/>
    <cellStyle name="Открывавшаяся гиперссылка" xfId="347" builtinId="9" hidden="1"/>
    <cellStyle name="Открывавшаяся гиперссылка" xfId="349" builtinId="9" hidden="1"/>
    <cellStyle name="Открывавшаяся гиперссылка" xfId="351" builtinId="9" hidden="1"/>
    <cellStyle name="Открывавшаяся гиперссылка" xfId="353" builtinId="9" hidden="1"/>
    <cellStyle name="Открывавшаяся гиперссылка" xfId="355" builtinId="9" hidden="1"/>
    <cellStyle name="Открывавшаяся гиперссылка" xfId="357" builtinId="9" hidden="1"/>
    <cellStyle name="Открывавшаяся гиперссылка" xfId="359" builtinId="9" hidden="1"/>
    <cellStyle name="Открывавшаяся гиперссылка" xfId="361" builtinId="9" hidden="1"/>
    <cellStyle name="Открывавшаяся гиперссылка" xfId="363" builtinId="9" hidden="1"/>
    <cellStyle name="Открывавшаяся гиперссылка" xfId="365" builtinId="9" hidden="1"/>
    <cellStyle name="Открывавшаяся гиперссылка" xfId="367" builtinId="9" hidden="1"/>
    <cellStyle name="Открывавшаяся гиперссылка" xfId="369" builtinId="9" hidden="1"/>
    <cellStyle name="Открывавшаяся гиперссылка" xfId="371" builtinId="9" hidden="1"/>
    <cellStyle name="Открывавшаяся гиперссылка" xfId="373" builtinId="9" hidden="1"/>
    <cellStyle name="Открывавшаяся гиперссылка" xfId="375" builtinId="9" hidden="1"/>
    <cellStyle name="Открывавшаяся гиперссылка" xfId="377" builtinId="9" hidden="1"/>
    <cellStyle name="Открывавшаяся гиперссылка" xfId="379" builtinId="9" hidden="1"/>
    <cellStyle name="Открывавшаяся гиперссылка" xfId="381" builtinId="9" hidden="1"/>
    <cellStyle name="Открывавшаяся гиперссылка" xfId="383" builtinId="9" hidden="1"/>
    <cellStyle name="Открывавшаяся гиперссылка" xfId="385" builtinId="9" hidden="1"/>
    <cellStyle name="Открывавшаяся гиперссылка" xfId="387" builtinId="9" hidden="1"/>
    <cellStyle name="Открывавшаяся гиперссылка" xfId="389" builtinId="9" hidden="1"/>
    <cellStyle name="Открывавшаяся гиперссылка" xfId="391" builtinId="9" hidden="1"/>
    <cellStyle name="Открывавшаяся гиперссылка" xfId="393" builtinId="9" hidden="1"/>
    <cellStyle name="Открывавшаяся гиперссылка" xfId="395" builtinId="9" hidden="1"/>
    <cellStyle name="Открывавшаяся гиперссылка" xfId="397" builtinId="9" hidden="1"/>
    <cellStyle name="Открывавшаяся гиперссылка" xfId="399" builtinId="9" hidden="1"/>
    <cellStyle name="Открывавшаяся гиперссылка" xfId="401" builtinId="9" hidden="1"/>
    <cellStyle name="Открывавшаяся гиперссылка" xfId="403" builtinId="9" hidden="1"/>
    <cellStyle name="Открывавшаяся гиперссылка" xfId="405" builtinId="9" hidden="1"/>
    <cellStyle name="Открывавшаяся гиперссылка" xfId="407" builtinId="9" hidden="1"/>
    <cellStyle name="Открывавшаяся гиперссылка" xfId="409" builtinId="9" hidden="1"/>
    <cellStyle name="Открывавшаяся гиперссылка" xfId="411" builtinId="9" hidden="1"/>
    <cellStyle name="Открывавшаяся гиперссылка" xfId="413" builtinId="9" hidden="1"/>
    <cellStyle name="Открывавшаяся гиперссылка" xfId="415" builtinId="9" hidden="1"/>
    <cellStyle name="Открывавшаяся гиперссылка" xfId="417" builtinId="9" hidden="1"/>
    <cellStyle name="Открывавшаяся гиперссылка" xfId="419" builtinId="9" hidden="1"/>
    <cellStyle name="Открывавшаяся гиперссылка" xfId="421" builtinId="9" hidden="1"/>
    <cellStyle name="Открывавшаяся гиперссылка" xfId="423" builtinId="9" hidden="1"/>
    <cellStyle name="Открывавшаяся гиперссылка" xfId="425" builtinId="9" hidden="1"/>
    <cellStyle name="Открывавшаяся гиперссылка" xfId="427" builtinId="9" hidden="1"/>
    <cellStyle name="Открывавшаяся гиперссылка" xfId="429" builtinId="9" hidden="1"/>
    <cellStyle name="Открывавшаяся гиперссылка" xfId="431" builtinId="9" hidden="1"/>
    <cellStyle name="Открывавшаяся гиперссылка" xfId="433" builtinId="9" hidden="1"/>
    <cellStyle name="Открывавшаяся гиперссылка" xfId="435" builtinId="9" hidden="1"/>
    <cellStyle name="Открывавшаяся гиперссылка" xfId="437" builtinId="9" hidden="1"/>
    <cellStyle name="Открывавшаяся гиперссылка" xfId="439" builtinId="9" hidden="1"/>
    <cellStyle name="Открывавшаяся гиперссылка" xfId="441" builtinId="9" hidden="1"/>
    <cellStyle name="Открывавшаяся гиперссылка" xfId="443" builtinId="9" hidden="1"/>
    <cellStyle name="Открывавшаяся гиперссылка" xfId="445" builtinId="9" hidden="1"/>
    <cellStyle name="Открывавшаяся гиперссылка" xfId="447" builtinId="9" hidden="1"/>
    <cellStyle name="Открывавшаяся гиперссылка" xfId="449" builtinId="9" hidden="1"/>
    <cellStyle name="Открывавшаяся гиперссылка" xfId="451" builtinId="9" hidden="1"/>
    <cellStyle name="Открывавшаяся гиперссылка" xfId="453" builtinId="9" hidden="1"/>
    <cellStyle name="Открывавшаяся гиперссылка" xfId="455" builtinId="9" hidden="1"/>
    <cellStyle name="Открывавшаяся гиперссылка" xfId="457" builtinId="9" hidden="1"/>
    <cellStyle name="Открывавшаяся гиперссылка" xfId="459" builtinId="9" hidden="1"/>
    <cellStyle name="Открывавшаяся гиперссылка" xfId="461" builtinId="9" hidden="1"/>
    <cellStyle name="Открывавшаяся гиперссылка" xfId="463" builtinId="9" hidden="1"/>
    <cellStyle name="Открывавшаяся гиперссылка" xfId="465" builtinId="9" hidden="1"/>
    <cellStyle name="Открывавшаяся гиперссылка" xfId="467" builtinId="9" hidden="1"/>
    <cellStyle name="Открывавшаяся гиперссылка" xfId="469" builtinId="9" hidden="1"/>
    <cellStyle name="Открывавшаяся гиперссылка" xfId="471" builtinId="9" hidden="1"/>
    <cellStyle name="Открывавшаяся гиперссылка" xfId="473" builtinId="9" hidden="1"/>
    <cellStyle name="Открывавшаяся гиперссылка" xfId="475" builtinId="9" hidden="1"/>
    <cellStyle name="Открывавшаяся гиперссылка" xfId="477" builtinId="9" hidden="1"/>
    <cellStyle name="Открывавшаяся гиперссылка" xfId="479" builtinId="9" hidden="1"/>
    <cellStyle name="Открывавшаяся гиперссылка" xfId="481" builtinId="9" hidden="1"/>
    <cellStyle name="Открывавшаяся гиперссылка" xfId="483" builtinId="9" hidden="1"/>
    <cellStyle name="Открывавшаяся гиперссылка" xfId="485" builtinId="9" hidden="1"/>
    <cellStyle name="Открывавшаяся гиперссылка" xfId="487" builtinId="9" hidden="1"/>
    <cellStyle name="Открывавшаяся гиперссылка" xfId="489" builtinId="9" hidden="1"/>
    <cellStyle name="Открывавшаяся гиперссылка" xfId="491" builtinId="9" hidden="1"/>
    <cellStyle name="Открывавшаяся гиперссылка" xfId="493" builtinId="9" hidden="1"/>
    <cellStyle name="Открывавшаяся гиперссылка" xfId="495" builtinId="9" hidden="1"/>
    <cellStyle name="Открывавшаяся гиперссылка" xfId="497" builtinId="9" hidden="1"/>
    <cellStyle name="Открывавшаяся гиперссылка" xfId="499" builtinId="9" hidden="1"/>
    <cellStyle name="Открывавшаяся гиперссылка" xfId="501" builtinId="9" hidden="1"/>
    <cellStyle name="Открывавшаяся гиперссылка" xfId="503" builtinId="9" hidden="1"/>
    <cellStyle name="Открывавшаяся гиперссылка" xfId="505" builtinId="9" hidden="1"/>
    <cellStyle name="Открывавшаяся гиперссылка" xfId="507" builtinId="9" hidden="1"/>
    <cellStyle name="Открывавшаяся гиперссылка" xfId="509" builtinId="9" hidden="1"/>
    <cellStyle name="Открывавшаяся гиперссылка" xfId="511" builtinId="9" hidden="1"/>
    <cellStyle name="Открывавшаяся гиперссылка" xfId="513" builtinId="9" hidden="1"/>
    <cellStyle name="Открывавшаяся гиперссылка" xfId="515" builtinId="9" hidden="1"/>
    <cellStyle name="Открывавшаяся гиперссылка" xfId="517" builtinId="9" hidden="1"/>
    <cellStyle name="Открывавшаяся гиперссылка" xfId="519" builtinId="9" hidden="1"/>
    <cellStyle name="Открывавшаяся гиперссылка" xfId="521" builtinId="9" hidden="1"/>
    <cellStyle name="Открывавшаяся гиперссылка" xfId="523" builtinId="9" hidden="1"/>
    <cellStyle name="Открывавшаяся гиперссылка" xfId="525" builtinId="9" hidden="1"/>
    <cellStyle name="Открывавшаяся гиперссылка" xfId="527" builtinId="9" hidden="1"/>
    <cellStyle name="Открывавшаяся гиперссылка" xfId="529" builtinId="9" hidden="1"/>
    <cellStyle name="Открывавшаяся гиперссылка" xfId="531" builtinId="9" hidden="1"/>
    <cellStyle name="Открывавшаяся гиперссылка" xfId="533" builtinId="9" hidden="1"/>
    <cellStyle name="Открывавшаяся гиперссылка" xfId="535" builtinId="9" hidden="1"/>
    <cellStyle name="Открывавшаяся гиперссылка" xfId="537" builtinId="9" hidden="1"/>
    <cellStyle name="Открывавшаяся гиперссылка" xfId="539" builtinId="9" hidden="1"/>
    <cellStyle name="Открывавшаяся гиперссылка" xfId="541" builtinId="9" hidden="1"/>
    <cellStyle name="Открывавшаяся гиперссылка" xfId="543" builtinId="9" hidden="1"/>
    <cellStyle name="Открывавшаяся гиперссылка" xfId="545" builtinId="9" hidden="1"/>
    <cellStyle name="Открывавшаяся гиперссылка" xfId="547" builtinId="9" hidden="1"/>
    <cellStyle name="Открывавшаяся гиперссылка" xfId="549" builtinId="9" hidden="1"/>
    <cellStyle name="Открывавшаяся гиперссылка" xfId="551" builtinId="9" hidden="1"/>
    <cellStyle name="Открывавшаяся гиперссылка" xfId="553" builtinId="9" hidden="1"/>
    <cellStyle name="Открывавшаяся гиперссылка" xfId="555" builtinId="9" hidden="1"/>
    <cellStyle name="Открывавшаяся гиперссылка" xfId="557" builtinId="9" hidden="1"/>
    <cellStyle name="Открывавшаяся гиперссылка" xfId="559" builtinId="9" hidden="1"/>
    <cellStyle name="Открывавшаяся гиперссылка" xfId="561" builtinId="9" hidden="1"/>
    <cellStyle name="Открывавшаяся гиперссылка" xfId="563" builtinId="9" hidden="1"/>
    <cellStyle name="Открывавшаяся гиперссылка" xfId="565" builtinId="9" hidden="1"/>
    <cellStyle name="Открывавшаяся гиперссылка" xfId="567" builtinId="9" hidden="1"/>
    <cellStyle name="Открывавшаяся гиперссылка" xfId="569" builtinId="9" hidden="1"/>
    <cellStyle name="Открывавшаяся гиперссылка" xfId="571" builtinId="9" hidden="1"/>
    <cellStyle name="Открывавшаяся гиперссылка" xfId="573" builtinId="9" hidden="1"/>
    <cellStyle name="Открывавшаяся гиперссылка" xfId="575" builtinId="9" hidden="1"/>
    <cellStyle name="Открывавшаяся гиперссылка" xfId="577" builtinId="9" hidden="1"/>
    <cellStyle name="Открывавшаяся гиперссылка" xfId="579" builtinId="9" hidden="1"/>
    <cellStyle name="Открывавшаяся гиперссылка" xfId="581" builtinId="9" hidden="1"/>
    <cellStyle name="Открывавшаяся гиперссылка" xfId="583" builtinId="9" hidden="1"/>
    <cellStyle name="Открывавшаяся гиперссылка" xfId="585" builtinId="9" hidden="1"/>
    <cellStyle name="Открывавшаяся гиперссылка" xfId="587" builtinId="9" hidden="1"/>
    <cellStyle name="Открывавшаяся гиперссылка" xfId="589" builtinId="9" hidden="1"/>
    <cellStyle name="Открывавшаяся гиперссылка" xfId="591" builtinId="9" hidden="1"/>
    <cellStyle name="Открывавшаяся гиперссылка" xfId="593" builtinId="9" hidden="1"/>
    <cellStyle name="Открывавшаяся гиперссылка" xfId="595" builtinId="9" hidden="1"/>
    <cellStyle name="Открывавшаяся гиперссылка" xfId="597" builtinId="9" hidden="1"/>
    <cellStyle name="Открывавшаяся гиперссылка" xfId="599" builtinId="9" hidden="1"/>
    <cellStyle name="Открывавшаяся гиперссылка" xfId="601" builtinId="9" hidden="1"/>
    <cellStyle name="Открывавшаяся гиперссылка" xfId="603" builtinId="9" hidden="1"/>
    <cellStyle name="Открывавшаяся гиперссылка" xfId="605" builtinId="9" hidden="1"/>
    <cellStyle name="Открывавшаяся гиперссылка" xfId="607" builtinId="9" hidden="1"/>
    <cellStyle name="Открывавшаяся гиперссылка" xfId="609" builtinId="9" hidden="1"/>
    <cellStyle name="Открывавшаяся гиперссылка" xfId="611" builtinId="9" hidden="1"/>
    <cellStyle name="Открывавшаяся гиперссылка" xfId="613" builtinId="9" hidden="1"/>
    <cellStyle name="Открывавшаяся гиперссылка" xfId="615" builtinId="9" hidden="1"/>
    <cellStyle name="Открывавшаяся гиперссылка" xfId="617" builtinId="9" hidden="1"/>
    <cellStyle name="Открывавшаяся гиперссылка" xfId="619" builtinId="9" hidden="1"/>
    <cellStyle name="Открывавшаяся гиперссылка" xfId="621" builtinId="9" hidden="1"/>
    <cellStyle name="Открывавшаяся гиперссылка" xfId="623" builtinId="9" hidden="1"/>
    <cellStyle name="Открывавшаяся гиперссылка" xfId="625" builtinId="9" hidden="1"/>
    <cellStyle name="Открывавшаяся гиперссылка" xfId="627" builtinId="9" hidden="1"/>
    <cellStyle name="Открывавшаяся гиперссылка" xfId="629" builtinId="9" hidden="1"/>
    <cellStyle name="Открывавшаяся гиперссылка" xfId="631" builtinId="9" hidden="1"/>
    <cellStyle name="Открывавшаяся гиперссылка" xfId="633" builtinId="9" hidden="1"/>
    <cellStyle name="Открывавшаяся гиперссылка" xfId="635" builtinId="9" hidden="1"/>
    <cellStyle name="Открывавшаяся гиперссылка" xfId="637" builtinId="9" hidden="1"/>
    <cellStyle name="Открывавшаяся гиперссылка" xfId="639" builtinId="9" hidden="1"/>
    <cellStyle name="Открывавшаяся гиперссылка" xfId="641" builtinId="9" hidden="1"/>
    <cellStyle name="Открывавшаяся гиперссылка" xfId="643" builtinId="9" hidden="1"/>
    <cellStyle name="Открывавшаяся гиперссылка" xfId="645" builtinId="9" hidden="1"/>
    <cellStyle name="Открывавшаяся гиперссылка" xfId="647" builtinId="9" hidden="1"/>
    <cellStyle name="Открывавшаяся гиперссылка" xfId="649" builtinId="9" hidden="1"/>
    <cellStyle name="Открывавшаяся гиперссылка" xfId="651" builtinId="9" hidden="1"/>
    <cellStyle name="Открывавшаяся гиперссылка" xfId="653" builtinId="9" hidden="1"/>
    <cellStyle name="Открывавшаяся гиперссылка" xfId="655" builtinId="9" hidden="1"/>
    <cellStyle name="Открывавшаяся гиперссылка" xfId="657" builtinId="9" hidden="1"/>
    <cellStyle name="Открывавшаяся гиперссылка" xfId="659" builtinId="9" hidden="1"/>
    <cellStyle name="Открывавшаяся гиперссылка" xfId="661" builtinId="9" hidden="1"/>
    <cellStyle name="Открывавшаяся гиперссылка" xfId="663" builtinId="9" hidden="1"/>
    <cellStyle name="Открывавшаяся гиперссылка" xfId="665" builtinId="9" hidden="1"/>
    <cellStyle name="Открывавшаяся гиперссылка" xfId="667" builtinId="9" hidden="1"/>
    <cellStyle name="Открывавшаяся гиперссылка" xfId="669" builtinId="9" hidden="1"/>
    <cellStyle name="Открывавшаяся гиперссылка" xfId="671" builtinId="9" hidden="1"/>
    <cellStyle name="Открывавшаяся гиперссылка" xfId="673" builtinId="9" hidden="1"/>
    <cellStyle name="Открывавшаяся гиперссылка" xfId="675" builtinId="9" hidden="1"/>
    <cellStyle name="Открывавшаяся гиперссылка" xfId="677" builtinId="9" hidden="1"/>
    <cellStyle name="Открывавшаяся гиперссылка" xfId="679" builtinId="9" hidden="1"/>
    <cellStyle name="Открывавшаяся гиперссылка" xfId="681" builtinId="9" hidden="1"/>
    <cellStyle name="Открывавшаяся гиперссылка" xfId="683" builtinId="9" hidden="1"/>
    <cellStyle name="Открывавшаяся гиперссылка" xfId="685" builtinId="9" hidden="1"/>
    <cellStyle name="Открывавшаяся гиперссылка" xfId="687" builtinId="9" hidden="1"/>
    <cellStyle name="Открывавшаяся гиперссылка" xfId="689" builtinId="9" hidden="1"/>
    <cellStyle name="Открывавшаяся гиперссылка" xfId="691" builtinId="9" hidden="1"/>
    <cellStyle name="Открывавшаяся гиперссылка" xfId="693" builtinId="9" hidden="1"/>
    <cellStyle name="Открывавшаяся гиперссылка" xfId="695" builtinId="9" hidden="1"/>
    <cellStyle name="Открывавшаяся гиперссылка" xfId="697" builtinId="9" hidden="1"/>
    <cellStyle name="Открывавшаяся гиперссылка" xfId="699" builtinId="9" hidden="1"/>
    <cellStyle name="Открывавшаяся гиперссылка" xfId="701" builtinId="9" hidden="1"/>
    <cellStyle name="Открывавшаяся гиперссылка" xfId="703" builtinId="9" hidden="1"/>
    <cellStyle name="Открывавшаяся гиперссылка" xfId="705" builtinId="9" hidden="1"/>
    <cellStyle name="Открывавшаяся гиперссылка" xfId="707" builtinId="9" hidden="1"/>
    <cellStyle name="Открывавшаяся гиперссылка" xfId="709" builtinId="9" hidden="1"/>
    <cellStyle name="Открывавшаяся гиперссылка" xfId="711" builtinId="9" hidden="1"/>
    <cellStyle name="Открывавшаяся гиперссылка" xfId="713" builtinId="9" hidden="1"/>
    <cellStyle name="Открывавшаяся гиперссылка" xfId="715" builtinId="9" hidden="1"/>
    <cellStyle name="Открывавшаяся гиперссылка" xfId="717" builtinId="9" hidden="1"/>
    <cellStyle name="Открывавшаяся гиперссылка" xfId="719" builtinId="9" hidden="1"/>
    <cellStyle name="Открывавшаяся гиперссылка" xfId="721" builtinId="9" hidden="1"/>
    <cellStyle name="Открывавшаяся гиперссылка" xfId="723" builtinId="9" hidden="1"/>
    <cellStyle name="Открывавшаяся гиперссылка" xfId="725" builtinId="9" hidden="1"/>
    <cellStyle name="Открывавшаяся гиперссылка" xfId="727" builtinId="9" hidden="1"/>
    <cellStyle name="Открывавшаяся гиперссылка" xfId="729" builtinId="9" hidden="1"/>
    <cellStyle name="Открывавшаяся гиперссылка" xfId="731" builtinId="9" hidden="1"/>
    <cellStyle name="Открывавшаяся гиперссылка" xfId="733" builtinId="9" hidden="1"/>
    <cellStyle name="Открывавшаяся гиперссылка" xfId="735" builtinId="9" hidden="1"/>
    <cellStyle name="Открывавшаяся гиперссылка" xfId="737" builtinId="9" hidden="1"/>
    <cellStyle name="Открывавшаяся гиперссылка" xfId="739" builtinId="9" hidden="1"/>
    <cellStyle name="Открывавшаяся гиперссылка" xfId="741" builtinId="9" hidden="1"/>
    <cellStyle name="Открывавшаяся гиперссылка" xfId="743" builtinId="9" hidden="1"/>
    <cellStyle name="Открывавшаяся гиперссылка" xfId="745" builtinId="9" hidden="1"/>
    <cellStyle name="Открывавшаяся гиперссылка" xfId="747" builtinId="9" hidden="1"/>
    <cellStyle name="Открывавшаяся гиперссылка" xfId="749" builtinId="9" hidden="1"/>
    <cellStyle name="Открывавшаяся гиперссылка" xfId="751" builtinId="9" hidden="1"/>
    <cellStyle name="Открывавшаяся гиперссылка" xfId="753" builtinId="9" hidden="1"/>
    <cellStyle name="Открывавшаяся гиперссылка" xfId="755" builtinId="9" hidden="1"/>
    <cellStyle name="Открывавшаяся гиперссылка" xfId="757" builtinId="9" hidden="1"/>
    <cellStyle name="Открывавшаяся гиперссылка" xfId="759" builtinId="9" hidden="1"/>
    <cellStyle name="Открывавшаяся гиперссылка" xfId="761" builtinId="9" hidden="1"/>
    <cellStyle name="Открывавшаяся гиперссылка" xfId="763" builtinId="9" hidden="1"/>
    <cellStyle name="Открывавшаяся гиперссылка" xfId="765" builtinId="9" hidden="1"/>
    <cellStyle name="Открывавшаяся гиперссылка" xfId="767" builtinId="9" hidden="1"/>
    <cellStyle name="Открывавшаяся гиперссылка" xfId="769" builtinId="9" hidden="1"/>
    <cellStyle name="Открывавшаяся гиперссылка" xfId="771" builtinId="9" hidden="1"/>
    <cellStyle name="Открывавшаяся гиперссылка" xfId="773" builtinId="9" hidden="1"/>
    <cellStyle name="Открывавшаяся гиперссылка" xfId="775" builtinId="9" hidden="1"/>
    <cellStyle name="Открывавшаяся гиперссылка" xfId="777" builtinId="9" hidden="1"/>
    <cellStyle name="Открывавшаяся гиперссылка" xfId="779" builtinId="9" hidden="1"/>
    <cellStyle name="Открывавшаяся гиперссылка" xfId="781" builtinId="9" hidden="1"/>
    <cellStyle name="Открывавшаяся гиперссылка" xfId="783" builtinId="9" hidden="1"/>
    <cellStyle name="Открывавшаяся гиперссылка" xfId="785" builtinId="9" hidden="1"/>
    <cellStyle name="Открывавшаяся гиперссылка" xfId="787" builtinId="9" hidden="1"/>
    <cellStyle name="Открывавшаяся гиперссылка" xfId="789" builtinId="9" hidden="1"/>
    <cellStyle name="Открывавшаяся гиперссылка" xfId="791" builtinId="9" hidden="1"/>
    <cellStyle name="Открывавшаяся гиперссылка" xfId="793" builtinId="9" hidden="1"/>
    <cellStyle name="Открывавшаяся гиперссылка" xfId="795" builtinId="9" hidden="1"/>
    <cellStyle name="Открывавшаяся гиперссылка" xfId="797" builtinId="9" hidden="1"/>
    <cellStyle name="Открывавшаяся гиперссылка" xfId="799" builtinId="9" hidden="1"/>
    <cellStyle name="Открывавшаяся гиперссылка" xfId="801" builtinId="9" hidden="1"/>
    <cellStyle name="Открывавшаяся гиперссылка" xfId="803" builtinId="9" hidden="1"/>
    <cellStyle name="Открывавшаяся гиперссылка" xfId="805" builtinId="9" hidden="1"/>
    <cellStyle name="Открывавшаяся гиперссылка" xfId="807" builtinId="9" hidden="1"/>
    <cellStyle name="Открывавшаяся гиперссылка" xfId="809" builtinId="9" hidden="1"/>
    <cellStyle name="Открывавшаяся гиперссылка" xfId="811" builtinId="9" hidden="1"/>
    <cellStyle name="Открывавшаяся гиперссылка" xfId="813" builtinId="9" hidden="1"/>
    <cellStyle name="Открывавшаяся гиперссылка" xfId="815" builtinId="9" hidden="1"/>
    <cellStyle name="Открывавшаяся гиперссылка" xfId="817" builtinId="9" hidden="1"/>
    <cellStyle name="Открывавшаяся гиперссылка" xfId="819" builtinId="9" hidden="1"/>
    <cellStyle name="Открывавшаяся гиперссылка" xfId="821" builtinId="9" hidden="1"/>
    <cellStyle name="Открывавшаяся гиперссылка" xfId="823" builtinId="9" hidden="1"/>
    <cellStyle name="Открывавшаяся гиперссылка" xfId="825" builtinId="9" hidden="1"/>
    <cellStyle name="Открывавшаяся гиперссылка" xfId="827" builtinId="9" hidden="1"/>
    <cellStyle name="Открывавшаяся гиперссылка" xfId="829" builtinId="9" hidden="1"/>
    <cellStyle name="Открывавшаяся гиперссылка" xfId="831" builtinId="9" hidden="1"/>
    <cellStyle name="Открывавшаяся гиперссылка" xfId="833" builtinId="9" hidden="1"/>
    <cellStyle name="Открывавшаяся гиперссылка" xfId="835" builtinId="9" hidden="1"/>
    <cellStyle name="Открывавшаяся гиперссылка" xfId="837" builtinId="9" hidden="1"/>
    <cellStyle name="Открывавшаяся гиперссылка" xfId="839" builtinId="9" hidden="1"/>
    <cellStyle name="Открывавшаяся гиперссылка" xfId="841" builtinId="9" hidden="1"/>
    <cellStyle name="Открывавшаяся гиперссылка" xfId="843" builtinId="9" hidden="1"/>
    <cellStyle name="Открывавшаяся гиперссылка" xfId="845" builtinId="9" hidden="1"/>
    <cellStyle name="Открывавшаяся гиперссылка" xfId="847" builtinId="9" hidden="1"/>
    <cellStyle name="Открывавшаяся гиперссылка" xfId="849" builtinId="9" hidden="1"/>
    <cellStyle name="Открывавшаяся гиперссылка" xfId="851" builtinId="9" hidden="1"/>
    <cellStyle name="Открывавшаяся гиперссылка" xfId="853" builtinId="9" hidden="1"/>
    <cellStyle name="Открывавшаяся гиперссылка" xfId="855" builtinId="9" hidden="1"/>
    <cellStyle name="Открывавшаяся гиперссылка" xfId="857" builtinId="9" hidden="1"/>
    <cellStyle name="Открывавшаяся гиперссылка" xfId="859" builtinId="9" hidden="1"/>
    <cellStyle name="Открывавшаяся гиперссылка" xfId="861" builtinId="9" hidden="1"/>
    <cellStyle name="Открывавшаяся гиперссылка" xfId="863" builtinId="9" hidden="1"/>
    <cellStyle name="Открывавшаяся гиперссылка" xfId="865" builtinId="9" hidden="1"/>
    <cellStyle name="Открывавшаяся гиперссылка" xfId="867" builtinId="9" hidden="1"/>
    <cellStyle name="Открывавшаяся гиперссылка" xfId="869" builtinId="9" hidden="1"/>
    <cellStyle name="Открывавшаяся гиперссылка" xfId="871" builtinId="9" hidden="1"/>
    <cellStyle name="Открывавшаяся гиперссылка" xfId="873" builtinId="9" hidden="1"/>
    <cellStyle name="Открывавшаяся гиперссылка" xfId="875" builtinId="9" hidden="1"/>
    <cellStyle name="Открывавшаяся гиперссылка" xfId="877" builtinId="9" hidden="1"/>
    <cellStyle name="Открывавшаяся гиперссылка" xfId="879" builtinId="9" hidden="1"/>
    <cellStyle name="Открывавшаяся гиперссылка" xfId="881" builtinId="9" hidden="1"/>
    <cellStyle name="Открывавшаяся гиперссылка" xfId="883" builtinId="9" hidden="1"/>
    <cellStyle name="Открывавшаяся гиперссылка" xfId="885" builtinId="9" hidden="1"/>
    <cellStyle name="Открывавшаяся гиперссылка" xfId="887" builtinId="9" hidden="1"/>
    <cellStyle name="Открывавшаяся гиперссылка" xfId="889" builtinId="9" hidden="1"/>
    <cellStyle name="Открывавшаяся гиперссылка" xfId="891" builtinId="9" hidden="1"/>
    <cellStyle name="Открывавшаяся гиперссылка" xfId="893" builtinId="9" hidden="1"/>
    <cellStyle name="Открывавшаяся гиперссылка" xfId="895" builtinId="9" hidden="1"/>
    <cellStyle name="Открывавшаяся гиперссылка" xfId="897" builtinId="9" hidden="1"/>
    <cellStyle name="Открывавшаяся гиперссылка" xfId="899" builtinId="9" hidden="1"/>
    <cellStyle name="Открывавшаяся гиперссылка" xfId="901" builtinId="9" hidden="1"/>
    <cellStyle name="Открывавшаяся гиперссылка" xfId="903" builtinId="9" hidden="1"/>
    <cellStyle name="Открывавшаяся гиперссылка" xfId="905" builtinId="9" hidden="1"/>
    <cellStyle name="Открывавшаяся гиперссылка" xfId="907" builtinId="9" hidden="1"/>
    <cellStyle name="Открывавшаяся гиперссылка" xfId="909" builtinId="9" hidden="1"/>
    <cellStyle name="Открывавшаяся гиперссылка" xfId="911" builtinId="9" hidden="1"/>
    <cellStyle name="Открывавшаяся гиперссылка" xfId="913" builtinId="9" hidden="1"/>
    <cellStyle name="Открывавшаяся гиперссылка" xfId="915" builtinId="9" hidden="1"/>
    <cellStyle name="Открывавшаяся гиперссылка" xfId="917" builtinId="9" hidden="1"/>
    <cellStyle name="Открывавшаяся гиперссылка" xfId="919" builtinId="9" hidden="1"/>
    <cellStyle name="Открывавшаяся гиперссылка" xfId="921" builtinId="9" hidden="1"/>
    <cellStyle name="Финансовый" xfId="1" builtinId="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171"/>
  <sheetViews>
    <sheetView topLeftCell="A46" workbookViewId="0">
      <selection activeCell="B75" sqref="B75"/>
    </sheetView>
  </sheetViews>
  <sheetFormatPr defaultColWidth="8.875" defaultRowHeight="15" x14ac:dyDescent="0.25"/>
  <cols>
    <col min="1" max="1" width="45.5" style="6" bestFit="1" customWidth="1"/>
    <col min="2" max="2" width="9" style="2" bestFit="1" customWidth="1"/>
    <col min="3" max="3" width="10" style="5" bestFit="1" customWidth="1"/>
    <col min="4" max="4" width="9.5" style="1" customWidth="1"/>
    <col min="5" max="9" width="7.625" style="1" customWidth="1"/>
    <col min="10" max="10" width="12.125" style="1" customWidth="1"/>
    <col min="11" max="11" width="8.125" style="1" bestFit="1" customWidth="1"/>
    <col min="12" max="16" width="7.625" style="1" customWidth="1"/>
    <col min="17" max="17" width="7.625" style="1" bestFit="1" customWidth="1"/>
    <col min="18" max="20" width="7" style="1" customWidth="1"/>
    <col min="21" max="21" width="7.125" style="1" customWidth="1"/>
    <col min="22" max="22" width="7.625" style="1" customWidth="1"/>
    <col min="23" max="24" width="7" style="1" customWidth="1"/>
    <col min="25" max="25" width="6.875" style="1" customWidth="1"/>
    <col min="26" max="28" width="7.625" style="1" bestFit="1" customWidth="1"/>
    <col min="29" max="29" width="7.625" style="1" customWidth="1"/>
    <col min="30" max="30" width="7.625" style="1" bestFit="1" customWidth="1"/>
    <col min="31" max="31" width="7.5" style="1" customWidth="1"/>
    <col min="32" max="32" width="7" style="1" customWidth="1"/>
    <col min="33" max="33" width="8" style="1" customWidth="1"/>
    <col min="34" max="34" width="12.125" style="1" customWidth="1"/>
    <col min="35" max="16384" width="8.875" style="1"/>
  </cols>
  <sheetData>
    <row r="1" spans="1:34" ht="32.1" customHeight="1" x14ac:dyDescent="0.4">
      <c r="A1" s="186" t="s">
        <v>58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</row>
    <row r="2" spans="1:34" ht="15.75" thickBot="1" x14ac:dyDescent="0.3"/>
    <row r="3" spans="1:34" ht="15" customHeight="1" x14ac:dyDescent="0.25">
      <c r="A3" s="187"/>
      <c r="B3" s="189"/>
      <c r="C3" s="19"/>
      <c r="D3" s="191" t="s">
        <v>60</v>
      </c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55"/>
    </row>
    <row r="4" spans="1:34" ht="12.95" customHeight="1" thickBot="1" x14ac:dyDescent="0.3">
      <c r="A4" s="188"/>
      <c r="B4" s="190"/>
      <c r="C4" s="20"/>
      <c r="D4" s="12">
        <v>1</v>
      </c>
      <c r="E4" s="12">
        <v>2</v>
      </c>
      <c r="F4" s="12">
        <v>3</v>
      </c>
      <c r="G4" s="12">
        <v>4</v>
      </c>
      <c r="H4" s="12">
        <v>5</v>
      </c>
      <c r="I4" s="12">
        <v>6</v>
      </c>
      <c r="J4" s="12">
        <v>7</v>
      </c>
      <c r="K4" s="12">
        <v>8</v>
      </c>
      <c r="L4" s="12">
        <v>9</v>
      </c>
      <c r="M4" s="12">
        <v>10</v>
      </c>
      <c r="N4" s="12">
        <v>11</v>
      </c>
      <c r="O4" s="12">
        <v>12</v>
      </c>
      <c r="P4" s="12">
        <v>13</v>
      </c>
      <c r="Q4" s="12">
        <v>14</v>
      </c>
      <c r="R4" s="12">
        <v>15</v>
      </c>
      <c r="S4" s="12">
        <v>16</v>
      </c>
      <c r="T4" s="12">
        <v>17</v>
      </c>
      <c r="U4" s="12">
        <v>18</v>
      </c>
      <c r="V4" s="12">
        <v>19</v>
      </c>
      <c r="W4" s="12">
        <v>20</v>
      </c>
      <c r="X4" s="12">
        <v>21</v>
      </c>
      <c r="Y4" s="12">
        <v>22</v>
      </c>
      <c r="Z4" s="12">
        <v>23</v>
      </c>
      <c r="AA4" s="12">
        <v>24</v>
      </c>
      <c r="AB4" s="12">
        <v>25</v>
      </c>
      <c r="AC4" s="12">
        <v>26</v>
      </c>
      <c r="AD4" s="12">
        <v>27</v>
      </c>
      <c r="AE4" s="12">
        <v>28</v>
      </c>
      <c r="AF4" s="12">
        <v>29</v>
      </c>
      <c r="AG4" s="18">
        <v>30</v>
      </c>
      <c r="AH4" s="56">
        <v>31</v>
      </c>
    </row>
    <row r="5" spans="1:34" ht="15.95" customHeight="1" thickBot="1" x14ac:dyDescent="0.3">
      <c r="A5" s="10" t="s">
        <v>22</v>
      </c>
      <c r="B5" s="193" t="s">
        <v>56</v>
      </c>
      <c r="C5" s="194" t="s">
        <v>57</v>
      </c>
      <c r="D5" s="183" t="s">
        <v>59</v>
      </c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  <c r="AB5" s="184"/>
      <c r="AC5" s="184"/>
      <c r="AD5" s="184"/>
      <c r="AE5" s="184"/>
      <c r="AF5" s="184"/>
      <c r="AG5" s="184"/>
      <c r="AH5" s="185"/>
    </row>
    <row r="6" spans="1:34" ht="15.75" thickBot="1" x14ac:dyDescent="0.3">
      <c r="A6" s="10" t="s">
        <v>1</v>
      </c>
      <c r="B6" s="193"/>
      <c r="C6" s="194"/>
      <c r="D6" s="80"/>
      <c r="E6" s="59"/>
      <c r="F6" s="59"/>
      <c r="G6" s="81"/>
      <c r="H6" s="82"/>
      <c r="I6" s="83"/>
      <c r="J6" s="59"/>
      <c r="K6" s="59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183" t="s">
        <v>47</v>
      </c>
      <c r="Z6" s="184"/>
      <c r="AA6" s="184"/>
      <c r="AB6" s="184"/>
      <c r="AC6" s="184"/>
      <c r="AD6" s="184"/>
      <c r="AE6" s="184"/>
      <c r="AF6" s="185"/>
      <c r="AG6" s="82"/>
      <c r="AH6" s="84"/>
    </row>
    <row r="7" spans="1:34" ht="15.95" customHeight="1" x14ac:dyDescent="0.25">
      <c r="A7" s="10"/>
      <c r="B7" s="47"/>
      <c r="C7" s="48"/>
      <c r="D7" s="62"/>
      <c r="E7" s="63"/>
      <c r="F7" s="63"/>
      <c r="G7" s="85"/>
      <c r="H7" s="85"/>
      <c r="I7" s="85"/>
      <c r="J7" s="63"/>
      <c r="K7" s="63"/>
      <c r="L7" s="64"/>
      <c r="M7" s="64"/>
      <c r="N7" s="64"/>
      <c r="O7" s="64"/>
      <c r="P7" s="64"/>
      <c r="Q7" s="85"/>
      <c r="R7" s="85"/>
      <c r="S7" s="85"/>
      <c r="T7" s="85"/>
      <c r="U7" s="85"/>
      <c r="V7" s="85"/>
      <c r="W7" s="85"/>
      <c r="X7" s="85"/>
      <c r="Y7" s="64"/>
      <c r="Z7" s="64"/>
      <c r="AA7" s="64"/>
      <c r="AB7" s="64"/>
      <c r="AC7" s="64"/>
      <c r="AD7" s="64"/>
      <c r="AE7" s="64"/>
      <c r="AF7" s="64"/>
      <c r="AG7" s="85"/>
      <c r="AH7" s="86"/>
    </row>
    <row r="8" spans="1:34" ht="14.25" customHeight="1" x14ac:dyDescent="0.25">
      <c r="A8" s="7" t="s">
        <v>2</v>
      </c>
      <c r="B8" s="15"/>
      <c r="C8" s="21"/>
      <c r="D8" s="27">
        <v>5710</v>
      </c>
      <c r="E8" s="27">
        <v>5710</v>
      </c>
      <c r="F8" s="27">
        <v>5710</v>
      </c>
      <c r="G8" s="27">
        <v>5710</v>
      </c>
      <c r="H8" s="27">
        <v>5710</v>
      </c>
      <c r="I8" s="27">
        <v>5710</v>
      </c>
      <c r="J8" s="27">
        <v>5710</v>
      </c>
      <c r="K8" s="27">
        <v>5710</v>
      </c>
      <c r="L8" s="27">
        <v>5710</v>
      </c>
      <c r="M8" s="27">
        <v>5710</v>
      </c>
      <c r="N8" s="27">
        <v>5710</v>
      </c>
      <c r="O8" s="27">
        <v>5710</v>
      </c>
      <c r="P8" s="27">
        <v>5710</v>
      </c>
      <c r="Q8" s="27">
        <v>5710</v>
      </c>
      <c r="R8" s="27">
        <v>5710</v>
      </c>
      <c r="S8" s="27">
        <v>5710</v>
      </c>
      <c r="T8" s="27">
        <v>5710</v>
      </c>
      <c r="U8" s="27">
        <v>5710</v>
      </c>
      <c r="V8" s="27">
        <v>5710</v>
      </c>
      <c r="W8" s="27">
        <v>5710</v>
      </c>
      <c r="X8" s="27">
        <v>5710</v>
      </c>
      <c r="Y8" s="27">
        <v>5710</v>
      </c>
      <c r="Z8" s="27">
        <v>5710</v>
      </c>
      <c r="AA8" s="27">
        <v>5710</v>
      </c>
      <c r="AB8" s="27">
        <v>5710</v>
      </c>
      <c r="AC8" s="27">
        <v>5710</v>
      </c>
      <c r="AD8" s="27">
        <v>5710</v>
      </c>
      <c r="AE8" s="27">
        <v>5710</v>
      </c>
      <c r="AF8" s="27">
        <v>5710</v>
      </c>
      <c r="AG8" s="27">
        <v>5710</v>
      </c>
      <c r="AH8" s="87">
        <v>5710</v>
      </c>
    </row>
    <row r="9" spans="1:34" ht="14.25" customHeight="1" x14ac:dyDescent="0.25">
      <c r="A9" s="10"/>
      <c r="B9" s="15"/>
      <c r="C9" s="21"/>
      <c r="D9" s="27"/>
      <c r="E9" s="65"/>
      <c r="F9" s="65"/>
      <c r="G9" s="27"/>
      <c r="H9" s="27"/>
      <c r="I9" s="27"/>
      <c r="J9" s="65"/>
      <c r="K9" s="27"/>
      <c r="L9" s="27"/>
      <c r="M9" s="27"/>
      <c r="N9" s="27"/>
      <c r="O9" s="27"/>
      <c r="P9" s="27"/>
      <c r="Q9" s="27"/>
      <c r="R9" s="27"/>
      <c r="S9" s="66"/>
      <c r="T9" s="66"/>
      <c r="U9" s="66"/>
      <c r="V9" s="66"/>
      <c r="W9" s="66"/>
      <c r="X9" s="66"/>
      <c r="Y9" s="27">
        <v>776</v>
      </c>
      <c r="Z9" s="27">
        <v>776</v>
      </c>
      <c r="AA9" s="27">
        <v>776</v>
      </c>
      <c r="AB9" s="27">
        <v>776</v>
      </c>
      <c r="AC9" s="27">
        <v>776</v>
      </c>
      <c r="AD9" s="27">
        <v>776</v>
      </c>
      <c r="AE9" s="27">
        <v>776</v>
      </c>
      <c r="AF9" s="27">
        <v>776</v>
      </c>
      <c r="AG9" s="67"/>
      <c r="AH9" s="88"/>
    </row>
    <row r="10" spans="1:34" s="2" customFormat="1" x14ac:dyDescent="0.25">
      <c r="A10" s="49"/>
      <c r="B10" s="13"/>
      <c r="C10" s="1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13"/>
      <c r="Z10" s="13"/>
      <c r="AA10" s="13"/>
      <c r="AB10" s="13"/>
      <c r="AC10" s="13"/>
      <c r="AD10" s="69"/>
      <c r="AE10" s="13"/>
      <c r="AF10" s="13"/>
      <c r="AG10" s="26"/>
      <c r="AH10" s="89"/>
    </row>
    <row r="11" spans="1:34" x14ac:dyDescent="0.25">
      <c r="A11" s="10"/>
      <c r="B11" s="15"/>
      <c r="C11" s="1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9"/>
      <c r="AH11" s="87"/>
    </row>
    <row r="12" spans="1:34" s="24" customFormat="1" ht="15.75" thickBot="1" x14ac:dyDescent="0.3">
      <c r="A12" s="10" t="s">
        <v>3</v>
      </c>
      <c r="B12" s="15">
        <f>B13+B21+B34+B44+B51+B55+B58</f>
        <v>26110.500000000004</v>
      </c>
      <c r="C12" s="13">
        <f t="shared" ref="C12:C19" si="0">SUM(D12:AG12)</f>
        <v>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30"/>
      <c r="AH12" s="90"/>
    </row>
    <row r="13" spans="1:34" x14ac:dyDescent="0.25">
      <c r="A13" s="10" t="s">
        <v>4</v>
      </c>
      <c r="B13" s="15">
        <f>SUM(B14:B20)</f>
        <v>3441.7999999999997</v>
      </c>
      <c r="C13" s="13">
        <f t="shared" si="0"/>
        <v>0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30"/>
      <c r="AH13" s="90"/>
    </row>
    <row r="14" spans="1:34" ht="12.95" customHeight="1" x14ac:dyDescent="0.25">
      <c r="A14" s="7" t="s">
        <v>23</v>
      </c>
      <c r="B14" s="13">
        <f>53.5+53.6+27.4+76.2+37.8+43.4+43.8+45.2+23.4+50.9+53.1+80.3+38.7+9.3+9.5+61.2+20.8+44.5+14.5</f>
        <v>787.09999999999991</v>
      </c>
      <c r="C14" s="13">
        <f t="shared" si="0"/>
        <v>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23"/>
      <c r="R14" s="23"/>
      <c r="S14" s="23"/>
      <c r="T14" s="23"/>
      <c r="U14" s="13"/>
      <c r="V14" s="23"/>
      <c r="W14" s="23"/>
      <c r="X14" s="23"/>
      <c r="Y14" s="23"/>
      <c r="Z14" s="23"/>
      <c r="AA14" s="13"/>
      <c r="AB14" s="23"/>
      <c r="AC14" s="23"/>
      <c r="AD14" s="23"/>
      <c r="AE14" s="23"/>
      <c r="AF14" s="23"/>
      <c r="AG14" s="30"/>
      <c r="AH14" s="90"/>
    </row>
    <row r="15" spans="1:34" ht="12.95" customHeight="1" x14ac:dyDescent="0.25">
      <c r="A15" s="7" t="s">
        <v>5</v>
      </c>
      <c r="B15" s="13">
        <f>7.7+19.7+9.3+9.3</f>
        <v>46</v>
      </c>
      <c r="C15" s="13">
        <f t="shared" si="0"/>
        <v>0</v>
      </c>
      <c r="D15" s="23"/>
      <c r="E15" s="13"/>
      <c r="F15" s="23"/>
      <c r="G15" s="23"/>
      <c r="H15" s="23"/>
      <c r="I15" s="23"/>
      <c r="J15" s="13"/>
      <c r="K15" s="23"/>
      <c r="L15" s="23"/>
      <c r="M15" s="23"/>
      <c r="N15" s="23"/>
      <c r="O15" s="13"/>
      <c r="P15" s="23"/>
      <c r="Q15" s="23"/>
      <c r="R15" s="23"/>
      <c r="S15" s="23"/>
      <c r="T15" s="23"/>
      <c r="U15" s="13"/>
      <c r="V15" s="23"/>
      <c r="W15" s="23"/>
      <c r="X15" s="23"/>
      <c r="Y15" s="23"/>
      <c r="Z15" s="23"/>
      <c r="AA15" s="13"/>
      <c r="AB15" s="23"/>
      <c r="AC15" s="23"/>
      <c r="AD15" s="23"/>
      <c r="AE15" s="23"/>
      <c r="AF15" s="23"/>
      <c r="AG15" s="30"/>
      <c r="AH15" s="90"/>
    </row>
    <row r="16" spans="1:34" ht="12.95" customHeight="1" x14ac:dyDescent="0.25">
      <c r="A16" s="7" t="s">
        <v>6</v>
      </c>
      <c r="B16" s="13">
        <f>30.1+17.1+21.2+21.3+35.6</f>
        <v>125.30000000000001</v>
      </c>
      <c r="C16" s="13">
        <f t="shared" si="0"/>
        <v>0</v>
      </c>
      <c r="D16" s="23"/>
      <c r="E16" s="13"/>
      <c r="F16" s="23"/>
      <c r="G16" s="23"/>
      <c r="H16" s="23"/>
      <c r="I16" s="23"/>
      <c r="J16" s="13"/>
      <c r="K16" s="23"/>
      <c r="L16" s="23"/>
      <c r="M16" s="23"/>
      <c r="N16" s="23"/>
      <c r="O16" s="13"/>
      <c r="P16" s="23"/>
      <c r="Q16" s="13"/>
      <c r="R16" s="23"/>
      <c r="S16" s="23"/>
      <c r="T16" s="23"/>
      <c r="U16" s="13"/>
      <c r="V16" s="23"/>
      <c r="W16" s="23"/>
      <c r="X16" s="23"/>
      <c r="Y16" s="23"/>
      <c r="Z16" s="23"/>
      <c r="AA16" s="13"/>
      <c r="AB16" s="23"/>
      <c r="AC16" s="23"/>
      <c r="AD16" s="23"/>
      <c r="AE16" s="23"/>
      <c r="AF16" s="23"/>
      <c r="AG16" s="30"/>
      <c r="AH16" s="90"/>
    </row>
    <row r="17" spans="1:34" ht="12.95" customHeight="1" x14ac:dyDescent="0.25">
      <c r="A17" s="7" t="s">
        <v>24</v>
      </c>
      <c r="B17" s="13">
        <f>19.6+7.1+7+55.9+44.4+74.3+107.4+12.4+111.8+202.8+221.6+7.5+175.2</f>
        <v>1047</v>
      </c>
      <c r="C17" s="13">
        <f t="shared" si="0"/>
        <v>0</v>
      </c>
      <c r="D17" s="13"/>
      <c r="E17" s="23"/>
      <c r="F17" s="23"/>
      <c r="G17" s="23"/>
      <c r="H17" s="13"/>
      <c r="I17" s="23"/>
      <c r="J17" s="23"/>
      <c r="K17" s="23"/>
      <c r="L17" s="23"/>
      <c r="M17" s="13"/>
      <c r="N17" s="23"/>
      <c r="O17" s="23"/>
      <c r="P17" s="23"/>
      <c r="Q17" s="23"/>
      <c r="R17" s="23"/>
      <c r="S17" s="13"/>
      <c r="T17" s="23"/>
      <c r="U17" s="23"/>
      <c r="V17" s="23"/>
      <c r="W17" s="23"/>
      <c r="X17" s="23"/>
      <c r="Y17" s="13"/>
      <c r="Z17" s="23"/>
      <c r="AA17" s="23"/>
      <c r="AB17" s="23"/>
      <c r="AC17" s="23"/>
      <c r="AD17" s="23"/>
      <c r="AE17" s="23"/>
      <c r="AF17" s="13"/>
      <c r="AG17" s="30"/>
      <c r="AH17" s="90"/>
    </row>
    <row r="18" spans="1:34" ht="12.95" customHeight="1" x14ac:dyDescent="0.25">
      <c r="A18" s="7" t="s">
        <v>8</v>
      </c>
      <c r="B18" s="13">
        <f>56+151.7+158.3+4.5+33.8+19.3+38.2</f>
        <v>461.8</v>
      </c>
      <c r="C18" s="13">
        <f t="shared" si="0"/>
        <v>0</v>
      </c>
      <c r="D18" s="13"/>
      <c r="E18" s="23"/>
      <c r="F18" s="23"/>
      <c r="G18" s="23"/>
      <c r="H18" s="13"/>
      <c r="I18" s="23"/>
      <c r="J18" s="23"/>
      <c r="K18" s="23"/>
      <c r="L18" s="23"/>
      <c r="M18" s="13"/>
      <c r="N18" s="23"/>
      <c r="O18" s="23"/>
      <c r="P18" s="23"/>
      <c r="Q18" s="23"/>
      <c r="R18" s="23"/>
      <c r="S18" s="13"/>
      <c r="T18" s="23"/>
      <c r="U18" s="23"/>
      <c r="V18" s="23"/>
      <c r="W18" s="23"/>
      <c r="X18" s="23"/>
      <c r="Y18" s="13"/>
      <c r="Z18" s="23"/>
      <c r="AA18" s="23"/>
      <c r="AB18" s="23"/>
      <c r="AC18" s="23"/>
      <c r="AD18" s="23"/>
      <c r="AE18" s="23"/>
      <c r="AF18" s="13"/>
      <c r="AG18" s="30"/>
      <c r="AH18" s="90"/>
    </row>
    <row r="19" spans="1:34" ht="12.95" customHeight="1" x14ac:dyDescent="0.25">
      <c r="A19" s="7" t="s">
        <v>13</v>
      </c>
      <c r="B19" s="13">
        <f>23.9+31.5+39.7</f>
        <v>95.1</v>
      </c>
      <c r="C19" s="13">
        <f t="shared" si="0"/>
        <v>0</v>
      </c>
      <c r="D19" s="13"/>
      <c r="E19" s="23"/>
      <c r="F19" s="23"/>
      <c r="G19" s="23"/>
      <c r="H19" s="13"/>
      <c r="I19" s="23"/>
      <c r="J19" s="23"/>
      <c r="K19" s="23"/>
      <c r="L19" s="23"/>
      <c r="M19" s="13"/>
      <c r="N19" s="23"/>
      <c r="O19" s="23"/>
      <c r="P19" s="23"/>
      <c r="Q19" s="23"/>
      <c r="R19" s="23"/>
      <c r="S19" s="13"/>
      <c r="T19" s="23"/>
      <c r="U19" s="23"/>
      <c r="V19" s="23"/>
      <c r="W19" s="23"/>
      <c r="X19" s="23"/>
      <c r="Y19" s="13"/>
      <c r="Z19" s="23"/>
      <c r="AA19" s="23"/>
      <c r="AB19" s="23"/>
      <c r="AC19" s="23"/>
      <c r="AD19" s="23"/>
      <c r="AE19" s="23"/>
      <c r="AF19" s="13"/>
      <c r="AG19" s="30"/>
      <c r="AH19" s="90"/>
    </row>
    <row r="20" spans="1:34" ht="12.95" customHeight="1" x14ac:dyDescent="0.25">
      <c r="A20" s="7" t="s">
        <v>7</v>
      </c>
      <c r="B20" s="13">
        <f>29.1+58.2+418.7+373.5</f>
        <v>879.5</v>
      </c>
      <c r="C20" s="13">
        <f>SUM(D20:AH20)</f>
        <v>0</v>
      </c>
      <c r="D20" s="13"/>
      <c r="E20" s="23"/>
      <c r="F20" s="23"/>
      <c r="G20" s="23"/>
      <c r="H20" s="13"/>
      <c r="I20" s="23"/>
      <c r="J20" s="23"/>
      <c r="K20" s="23"/>
      <c r="L20" s="23"/>
      <c r="M20" s="13"/>
      <c r="N20" s="23"/>
      <c r="O20" s="23"/>
      <c r="P20" s="23"/>
      <c r="Q20" s="23"/>
      <c r="R20" s="23"/>
      <c r="S20" s="13"/>
      <c r="T20" s="23"/>
      <c r="U20" s="23"/>
      <c r="V20" s="23"/>
      <c r="W20" s="23"/>
      <c r="X20" s="23"/>
      <c r="Y20" s="13"/>
      <c r="Z20" s="23"/>
      <c r="AA20" s="23"/>
      <c r="AB20" s="23"/>
      <c r="AC20" s="23"/>
      <c r="AD20" s="23"/>
      <c r="AE20" s="23"/>
      <c r="AF20" s="13"/>
      <c r="AG20" s="30"/>
      <c r="AH20" s="90"/>
    </row>
    <row r="21" spans="1:34" ht="12.95" customHeight="1" x14ac:dyDescent="0.25">
      <c r="A21" s="10" t="s">
        <v>10</v>
      </c>
      <c r="B21" s="15">
        <f>SUM(B22:B33)</f>
        <v>7161.5000000000009</v>
      </c>
      <c r="C21" s="13">
        <f t="shared" ref="C21:C64" si="1">SUM(D21:AH21)</f>
        <v>0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30"/>
      <c r="AH21" s="90"/>
    </row>
    <row r="22" spans="1:34" ht="12.95" customHeight="1" x14ac:dyDescent="0.25">
      <c r="A22" s="7" t="s">
        <v>25</v>
      </c>
      <c r="B22" s="13">
        <f>17.1+40.5+26.3+14.2+18.9+15.1+15.7+15.8+16+21.2+20.8+14.9+15.8+19.6+19.8+19.8+22.4+13.4+11+11.7+18.3+14.6+14.9+19.2+19.2+20.2+23.8+9.8+15.9+12.7+12.5+44.9+56.9+22+12.9+7.4+9.1+17.8+13.9+23.7+23.2+15.2+9.6+32.4+13+13.8+26.5+13+23+18.6+14.3+14.1+17.2+12.8+22.2+13.7+13.6+8.9+80.9+36.1+164.2+75.1+110.5+3.4</f>
        <v>1535</v>
      </c>
      <c r="C22" s="13">
        <f t="shared" si="1"/>
        <v>35305</v>
      </c>
      <c r="D22" s="13">
        <v>1535</v>
      </c>
      <c r="E22" s="13">
        <v>1535</v>
      </c>
      <c r="F22" s="13">
        <v>1535</v>
      </c>
      <c r="G22" s="13">
        <v>1535</v>
      </c>
      <c r="H22" s="13"/>
      <c r="I22" s="13"/>
      <c r="J22" s="13">
        <v>1535</v>
      </c>
      <c r="K22" s="13">
        <v>1535</v>
      </c>
      <c r="L22" s="28">
        <v>1535</v>
      </c>
      <c r="M22" s="28">
        <v>1535</v>
      </c>
      <c r="N22" s="28">
        <v>1535</v>
      </c>
      <c r="O22" s="28"/>
      <c r="P22" s="28"/>
      <c r="Q22" s="28">
        <v>1535</v>
      </c>
      <c r="R22" s="28">
        <v>1535</v>
      </c>
      <c r="S22" s="28">
        <v>1535</v>
      </c>
      <c r="T22" s="28">
        <v>1535</v>
      </c>
      <c r="U22" s="28">
        <v>1535</v>
      </c>
      <c r="V22" s="28"/>
      <c r="W22" s="28"/>
      <c r="X22" s="28">
        <v>1535</v>
      </c>
      <c r="Y22" s="28">
        <v>1535</v>
      </c>
      <c r="Z22" s="28">
        <v>1535</v>
      </c>
      <c r="AA22" s="28">
        <v>1535</v>
      </c>
      <c r="AB22" s="28">
        <v>1535</v>
      </c>
      <c r="AC22" s="28"/>
      <c r="AD22" s="35"/>
      <c r="AE22" s="28">
        <v>1535</v>
      </c>
      <c r="AF22" s="35">
        <v>1535</v>
      </c>
      <c r="AG22" s="28">
        <v>1535</v>
      </c>
      <c r="AH22" s="131">
        <v>1535</v>
      </c>
    </row>
    <row r="23" spans="1:34" ht="12.95" customHeight="1" x14ac:dyDescent="0.25">
      <c r="A23" s="7" t="s">
        <v>26</v>
      </c>
      <c r="B23" s="13">
        <f>20.2+19.8+7.1+6.8+6.9+7.4+4.8+1.4+1.3+1.7+1.8+1.1+1.5+1.7+1.7+1.7+1.3+1.3+1.4+13.6+2.5+1.5+1.4</f>
        <v>109.9</v>
      </c>
      <c r="C23" s="13">
        <f t="shared" si="1"/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90"/>
    </row>
    <row r="24" spans="1:34" ht="12.95" customHeight="1" x14ac:dyDescent="0.25">
      <c r="A24" s="7" t="s">
        <v>27</v>
      </c>
      <c r="B24" s="13">
        <f>2.6+14.3+27.3+15.3+2.4+3.3+13.5+22.9+45.7+19.9+41.8+10.2+11.4+12.2+9+78.6+4.4+4.4+7.8+6.1+3.1+90.1+11.1+3.1+3.2+3.5+2.6+4.3+4.8+39.6+15.3+37+69.9+6.5+22.6+16.1+19+2.7+18.3</f>
        <v>725.9</v>
      </c>
      <c r="C24" s="13">
        <f t="shared" si="1"/>
        <v>0</v>
      </c>
      <c r="D24" s="13"/>
      <c r="E24" s="23"/>
      <c r="F24" s="13"/>
      <c r="G24" s="13"/>
      <c r="H24" s="23"/>
      <c r="I24" s="23"/>
      <c r="J24" s="23"/>
      <c r="K24" s="23"/>
      <c r="L24" s="23"/>
      <c r="M24" s="13"/>
      <c r="N24" s="13"/>
      <c r="O24" s="23"/>
      <c r="P24" s="23"/>
      <c r="Q24" s="23"/>
      <c r="R24" s="13"/>
      <c r="S24" s="23"/>
      <c r="T24" s="13"/>
      <c r="U24" s="13"/>
      <c r="V24" s="23"/>
      <c r="W24" s="23"/>
      <c r="X24" s="23"/>
      <c r="Y24" s="13"/>
      <c r="Z24" s="23"/>
      <c r="AA24" s="13"/>
      <c r="AB24" s="13"/>
      <c r="AC24" s="23"/>
      <c r="AD24" s="23"/>
      <c r="AE24" s="23"/>
      <c r="AF24" s="13"/>
      <c r="AG24" s="30"/>
      <c r="AH24" s="90"/>
    </row>
    <row r="25" spans="1:34" ht="12.95" customHeight="1" x14ac:dyDescent="0.25">
      <c r="A25" s="7" t="s">
        <v>16</v>
      </c>
      <c r="B25" s="13">
        <f>5.7+16.6+34.5+21.6+6.6+25.9+5.6+11.8+2.2+76</f>
        <v>206.5</v>
      </c>
      <c r="C25" s="13">
        <f t="shared" si="1"/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26"/>
      <c r="AH25" s="90"/>
    </row>
    <row r="26" spans="1:34" ht="12.95" customHeight="1" x14ac:dyDescent="0.25">
      <c r="A26" s="7" t="s">
        <v>8</v>
      </c>
      <c r="B26" s="13">
        <f>15.7+14.4+8.9+43.9+6.6+6.1+4.3+17.6+137.3+10.1+2.5+32.3+115.6+11.1+14.7+36+91.9+112+16.1+25.2+21.3</f>
        <v>743.60000000000014</v>
      </c>
      <c r="C26" s="13">
        <f t="shared" si="1"/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90"/>
    </row>
    <row r="27" spans="1:34" ht="30" x14ac:dyDescent="0.25">
      <c r="A27" s="7" t="s">
        <v>28</v>
      </c>
      <c r="B27" s="13">
        <f>567.3+107.2+5.2+62.7+311.3+170.1</f>
        <v>1223.8</v>
      </c>
      <c r="C27" s="13">
        <f t="shared" si="1"/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23"/>
      <c r="S27" s="23"/>
      <c r="T27" s="23"/>
      <c r="U27" s="23"/>
      <c r="V27" s="23"/>
      <c r="W27" s="13"/>
      <c r="X27" s="13"/>
      <c r="Y27" s="23"/>
      <c r="Z27" s="23"/>
      <c r="AA27" s="23"/>
      <c r="AB27" s="23"/>
      <c r="AC27" s="23"/>
      <c r="AD27" s="23"/>
      <c r="AE27" s="23"/>
      <c r="AF27" s="23"/>
      <c r="AG27" s="30"/>
      <c r="AH27" s="90"/>
    </row>
    <row r="28" spans="1:34" ht="12.95" customHeight="1" x14ac:dyDescent="0.25">
      <c r="A28" s="7" t="s">
        <v>29</v>
      </c>
      <c r="B28" s="13">
        <f>8.8+9.5+3.9+4.2+4.1+1.9+1.7+6.4+5.7+2+2.2+2.7+1.4+2.2+1.5+1.6+2</f>
        <v>61.800000000000011</v>
      </c>
      <c r="C28" s="13">
        <f t="shared" si="1"/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90"/>
    </row>
    <row r="29" spans="1:34" ht="12.95" customHeight="1" x14ac:dyDescent="0.25">
      <c r="A29" s="7" t="s">
        <v>14</v>
      </c>
      <c r="B29" s="13">
        <f>7.8+7.7+4+6.1+0.6+0.6+0.5+0.7+7.4+7.3+3.4+5.3+7.6+5.1+5.4+5.4+2.8</f>
        <v>77.7</v>
      </c>
      <c r="C29" s="13">
        <f t="shared" si="1"/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13"/>
      <c r="S29" s="13"/>
      <c r="T29" s="13"/>
      <c r="U29" s="13"/>
      <c r="V29" s="13"/>
      <c r="W29" s="23"/>
      <c r="X29" s="23"/>
      <c r="Y29" s="13"/>
      <c r="Z29" s="13"/>
      <c r="AA29" s="13"/>
      <c r="AB29" s="13"/>
      <c r="AC29" s="13"/>
      <c r="AD29" s="23"/>
      <c r="AE29" s="23"/>
      <c r="AF29" s="13"/>
      <c r="AG29" s="26"/>
      <c r="AH29" s="90"/>
    </row>
    <row r="30" spans="1:34" ht="12.95" customHeight="1" x14ac:dyDescent="0.25">
      <c r="A30" s="7" t="s">
        <v>12</v>
      </c>
      <c r="B30" s="13">
        <v>208.7</v>
      </c>
      <c r="C30" s="13">
        <f t="shared" si="1"/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13"/>
      <c r="S30" s="13"/>
      <c r="T30" s="13"/>
      <c r="U30" s="13"/>
      <c r="V30" s="13"/>
      <c r="W30" s="23"/>
      <c r="X30" s="23"/>
      <c r="Y30" s="13"/>
      <c r="Z30" s="13"/>
      <c r="AA30" s="13"/>
      <c r="AB30" s="13"/>
      <c r="AC30" s="13"/>
      <c r="AD30" s="23"/>
      <c r="AE30" s="23"/>
      <c r="AF30" s="13"/>
      <c r="AG30" s="26"/>
      <c r="AH30" s="90"/>
    </row>
    <row r="31" spans="1:34" ht="12.95" customHeight="1" x14ac:dyDescent="0.25">
      <c r="A31" s="7" t="s">
        <v>30</v>
      </c>
      <c r="B31" s="13">
        <f>32.2+571.2+0.6+0.6+48.1+0.6+0.6+38.8+9.5+88.5+33.6+1266.3</f>
        <v>2090.6000000000004</v>
      </c>
      <c r="C31" s="13">
        <f t="shared" si="1"/>
        <v>0</v>
      </c>
      <c r="D31" s="13"/>
      <c r="E31" s="23"/>
      <c r="F31" s="23"/>
      <c r="G31" s="23"/>
      <c r="H31" s="23"/>
      <c r="I31" s="23"/>
      <c r="J31" s="23"/>
      <c r="K31" s="13"/>
      <c r="L31" s="23"/>
      <c r="M31" s="23"/>
      <c r="N31" s="23"/>
      <c r="O31" s="23"/>
      <c r="P31" s="23"/>
      <c r="Q31" s="23"/>
      <c r="R31" s="13"/>
      <c r="S31" s="23"/>
      <c r="T31" s="23"/>
      <c r="U31" s="23"/>
      <c r="V31" s="23"/>
      <c r="W31" s="23"/>
      <c r="X31" s="23"/>
      <c r="Y31" s="13"/>
      <c r="Z31" s="23"/>
      <c r="AA31" s="23"/>
      <c r="AB31" s="23"/>
      <c r="AC31" s="23"/>
      <c r="AD31" s="13"/>
      <c r="AE31" s="23"/>
      <c r="AF31" s="13"/>
      <c r="AG31" s="30"/>
      <c r="AH31" s="90"/>
    </row>
    <row r="32" spans="1:34" ht="12.95" customHeight="1" x14ac:dyDescent="0.25">
      <c r="A32" s="7" t="s">
        <v>31</v>
      </c>
      <c r="B32" s="13">
        <f>0.5+0.7+0.6+0.4+0.4+0.4+0.4+0.6+0.5+0.5+0.2+0.3+0.6+1+0.2+0.3+3.6+25.6+69</f>
        <v>105.8</v>
      </c>
      <c r="C32" s="13">
        <f t="shared" si="1"/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30"/>
      <c r="AH32" s="90"/>
    </row>
    <row r="33" spans="1:34" ht="12.95" customHeight="1" x14ac:dyDescent="0.25">
      <c r="A33" s="7" t="s">
        <v>5</v>
      </c>
      <c r="B33" s="13">
        <f>12.4+19.7+6.1+6.1+15+12.9</f>
        <v>72.2</v>
      </c>
      <c r="C33" s="13">
        <f t="shared" si="1"/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26"/>
      <c r="AH33" s="90"/>
    </row>
    <row r="34" spans="1:34" ht="12.95" customHeight="1" x14ac:dyDescent="0.25">
      <c r="A34" s="10" t="s">
        <v>15</v>
      </c>
      <c r="B34" s="15">
        <f>SUM(B35:B43)</f>
        <v>4286.5999999999995</v>
      </c>
      <c r="C34" s="13">
        <f t="shared" si="1"/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30"/>
      <c r="AH34" s="90"/>
    </row>
    <row r="35" spans="1:34" ht="12.95" customHeight="1" x14ac:dyDescent="0.25">
      <c r="A35" s="7" t="s">
        <v>25</v>
      </c>
      <c r="B35" s="13">
        <f>36.6+3.7+4.9+14.7+9+14.7+8+8+34+30.5+13.9+45.2+31.2</f>
        <v>254.40000000000003</v>
      </c>
      <c r="C35" s="13">
        <f t="shared" si="1"/>
        <v>5851.1999999999989</v>
      </c>
      <c r="D35" s="13">
        <f t="shared" ref="D35:G35" si="2">36.6+3.7+4.9+14.7+9+14.7+8+8+34+30.5+13.9+45.2+31.2</f>
        <v>254.40000000000003</v>
      </c>
      <c r="E35" s="13">
        <f t="shared" si="2"/>
        <v>254.40000000000003</v>
      </c>
      <c r="F35" s="13">
        <f t="shared" si="2"/>
        <v>254.40000000000003</v>
      </c>
      <c r="G35" s="13">
        <f t="shared" si="2"/>
        <v>254.40000000000003</v>
      </c>
      <c r="H35" s="13"/>
      <c r="I35" s="13"/>
      <c r="J35" s="13">
        <f t="shared" ref="J35:N35" si="3">36.6+3.7+4.9+14.7+9+14.7+8+8+34+30.5+13.9+45.2+31.2</f>
        <v>254.40000000000003</v>
      </c>
      <c r="K35" s="13">
        <f t="shared" si="3"/>
        <v>254.40000000000003</v>
      </c>
      <c r="L35" s="13">
        <f t="shared" si="3"/>
        <v>254.40000000000003</v>
      </c>
      <c r="M35" s="13">
        <f t="shared" si="3"/>
        <v>254.40000000000003</v>
      </c>
      <c r="N35" s="13">
        <f t="shared" si="3"/>
        <v>254.40000000000003</v>
      </c>
      <c r="O35" s="13"/>
      <c r="P35" s="13"/>
      <c r="Q35" s="28">
        <v>254.4</v>
      </c>
      <c r="R35" s="28">
        <v>254.4</v>
      </c>
      <c r="S35" s="13">
        <f t="shared" ref="S35:U35" si="4">36.6+3.7+4.9+14.7+9+14.7+8+8+34+30.5+13.9+45.2+31.2</f>
        <v>254.40000000000003</v>
      </c>
      <c r="T35" s="13">
        <f t="shared" si="4"/>
        <v>254.40000000000003</v>
      </c>
      <c r="U35" s="13">
        <f t="shared" si="4"/>
        <v>254.40000000000003</v>
      </c>
      <c r="V35" s="13"/>
      <c r="W35" s="13"/>
      <c r="X35" s="28">
        <v>254.4</v>
      </c>
      <c r="Y35" s="28">
        <v>254.4</v>
      </c>
      <c r="Z35" s="28">
        <v>254.4</v>
      </c>
      <c r="AA35" s="13">
        <f t="shared" ref="AA35:AB35" si="5">36.6+3.7+4.9+14.7+9+14.7+8+8+34+30.5+13.9+45.2+31.2</f>
        <v>254.40000000000003</v>
      </c>
      <c r="AB35" s="13">
        <f t="shared" si="5"/>
        <v>254.40000000000003</v>
      </c>
      <c r="AC35" s="13"/>
      <c r="AD35" s="13"/>
      <c r="AE35" s="28">
        <v>254.4</v>
      </c>
      <c r="AF35" s="28">
        <v>254.4</v>
      </c>
      <c r="AG35" s="28">
        <v>254.4</v>
      </c>
      <c r="AH35" s="131">
        <v>254.4</v>
      </c>
    </row>
    <row r="36" spans="1:34" ht="12.95" customHeight="1" x14ac:dyDescent="0.25">
      <c r="A36" s="7" t="s">
        <v>6</v>
      </c>
      <c r="B36" s="13">
        <f>3.9+6.4</f>
        <v>10.3</v>
      </c>
      <c r="C36" s="13">
        <f t="shared" si="1"/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30"/>
      <c r="AH36" s="90"/>
    </row>
    <row r="37" spans="1:34" ht="30" x14ac:dyDescent="0.25">
      <c r="A37" s="7" t="s">
        <v>11</v>
      </c>
      <c r="B37" s="13">
        <f>47.6+1863.8+1009.4+84.3</f>
        <v>3005.1</v>
      </c>
      <c r="C37" s="13">
        <f t="shared" si="1"/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30"/>
      <c r="AH37" s="90"/>
    </row>
    <row r="38" spans="1:34" ht="12.95" customHeight="1" x14ac:dyDescent="0.25">
      <c r="A38" s="7" t="s">
        <v>8</v>
      </c>
      <c r="B38" s="13">
        <f>9.1+5.9+5.5+9.1+48.5</f>
        <v>78.099999999999994</v>
      </c>
      <c r="C38" s="13">
        <f t="shared" si="1"/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26"/>
      <c r="AH38" s="90"/>
    </row>
    <row r="39" spans="1:34" ht="12.95" customHeight="1" x14ac:dyDescent="0.25">
      <c r="A39" s="7" t="s">
        <v>32</v>
      </c>
      <c r="B39" s="13">
        <v>580.79999999999995</v>
      </c>
      <c r="C39" s="13">
        <f t="shared" si="1"/>
        <v>0</v>
      </c>
      <c r="D39" s="13"/>
      <c r="E39" s="23"/>
      <c r="F39" s="23"/>
      <c r="G39" s="23"/>
      <c r="H39" s="13"/>
      <c r="I39" s="23"/>
      <c r="J39" s="23"/>
      <c r="K39" s="13"/>
      <c r="L39" s="23"/>
      <c r="M39" s="23"/>
      <c r="N39" s="23"/>
      <c r="O39" s="23"/>
      <c r="P39" s="23"/>
      <c r="Q39" s="13"/>
      <c r="R39" s="13"/>
      <c r="S39" s="23"/>
      <c r="T39" s="23"/>
      <c r="U39" s="23"/>
      <c r="V39" s="23"/>
      <c r="W39" s="13"/>
      <c r="X39" s="13"/>
      <c r="Y39" s="23"/>
      <c r="Z39" s="23"/>
      <c r="AA39" s="23"/>
      <c r="AB39" s="23"/>
      <c r="AC39" s="23"/>
      <c r="AD39" s="13"/>
      <c r="AE39" s="23"/>
      <c r="AF39" s="23"/>
      <c r="AG39" s="30"/>
      <c r="AH39" s="90"/>
    </row>
    <row r="40" spans="1:34" ht="12.95" customHeight="1" x14ac:dyDescent="0.25">
      <c r="A40" s="7" t="s">
        <v>9</v>
      </c>
      <c r="B40" s="13">
        <f>38.6+1.4+3.2+5.1+0.3</f>
        <v>48.6</v>
      </c>
      <c r="C40" s="13">
        <f t="shared" si="1"/>
        <v>0</v>
      </c>
      <c r="D40" s="13"/>
      <c r="E40" s="23"/>
      <c r="F40" s="23"/>
      <c r="G40" s="23"/>
      <c r="H40" s="13"/>
      <c r="I40" s="23"/>
      <c r="J40" s="23"/>
      <c r="K40" s="13"/>
      <c r="L40" s="23"/>
      <c r="M40" s="23"/>
      <c r="N40" s="23"/>
      <c r="O40" s="23"/>
      <c r="P40" s="23"/>
      <c r="Q40" s="13"/>
      <c r="R40" s="23"/>
      <c r="S40" s="23"/>
      <c r="T40" s="23"/>
      <c r="U40" s="23"/>
      <c r="V40" s="23"/>
      <c r="W40" s="23"/>
      <c r="X40" s="13"/>
      <c r="Y40" s="23"/>
      <c r="Z40" s="23"/>
      <c r="AA40" s="23"/>
      <c r="AB40" s="13"/>
      <c r="AC40" s="23"/>
      <c r="AD40" s="23"/>
      <c r="AE40" s="23"/>
      <c r="AF40" s="23"/>
      <c r="AG40" s="30"/>
      <c r="AH40" s="90"/>
    </row>
    <row r="41" spans="1:34" ht="12.95" customHeight="1" x14ac:dyDescent="0.25">
      <c r="A41" s="7" t="s">
        <v>33</v>
      </c>
      <c r="B41" s="13">
        <f>23.1+129.8+2.7+13.7+9.4+12.9+4.9+5</f>
        <v>201.5</v>
      </c>
      <c r="C41" s="13">
        <f t="shared" si="1"/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26"/>
      <c r="AH41" s="90"/>
    </row>
    <row r="42" spans="1:34" ht="12.95" customHeight="1" x14ac:dyDescent="0.25">
      <c r="A42" s="7" t="s">
        <v>34</v>
      </c>
      <c r="B42" s="13">
        <f>9.1+7.3+9.7+13.6+19.6+21.2+21</f>
        <v>101.5</v>
      </c>
      <c r="C42" s="13">
        <f t="shared" si="1"/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30"/>
      <c r="AH42" s="90"/>
    </row>
    <row r="43" spans="1:34" ht="12.95" customHeight="1" x14ac:dyDescent="0.25">
      <c r="A43" s="7" t="s">
        <v>31</v>
      </c>
      <c r="B43" s="13">
        <f>4.8+0.8+0.7</f>
        <v>6.3</v>
      </c>
      <c r="C43" s="13">
        <f t="shared" si="1"/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30"/>
      <c r="AH43" s="90"/>
    </row>
    <row r="44" spans="1:34" ht="12.95" customHeight="1" x14ac:dyDescent="0.25">
      <c r="A44" s="10" t="s">
        <v>17</v>
      </c>
      <c r="B44" s="15">
        <f>SUM(B45:B50)</f>
        <v>1124.0999999999999</v>
      </c>
      <c r="C44" s="13">
        <f t="shared" si="1"/>
        <v>0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30"/>
      <c r="AH44" s="90"/>
    </row>
    <row r="45" spans="1:34" ht="12.95" customHeight="1" x14ac:dyDescent="0.25">
      <c r="A45" s="7" t="s">
        <v>25</v>
      </c>
      <c r="B45" s="13">
        <f>10.2+22.1+13.7+8.9+12.9+23.4+24.9+27.9+31.6+7.8+20.8+8.9+23.6+23.5+23.5+23.3+22.3+19.6+12.8+30.5+10</f>
        <v>402.2000000000001</v>
      </c>
      <c r="C45" s="13">
        <f t="shared" si="1"/>
        <v>8848.4</v>
      </c>
      <c r="D45" s="13"/>
      <c r="E45" s="13">
        <f t="shared" ref="E45:I45" si="6">10.2+22.1+13.7+8.9+12.9+23.4+24.9+27.9+31.6+7.8+20.8+8.9+23.6+23.5+23.5+23.3+22.3+19.6+12.8+30.5+10</f>
        <v>402.2000000000001</v>
      </c>
      <c r="F45" s="13">
        <f t="shared" si="6"/>
        <v>402.2000000000001</v>
      </c>
      <c r="G45" s="13">
        <f t="shared" si="6"/>
        <v>402.2000000000001</v>
      </c>
      <c r="H45" s="13">
        <f t="shared" si="6"/>
        <v>402.2000000000001</v>
      </c>
      <c r="I45" s="13">
        <f t="shared" si="6"/>
        <v>402.2000000000001</v>
      </c>
      <c r="J45" s="28"/>
      <c r="K45" s="28"/>
      <c r="L45" s="13">
        <f t="shared" ref="L45:N45" si="7">10.2+22.1+13.7+8.9+12.9+23.4+24.9+27.9+31.6+7.8+20.8+8.9+23.6+23.5+23.5+23.3+22.3+19.6+12.8+30.5+10</f>
        <v>402.2000000000001</v>
      </c>
      <c r="M45" s="13">
        <f t="shared" si="7"/>
        <v>402.2000000000001</v>
      </c>
      <c r="N45" s="13">
        <f t="shared" si="7"/>
        <v>402.2000000000001</v>
      </c>
      <c r="O45" s="28">
        <v>402.2</v>
      </c>
      <c r="P45" s="28">
        <v>402.2</v>
      </c>
      <c r="Q45" s="28"/>
      <c r="R45" s="28"/>
      <c r="S45" s="13">
        <f t="shared" ref="S45:U45" si="8">10.2+22.1+13.7+8.9+12.9+23.4+24.9+27.9+31.6+7.8+20.8+8.9+23.6+23.5+23.5+23.3+22.3+19.6+12.8+30.5+10</f>
        <v>402.2000000000001</v>
      </c>
      <c r="T45" s="13">
        <f t="shared" si="8"/>
        <v>402.2000000000001</v>
      </c>
      <c r="U45" s="13">
        <f t="shared" si="8"/>
        <v>402.2000000000001</v>
      </c>
      <c r="V45" s="28">
        <v>402.2</v>
      </c>
      <c r="W45" s="28">
        <v>402.2</v>
      </c>
      <c r="X45" s="28"/>
      <c r="Y45" s="28"/>
      <c r="Z45" s="13">
        <f t="shared" ref="Z45:AB45" si="9">10.2+22.1+13.7+8.9+12.9+23.4+24.9+27.9+31.6+7.8+20.8+8.9+23.6+23.5+23.5+23.3+22.3+19.6+12.8+30.5+10</f>
        <v>402.2000000000001</v>
      </c>
      <c r="AA45" s="13">
        <f t="shared" si="9"/>
        <v>402.2000000000001</v>
      </c>
      <c r="AB45" s="13">
        <f t="shared" si="9"/>
        <v>402.2000000000001</v>
      </c>
      <c r="AC45" s="28">
        <v>402.2</v>
      </c>
      <c r="AD45" s="28">
        <v>402.2</v>
      </c>
      <c r="AE45" s="28"/>
      <c r="AF45" s="28"/>
      <c r="AG45" s="13">
        <f>10.2+22.1+13.7+8.9+12.9+23.4+24.9+27.9+31.6+7.8+20.8+8.9+23.6+23.5+23.5+23.3+22.3+19.6+12.8+30.5+10</f>
        <v>402.2000000000001</v>
      </c>
      <c r="AH45" s="131">
        <v>402.2</v>
      </c>
    </row>
    <row r="46" spans="1:34" ht="30" x14ac:dyDescent="0.25">
      <c r="A46" s="7" t="s">
        <v>11</v>
      </c>
      <c r="B46" s="13">
        <f>98.9+418.6</f>
        <v>517.5</v>
      </c>
      <c r="C46" s="13">
        <f t="shared" si="1"/>
        <v>0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30"/>
      <c r="AH46" s="90"/>
    </row>
    <row r="47" spans="1:34" ht="12.95" customHeight="1" x14ac:dyDescent="0.25">
      <c r="A47" s="7" t="s">
        <v>6</v>
      </c>
      <c r="B47" s="13">
        <f>6.5+3.7+5.1+7+4.9+1.8+6.4+5.6+9.5</f>
        <v>50.5</v>
      </c>
      <c r="C47" s="13">
        <f t="shared" si="1"/>
        <v>0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13"/>
      <c r="S47" s="23"/>
      <c r="T47" s="23"/>
      <c r="U47" s="23"/>
      <c r="V47" s="23"/>
      <c r="W47" s="23"/>
      <c r="X47" s="13"/>
      <c r="Y47" s="23"/>
      <c r="Z47" s="23"/>
      <c r="AA47" s="23"/>
      <c r="AB47" s="23"/>
      <c r="AC47" s="23"/>
      <c r="AD47" s="13"/>
      <c r="AE47" s="23"/>
      <c r="AF47" s="23"/>
      <c r="AG47" s="30"/>
      <c r="AH47" s="90"/>
    </row>
    <row r="48" spans="1:34" ht="12.95" customHeight="1" x14ac:dyDescent="0.25">
      <c r="A48" s="7" t="s">
        <v>5</v>
      </c>
      <c r="B48" s="13">
        <f>13.7+13.2+39.8+21</f>
        <v>87.699999999999989</v>
      </c>
      <c r="C48" s="13">
        <f t="shared" si="1"/>
        <v>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23"/>
      <c r="AE48" s="23"/>
      <c r="AF48" s="13"/>
      <c r="AG48" s="26"/>
      <c r="AH48" s="90"/>
    </row>
    <row r="49" spans="1:34" ht="12.95" customHeight="1" x14ac:dyDescent="0.25">
      <c r="A49" s="7" t="s">
        <v>8</v>
      </c>
      <c r="B49" s="13">
        <f>6.5+8.1+12.9+33.1</f>
        <v>60.6</v>
      </c>
      <c r="C49" s="13">
        <f t="shared" si="1"/>
        <v>0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23"/>
      <c r="AE49" s="23"/>
      <c r="AF49" s="13"/>
      <c r="AG49" s="26"/>
      <c r="AH49" s="90"/>
    </row>
    <row r="50" spans="1:34" ht="12.95" customHeight="1" x14ac:dyDescent="0.25">
      <c r="A50" s="7" t="s">
        <v>31</v>
      </c>
      <c r="B50" s="13">
        <f>0.8+0.7+4.1</f>
        <v>5.6</v>
      </c>
      <c r="C50" s="13">
        <f t="shared" si="1"/>
        <v>0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30"/>
      <c r="AH50" s="90"/>
    </row>
    <row r="51" spans="1:34" ht="12.95" customHeight="1" x14ac:dyDescent="0.25">
      <c r="A51" s="10" t="s">
        <v>35</v>
      </c>
      <c r="B51" s="15">
        <f>SUM(B52:B54)</f>
        <v>5790.7000000000007</v>
      </c>
      <c r="C51" s="13">
        <f t="shared" si="1"/>
        <v>0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30"/>
      <c r="AH51" s="90"/>
    </row>
    <row r="52" spans="1:34" ht="12.95" customHeight="1" x14ac:dyDescent="0.25">
      <c r="A52" s="7" t="s">
        <v>13</v>
      </c>
      <c r="B52" s="13">
        <f>14+13.6+13.8+5.6+11.4+5+15.4+15.5+15.5+15.5+15.4+15.5+14.7</f>
        <v>170.9</v>
      </c>
      <c r="C52" s="13">
        <f t="shared" si="1"/>
        <v>0</v>
      </c>
      <c r="D52" s="13"/>
      <c r="E52" s="13"/>
      <c r="F52" s="23"/>
      <c r="G52" s="23"/>
      <c r="H52" s="13"/>
      <c r="I52" s="13"/>
      <c r="J52" s="13"/>
      <c r="K52" s="13"/>
      <c r="L52" s="13"/>
      <c r="M52" s="23"/>
      <c r="N52" s="2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90"/>
    </row>
    <row r="53" spans="1:34" ht="12.95" customHeight="1" x14ac:dyDescent="0.25">
      <c r="A53" s="7" t="s">
        <v>5</v>
      </c>
      <c r="B53" s="13">
        <f>21+21.2</f>
        <v>42.2</v>
      </c>
      <c r="C53" s="13">
        <f t="shared" si="1"/>
        <v>0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13"/>
      <c r="S53" s="13"/>
      <c r="T53" s="13"/>
      <c r="U53" s="13"/>
      <c r="V53" s="13"/>
      <c r="W53" s="23"/>
      <c r="X53" s="23"/>
      <c r="Y53" s="13"/>
      <c r="Z53" s="13"/>
      <c r="AA53" s="13"/>
      <c r="AB53" s="13"/>
      <c r="AC53" s="13"/>
      <c r="AD53" s="23"/>
      <c r="AE53" s="23"/>
      <c r="AF53" s="13"/>
      <c r="AG53" s="26"/>
      <c r="AH53" s="90"/>
    </row>
    <row r="54" spans="1:34" ht="30" x14ac:dyDescent="0.25">
      <c r="A54" s="7" t="s">
        <v>11</v>
      </c>
      <c r="B54" s="13">
        <v>5577.6</v>
      </c>
      <c r="C54" s="13">
        <f t="shared" si="1"/>
        <v>0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30"/>
      <c r="AH54" s="90"/>
    </row>
    <row r="55" spans="1:34" ht="12.95" customHeight="1" x14ac:dyDescent="0.25">
      <c r="A55" s="10" t="s">
        <v>36</v>
      </c>
      <c r="B55" s="15">
        <f>SUM(B56:B57)</f>
        <v>2622.2999999999997</v>
      </c>
      <c r="C55" s="13">
        <f t="shared" si="1"/>
        <v>0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30"/>
      <c r="AH55" s="90"/>
    </row>
    <row r="56" spans="1:34" ht="12.95" customHeight="1" x14ac:dyDescent="0.25">
      <c r="A56" s="7" t="s">
        <v>5</v>
      </c>
      <c r="B56" s="13">
        <f>21.1+21.1</f>
        <v>42.2</v>
      </c>
      <c r="C56" s="13">
        <f t="shared" si="1"/>
        <v>0</v>
      </c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13"/>
      <c r="S56" s="13"/>
      <c r="T56" s="13"/>
      <c r="U56" s="13"/>
      <c r="V56" s="13"/>
      <c r="W56" s="23"/>
      <c r="X56" s="23"/>
      <c r="Y56" s="13"/>
      <c r="Z56" s="13"/>
      <c r="AA56" s="13"/>
      <c r="AB56" s="13"/>
      <c r="AC56" s="13"/>
      <c r="AD56" s="23"/>
      <c r="AE56" s="23"/>
      <c r="AF56" s="13"/>
      <c r="AG56" s="26"/>
      <c r="AH56" s="90"/>
    </row>
    <row r="57" spans="1:34" ht="30" x14ac:dyDescent="0.25">
      <c r="A57" s="7" t="s">
        <v>11</v>
      </c>
      <c r="B57" s="13">
        <v>2580.1</v>
      </c>
      <c r="C57" s="13">
        <f t="shared" si="1"/>
        <v>0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30"/>
      <c r="AH57" s="90"/>
    </row>
    <row r="58" spans="1:34" ht="12.95" customHeight="1" x14ac:dyDescent="0.25">
      <c r="A58" s="10" t="s">
        <v>37</v>
      </c>
      <c r="B58" s="15">
        <f>SUM(B59)</f>
        <v>1683.5</v>
      </c>
      <c r="C58" s="13">
        <f t="shared" si="1"/>
        <v>0</v>
      </c>
      <c r="D58" s="23"/>
      <c r="E58" s="4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30"/>
      <c r="AH58" s="90"/>
    </row>
    <row r="59" spans="1:34" ht="30" x14ac:dyDescent="0.25">
      <c r="A59" s="7" t="s">
        <v>11</v>
      </c>
      <c r="B59" s="13">
        <v>1683.5</v>
      </c>
      <c r="C59" s="13">
        <f t="shared" si="1"/>
        <v>0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30"/>
      <c r="AH59" s="90"/>
    </row>
    <row r="60" spans="1:34" ht="15" customHeight="1" x14ac:dyDescent="0.25">
      <c r="A60" s="10" t="s">
        <v>18</v>
      </c>
      <c r="B60" s="13"/>
      <c r="C60" s="13">
        <f t="shared" si="1"/>
        <v>0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30"/>
      <c r="AH60" s="90"/>
    </row>
    <row r="61" spans="1:34" ht="12.95" customHeight="1" x14ac:dyDescent="0.25">
      <c r="A61" s="7" t="s">
        <v>83</v>
      </c>
      <c r="B61" s="13"/>
      <c r="C61" s="13">
        <f t="shared" si="1"/>
        <v>0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30"/>
      <c r="AH61" s="90"/>
    </row>
    <row r="62" spans="1:34" ht="12.95" customHeight="1" x14ac:dyDescent="0.25">
      <c r="A62" s="7" t="s">
        <v>84</v>
      </c>
      <c r="B62" s="13"/>
      <c r="C62" s="13">
        <f t="shared" si="1"/>
        <v>183218</v>
      </c>
      <c r="D62" s="13">
        <v>5710</v>
      </c>
      <c r="E62" s="13">
        <v>5710</v>
      </c>
      <c r="F62" s="13">
        <v>5710</v>
      </c>
      <c r="G62" s="13">
        <v>5710</v>
      </c>
      <c r="H62" s="13">
        <v>5710</v>
      </c>
      <c r="I62" s="13">
        <v>5710</v>
      </c>
      <c r="J62" s="13">
        <v>5710</v>
      </c>
      <c r="K62" s="13">
        <v>5710</v>
      </c>
      <c r="L62" s="13">
        <v>5710</v>
      </c>
      <c r="M62" s="13">
        <v>5710</v>
      </c>
      <c r="N62" s="13">
        <v>5710</v>
      </c>
      <c r="O62" s="13">
        <v>5710</v>
      </c>
      <c r="P62" s="13">
        <v>5710</v>
      </c>
      <c r="Q62" s="13">
        <v>5710</v>
      </c>
      <c r="R62" s="13">
        <v>5710</v>
      </c>
      <c r="S62" s="13">
        <v>5710</v>
      </c>
      <c r="T62" s="13">
        <v>5710</v>
      </c>
      <c r="U62" s="13">
        <v>5710</v>
      </c>
      <c r="V62" s="13">
        <v>5710</v>
      </c>
      <c r="W62" s="13">
        <v>5710</v>
      </c>
      <c r="X62" s="13">
        <v>5710</v>
      </c>
      <c r="Y62" s="13">
        <f t="shared" ref="Y62:AF62" si="10">Y8+Y9</f>
        <v>6486</v>
      </c>
      <c r="Z62" s="13">
        <f t="shared" si="10"/>
        <v>6486</v>
      </c>
      <c r="AA62" s="13">
        <f t="shared" si="10"/>
        <v>6486</v>
      </c>
      <c r="AB62" s="13">
        <f t="shared" si="10"/>
        <v>6486</v>
      </c>
      <c r="AC62" s="13">
        <f t="shared" si="10"/>
        <v>6486</v>
      </c>
      <c r="AD62" s="13">
        <f t="shared" si="10"/>
        <v>6486</v>
      </c>
      <c r="AE62" s="13">
        <f t="shared" si="10"/>
        <v>6486</v>
      </c>
      <c r="AF62" s="13">
        <f t="shared" si="10"/>
        <v>6486</v>
      </c>
      <c r="AG62" s="13">
        <v>5710</v>
      </c>
      <c r="AH62" s="89">
        <v>5710</v>
      </c>
    </row>
    <row r="63" spans="1:34" ht="12.95" customHeight="1" x14ac:dyDescent="0.25">
      <c r="A63" s="7" t="s">
        <v>20</v>
      </c>
      <c r="B63" s="13"/>
      <c r="C63" s="13">
        <f t="shared" si="1"/>
        <v>0</v>
      </c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6"/>
      <c r="AH63" s="90"/>
    </row>
    <row r="64" spans="1:34" ht="12.95" customHeight="1" thickBot="1" x14ac:dyDescent="0.3">
      <c r="A64" s="7" t="s">
        <v>21</v>
      </c>
      <c r="B64" s="13"/>
      <c r="C64" s="13">
        <f t="shared" si="1"/>
        <v>0</v>
      </c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32"/>
      <c r="AH64" s="90"/>
    </row>
    <row r="65" spans="1:34" ht="15.95" customHeight="1" thickBot="1" x14ac:dyDescent="0.3">
      <c r="A65" s="11" t="s">
        <v>38</v>
      </c>
      <c r="B65" s="16"/>
      <c r="C65" s="17">
        <f>SUM(C14:C64)</f>
        <v>233222.6</v>
      </c>
      <c r="D65" s="52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4"/>
    </row>
    <row r="66" spans="1:34" ht="12.95" customHeight="1" x14ac:dyDescent="0.25">
      <c r="A66" s="9"/>
      <c r="B66" s="3"/>
      <c r="C66" s="8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ht="12.95" customHeight="1" x14ac:dyDescent="0.25">
      <c r="A67" s="9"/>
      <c r="B67" s="3"/>
      <c r="C67" s="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ht="12.95" customHeight="1" x14ac:dyDescent="0.25">
      <c r="A68" s="9"/>
      <c r="B68" s="3"/>
      <c r="C68" s="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ht="12.95" customHeight="1" x14ac:dyDescent="0.25">
      <c r="A69" s="9"/>
      <c r="B69" s="3"/>
      <c r="C69" s="8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ht="12.95" customHeight="1" x14ac:dyDescent="0.25">
      <c r="A70" s="9"/>
      <c r="B70" s="3"/>
      <c r="C70" s="8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ht="12.95" customHeight="1" x14ac:dyDescent="0.25">
      <c r="A71" s="9"/>
      <c r="B71" s="3"/>
      <c r="C71" s="8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ht="12.95" customHeight="1" x14ac:dyDescent="0.25">
      <c r="A72" s="9"/>
      <c r="B72" s="3"/>
      <c r="C72" s="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ht="12.95" customHeight="1" x14ac:dyDescent="0.25">
      <c r="A73" s="9"/>
      <c r="B73" s="3"/>
      <c r="C73" s="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x14ac:dyDescent="0.25">
      <c r="A74" s="9"/>
      <c r="B74" s="3"/>
      <c r="C74" s="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x14ac:dyDescent="0.25">
      <c r="A75" s="9"/>
      <c r="B75" s="3"/>
      <c r="C75" s="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x14ac:dyDescent="0.25">
      <c r="A76" s="9"/>
      <c r="B76" s="3"/>
      <c r="C76" s="8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x14ac:dyDescent="0.25">
      <c r="A77" s="9"/>
      <c r="B77" s="3"/>
      <c r="C77" s="8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x14ac:dyDescent="0.25">
      <c r="A78" s="9"/>
      <c r="B78" s="3"/>
      <c r="C78" s="8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x14ac:dyDescent="0.25">
      <c r="A79" s="9"/>
      <c r="B79" s="3"/>
      <c r="C79" s="8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x14ac:dyDescent="0.25">
      <c r="A80" s="9"/>
      <c r="B80" s="3"/>
      <c r="C80" s="8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x14ac:dyDescent="0.25">
      <c r="A81" s="9"/>
      <c r="B81" s="3"/>
      <c r="C81" s="8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x14ac:dyDescent="0.25">
      <c r="A82" s="9"/>
      <c r="B82" s="3"/>
      <c r="C82" s="8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x14ac:dyDescent="0.25">
      <c r="A83" s="9"/>
      <c r="B83" s="3"/>
      <c r="C83" s="8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x14ac:dyDescent="0.25">
      <c r="A84" s="9"/>
      <c r="B84" s="3"/>
      <c r="C84" s="8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x14ac:dyDescent="0.25">
      <c r="A85" s="9"/>
      <c r="B85" s="3"/>
      <c r="C85" s="8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x14ac:dyDescent="0.25">
      <c r="A86" s="9"/>
      <c r="B86" s="3"/>
      <c r="C86" s="8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x14ac:dyDescent="0.25">
      <c r="A87" s="9"/>
      <c r="B87" s="3"/>
      <c r="C87" s="8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x14ac:dyDescent="0.25">
      <c r="A88" s="9"/>
      <c r="B88" s="3"/>
      <c r="C88" s="8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x14ac:dyDescent="0.25">
      <c r="A89" s="9"/>
      <c r="B89" s="3"/>
      <c r="C89" s="8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x14ac:dyDescent="0.25">
      <c r="A90" s="9"/>
      <c r="B90" s="3"/>
      <c r="C90" s="8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x14ac:dyDescent="0.25">
      <c r="A91" s="9"/>
      <c r="B91" s="3"/>
      <c r="C91" s="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x14ac:dyDescent="0.25">
      <c r="A92" s="9"/>
      <c r="B92" s="3"/>
      <c r="C92" s="8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x14ac:dyDescent="0.25">
      <c r="A93" s="9"/>
      <c r="B93" s="3"/>
      <c r="C93" s="8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x14ac:dyDescent="0.25">
      <c r="A94" s="9"/>
      <c r="B94" s="3"/>
      <c r="C94" s="8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x14ac:dyDescent="0.25">
      <c r="A95" s="9"/>
      <c r="B95" s="3"/>
      <c r="C95" s="8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x14ac:dyDescent="0.25">
      <c r="A96" s="9"/>
      <c r="B96" s="3"/>
      <c r="C96" s="8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x14ac:dyDescent="0.25">
      <c r="A97" s="9"/>
      <c r="B97" s="3"/>
      <c r="C97" s="8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x14ac:dyDescent="0.25">
      <c r="A98" s="9"/>
      <c r="B98" s="3"/>
      <c r="C98" s="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x14ac:dyDescent="0.25">
      <c r="A99" s="9"/>
      <c r="B99" s="3"/>
      <c r="C99" s="8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x14ac:dyDescent="0.25">
      <c r="A100" s="9"/>
      <c r="B100" s="3"/>
      <c r="C100" s="8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x14ac:dyDescent="0.25">
      <c r="A101" s="9"/>
      <c r="B101" s="3"/>
      <c r="C101" s="8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1:34" x14ac:dyDescent="0.25">
      <c r="A102" s="9"/>
      <c r="B102" s="3"/>
      <c r="C102" s="8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1:34" x14ac:dyDescent="0.25">
      <c r="A103" s="9"/>
      <c r="B103" s="3"/>
      <c r="C103" s="8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1:34" x14ac:dyDescent="0.25">
      <c r="A104" s="9"/>
      <c r="B104" s="3"/>
      <c r="C104" s="8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 x14ac:dyDescent="0.25">
      <c r="A105" s="9"/>
      <c r="B105" s="3"/>
      <c r="C105" s="8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1:34" x14ac:dyDescent="0.25">
      <c r="A106" s="9"/>
      <c r="B106" s="3"/>
      <c r="C106" s="8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1:34" x14ac:dyDescent="0.25">
      <c r="A107" s="9"/>
      <c r="B107" s="3"/>
      <c r="C107" s="8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1:34" x14ac:dyDescent="0.25">
      <c r="A108" s="9"/>
      <c r="B108" s="3"/>
      <c r="C108" s="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1:34" x14ac:dyDescent="0.25">
      <c r="A109" s="9"/>
      <c r="B109" s="3"/>
      <c r="C109" s="8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1:34" x14ac:dyDescent="0.25">
      <c r="A110" s="9"/>
      <c r="B110" s="3"/>
      <c r="C110" s="8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1:34" x14ac:dyDescent="0.25">
      <c r="A111" s="9"/>
      <c r="B111" s="3"/>
      <c r="C111" s="8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1:34" x14ac:dyDescent="0.25">
      <c r="A112" s="9"/>
      <c r="B112" s="3"/>
      <c r="C112" s="8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1:34" x14ac:dyDescent="0.25">
      <c r="A113" s="9"/>
      <c r="B113" s="3"/>
      <c r="C113" s="8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1:34" x14ac:dyDescent="0.25">
      <c r="A114" s="9"/>
      <c r="B114" s="3"/>
      <c r="C114" s="8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1:34" x14ac:dyDescent="0.25">
      <c r="A115" s="9"/>
      <c r="B115" s="3"/>
      <c r="C115" s="8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1:34" x14ac:dyDescent="0.25">
      <c r="A116" s="9"/>
      <c r="B116" s="3"/>
      <c r="C116" s="8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1:34" x14ac:dyDescent="0.25">
      <c r="A117" s="9"/>
      <c r="B117" s="3"/>
      <c r="C117" s="8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1:34" x14ac:dyDescent="0.25">
      <c r="A118" s="9"/>
      <c r="B118" s="3"/>
      <c r="C118" s="8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1:34" x14ac:dyDescent="0.25">
      <c r="A119" s="9"/>
      <c r="B119" s="3"/>
      <c r="C119" s="8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x14ac:dyDescent="0.25">
      <c r="A120" s="9"/>
      <c r="B120" s="3"/>
      <c r="C120" s="8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1:34" x14ac:dyDescent="0.25">
      <c r="A121" s="9"/>
      <c r="B121" s="3"/>
      <c r="C121" s="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1:34" x14ac:dyDescent="0.25">
      <c r="A122" s="9"/>
      <c r="B122" s="3"/>
      <c r="C122" s="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4" x14ac:dyDescent="0.25">
      <c r="A123" s="9"/>
      <c r="B123" s="3"/>
      <c r="C123" s="8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4" x14ac:dyDescent="0.25">
      <c r="A124" s="9"/>
      <c r="B124" s="3"/>
      <c r="C124" s="8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4" x14ac:dyDescent="0.25">
      <c r="A125" s="9"/>
      <c r="B125" s="3"/>
      <c r="C125" s="8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4" x14ac:dyDescent="0.25">
      <c r="A126" s="9"/>
      <c r="B126" s="3"/>
      <c r="C126" s="8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4" x14ac:dyDescent="0.25">
      <c r="A127" s="9"/>
      <c r="B127" s="3"/>
      <c r="C127" s="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1:34" x14ac:dyDescent="0.25">
      <c r="A128" s="9"/>
      <c r="B128" s="3"/>
      <c r="C128" s="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1:34" x14ac:dyDescent="0.25">
      <c r="A129" s="9"/>
      <c r="B129" s="3"/>
      <c r="C129" s="8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1:34" x14ac:dyDescent="0.25">
      <c r="A130" s="9"/>
      <c r="B130" s="3"/>
      <c r="C130" s="8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1:34" x14ac:dyDescent="0.25">
      <c r="A131" s="9"/>
      <c r="B131" s="3"/>
      <c r="C131" s="8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1:34" x14ac:dyDescent="0.25">
      <c r="A132" s="9"/>
      <c r="B132" s="3"/>
      <c r="C132" s="8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1:34" x14ac:dyDescent="0.25">
      <c r="A133" s="9"/>
      <c r="B133" s="3"/>
      <c r="C133" s="8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1:34" x14ac:dyDescent="0.25">
      <c r="A134" s="9"/>
      <c r="B134" s="3"/>
      <c r="C134" s="8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1:34" x14ac:dyDescent="0.25">
      <c r="A135" s="9"/>
      <c r="B135" s="3"/>
      <c r="C135" s="8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x14ac:dyDescent="0.25">
      <c r="A136" s="9"/>
      <c r="B136" s="3"/>
      <c r="C136" s="8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x14ac:dyDescent="0.25">
      <c r="A137" s="9"/>
      <c r="B137" s="3"/>
      <c r="C137" s="8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x14ac:dyDescent="0.25">
      <c r="A138" s="9"/>
      <c r="B138" s="3"/>
      <c r="C138" s="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x14ac:dyDescent="0.25">
      <c r="A139" s="9"/>
      <c r="B139" s="3"/>
      <c r="C139" s="8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x14ac:dyDescent="0.25">
      <c r="A140" s="9"/>
      <c r="B140" s="3"/>
      <c r="C140" s="8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x14ac:dyDescent="0.25">
      <c r="A141" s="9"/>
      <c r="B141" s="3"/>
      <c r="C141" s="8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x14ac:dyDescent="0.25">
      <c r="A142" s="9"/>
      <c r="B142" s="3"/>
      <c r="C142" s="8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x14ac:dyDescent="0.25">
      <c r="A143" s="9"/>
      <c r="B143" s="3"/>
      <c r="C143" s="8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1:34" x14ac:dyDescent="0.25">
      <c r="A144" s="9"/>
      <c r="B144" s="3"/>
      <c r="C144" s="8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1:34" x14ac:dyDescent="0.25">
      <c r="A145" s="9"/>
      <c r="B145" s="3"/>
      <c r="C145" s="8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1:34" x14ac:dyDescent="0.25">
      <c r="A146" s="9"/>
      <c r="B146" s="3"/>
      <c r="C146" s="8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  <row r="147" spans="1:34" x14ac:dyDescent="0.25">
      <c r="A147" s="9"/>
      <c r="B147" s="3"/>
      <c r="C147" s="8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</row>
    <row r="148" spans="1:34" x14ac:dyDescent="0.25">
      <c r="A148" s="9"/>
      <c r="B148" s="3"/>
      <c r="C148" s="8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</row>
    <row r="149" spans="1:34" x14ac:dyDescent="0.25">
      <c r="A149" s="9"/>
      <c r="B149" s="3"/>
      <c r="C149" s="8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</row>
    <row r="150" spans="1:34" x14ac:dyDescent="0.25">
      <c r="A150" s="9"/>
      <c r="B150" s="3"/>
      <c r="C150" s="8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</row>
    <row r="151" spans="1:34" x14ac:dyDescent="0.25">
      <c r="A151" s="9"/>
      <c r="B151" s="3"/>
      <c r="C151" s="8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</row>
    <row r="152" spans="1:34" x14ac:dyDescent="0.25">
      <c r="A152" s="9"/>
      <c r="B152" s="3"/>
      <c r="C152" s="8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</row>
    <row r="153" spans="1:34" x14ac:dyDescent="0.25">
      <c r="A153" s="9"/>
      <c r="B153" s="3"/>
      <c r="C153" s="8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</row>
    <row r="154" spans="1:34" x14ac:dyDescent="0.25">
      <c r="A154" s="9"/>
      <c r="B154" s="3"/>
      <c r="C154" s="8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</row>
    <row r="155" spans="1:34" x14ac:dyDescent="0.25">
      <c r="A155" s="9"/>
      <c r="B155" s="3"/>
      <c r="C155" s="8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</row>
    <row r="156" spans="1:34" x14ac:dyDescent="0.25">
      <c r="A156" s="9"/>
      <c r="B156" s="3"/>
      <c r="C156" s="8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</row>
    <row r="157" spans="1:34" x14ac:dyDescent="0.25">
      <c r="A157" s="9"/>
      <c r="B157" s="3"/>
      <c r="C157" s="8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</row>
    <row r="158" spans="1:34" x14ac:dyDescent="0.25">
      <c r="A158" s="9"/>
      <c r="B158" s="3"/>
      <c r="C158" s="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</row>
    <row r="159" spans="1:34" x14ac:dyDescent="0.25">
      <c r="A159" s="9"/>
      <c r="B159" s="3"/>
      <c r="C159" s="8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</row>
    <row r="160" spans="1:34" x14ac:dyDescent="0.25">
      <c r="A160" s="9"/>
      <c r="B160" s="3"/>
      <c r="C160" s="8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</row>
    <row r="161" spans="1:34" x14ac:dyDescent="0.25">
      <c r="A161" s="9"/>
      <c r="B161" s="3"/>
      <c r="C161" s="8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</row>
    <row r="162" spans="1:34" x14ac:dyDescent="0.25">
      <c r="A162" s="9"/>
      <c r="B162" s="3"/>
      <c r="C162" s="8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</row>
    <row r="163" spans="1:34" x14ac:dyDescent="0.25">
      <c r="A163" s="9"/>
      <c r="B163" s="3"/>
      <c r="C163" s="8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</row>
    <row r="164" spans="1:34" x14ac:dyDescent="0.25">
      <c r="A164" s="9"/>
      <c r="B164" s="3"/>
      <c r="C164" s="8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</row>
    <row r="165" spans="1:34" x14ac:dyDescent="0.25">
      <c r="A165" s="9"/>
      <c r="B165" s="3"/>
      <c r="C165" s="8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</row>
    <row r="166" spans="1:34" x14ac:dyDescent="0.25">
      <c r="A166" s="9"/>
      <c r="B166" s="3"/>
      <c r="C166" s="8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</row>
    <row r="167" spans="1:34" x14ac:dyDescent="0.25">
      <c r="A167" s="9"/>
      <c r="B167" s="3"/>
      <c r="C167" s="8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</row>
    <row r="168" spans="1:34" x14ac:dyDescent="0.25">
      <c r="A168" s="9"/>
      <c r="B168" s="3"/>
      <c r="C168" s="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</row>
    <row r="169" spans="1:34" x14ac:dyDescent="0.25">
      <c r="A169" s="9"/>
      <c r="B169" s="3"/>
      <c r="C169" s="8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</row>
    <row r="170" spans="1:34" x14ac:dyDescent="0.25">
      <c r="A170" s="9"/>
      <c r="B170" s="3"/>
      <c r="C170" s="8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</row>
    <row r="171" spans="1:34" x14ac:dyDescent="0.25">
      <c r="A171" s="9"/>
      <c r="B171" s="3"/>
      <c r="C171" s="8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</row>
  </sheetData>
  <mergeCells count="8">
    <mergeCell ref="Y6:AF6"/>
    <mergeCell ref="A1:AG1"/>
    <mergeCell ref="A3:A4"/>
    <mergeCell ref="B3:B4"/>
    <mergeCell ref="D3:AG3"/>
    <mergeCell ref="B5:B6"/>
    <mergeCell ref="C5:C6"/>
    <mergeCell ref="D5:AH5"/>
  </mergeCells>
  <pageMargins left="0.75" right="0.75" top="1" bottom="1" header="0.5" footer="0.5"/>
  <pageSetup paperSize="9" scale="38" orientation="landscape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6"/>
  <sheetViews>
    <sheetView topLeftCell="A37" workbookViewId="0">
      <selection activeCell="A63" sqref="A63"/>
    </sheetView>
  </sheetViews>
  <sheetFormatPr defaultColWidth="27.125" defaultRowHeight="15.75" x14ac:dyDescent="0.25"/>
  <cols>
    <col min="1" max="1" width="39" customWidth="1"/>
    <col min="2" max="2" width="12.625" customWidth="1"/>
    <col min="3" max="3" width="10" bestFit="1" customWidth="1"/>
    <col min="4" max="33" width="6.875" bestFit="1" customWidth="1"/>
    <col min="34" max="34" width="2.875" bestFit="1" customWidth="1"/>
  </cols>
  <sheetData>
    <row r="1" spans="1:34" ht="32.1" customHeight="1" x14ac:dyDescent="0.4">
      <c r="A1" s="186" t="s">
        <v>61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92"/>
    </row>
    <row r="2" spans="1:34" ht="16.5" thickBot="1" x14ac:dyDescent="0.3">
      <c r="A2" s="93"/>
      <c r="B2" s="94"/>
      <c r="C2" s="95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</row>
    <row r="3" spans="1:34" x14ac:dyDescent="0.25">
      <c r="A3" s="198"/>
      <c r="B3" s="200"/>
      <c r="C3" s="96"/>
      <c r="D3" s="202" t="s">
        <v>48</v>
      </c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3"/>
      <c r="U3" s="203"/>
      <c r="V3" s="203"/>
      <c r="W3" s="203"/>
      <c r="X3" s="203"/>
      <c r="Y3" s="203"/>
      <c r="Z3" s="203"/>
      <c r="AA3" s="203"/>
      <c r="AB3" s="203"/>
      <c r="AC3" s="203"/>
      <c r="AD3" s="203"/>
      <c r="AE3" s="203"/>
      <c r="AF3" s="203"/>
      <c r="AG3" s="204"/>
      <c r="AH3" s="97"/>
    </row>
    <row r="4" spans="1:34" ht="16.5" thickBot="1" x14ac:dyDescent="0.3">
      <c r="A4" s="199"/>
      <c r="B4" s="201"/>
      <c r="C4" s="98"/>
      <c r="D4" s="99">
        <v>1</v>
      </c>
      <c r="E4" s="99">
        <v>2</v>
      </c>
      <c r="F4" s="99">
        <v>3</v>
      </c>
      <c r="G4" s="99">
        <v>4</v>
      </c>
      <c r="H4" s="99">
        <v>5</v>
      </c>
      <c r="I4" s="99">
        <v>6</v>
      </c>
      <c r="J4" s="99">
        <v>7</v>
      </c>
      <c r="K4" s="99">
        <v>8</v>
      </c>
      <c r="L4" s="99">
        <v>9</v>
      </c>
      <c r="M4" s="99">
        <v>10</v>
      </c>
      <c r="N4" s="99">
        <v>11</v>
      </c>
      <c r="O4" s="99">
        <v>12</v>
      </c>
      <c r="P4" s="99">
        <v>13</v>
      </c>
      <c r="Q4" s="99">
        <v>14</v>
      </c>
      <c r="R4" s="99">
        <v>15</v>
      </c>
      <c r="S4" s="99">
        <v>16</v>
      </c>
      <c r="T4" s="99">
        <v>17</v>
      </c>
      <c r="U4" s="99">
        <v>18</v>
      </c>
      <c r="V4" s="99">
        <v>19</v>
      </c>
      <c r="W4" s="99">
        <v>20</v>
      </c>
      <c r="X4" s="99">
        <v>21</v>
      </c>
      <c r="Y4" s="99">
        <v>22</v>
      </c>
      <c r="Z4" s="99">
        <v>23</v>
      </c>
      <c r="AA4" s="99">
        <v>24</v>
      </c>
      <c r="AB4" s="99">
        <v>25</v>
      </c>
      <c r="AC4" s="99">
        <v>26</v>
      </c>
      <c r="AD4" s="99">
        <v>27</v>
      </c>
      <c r="AE4" s="99">
        <v>28</v>
      </c>
      <c r="AF4" s="99">
        <v>29</v>
      </c>
      <c r="AG4" s="174">
        <v>30</v>
      </c>
      <c r="AH4" s="100">
        <v>31</v>
      </c>
    </row>
    <row r="5" spans="1:34" ht="16.5" customHeight="1" thickBot="1" x14ac:dyDescent="0.3">
      <c r="A5" s="101" t="s">
        <v>22</v>
      </c>
      <c r="B5" s="205" t="s">
        <v>56</v>
      </c>
      <c r="C5" s="207" t="s">
        <v>57</v>
      </c>
      <c r="D5" s="209" t="s">
        <v>59</v>
      </c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0"/>
      <c r="T5" s="210"/>
      <c r="U5" s="210"/>
      <c r="V5" s="210"/>
      <c r="W5" s="210"/>
      <c r="X5" s="210"/>
      <c r="Y5" s="210"/>
      <c r="Z5" s="210"/>
      <c r="AA5" s="210"/>
      <c r="AB5" s="210"/>
      <c r="AC5" s="210"/>
      <c r="AD5" s="210"/>
      <c r="AE5" s="210"/>
      <c r="AF5" s="210"/>
      <c r="AG5" s="210"/>
      <c r="AH5" s="102"/>
    </row>
    <row r="6" spans="1:34" ht="16.5" thickBot="1" x14ac:dyDescent="0.3">
      <c r="A6" s="101" t="s">
        <v>1</v>
      </c>
      <c r="B6" s="206"/>
      <c r="C6" s="208"/>
      <c r="D6" s="195" t="s">
        <v>62</v>
      </c>
      <c r="E6" s="196"/>
      <c r="F6" s="196"/>
      <c r="G6" s="197"/>
      <c r="H6" s="103"/>
      <c r="I6" s="103"/>
      <c r="J6" s="104"/>
      <c r="K6" s="104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5"/>
    </row>
    <row r="7" spans="1:34" x14ac:dyDescent="0.25">
      <c r="A7" s="101"/>
      <c r="B7" s="106"/>
      <c r="C7" s="106"/>
      <c r="D7" s="107"/>
      <c r="E7" s="103"/>
      <c r="F7" s="103"/>
      <c r="G7" s="103"/>
      <c r="H7" s="103"/>
      <c r="I7" s="103"/>
      <c r="J7" s="108"/>
      <c r="K7" s="108"/>
      <c r="L7" s="109"/>
      <c r="M7" s="109"/>
      <c r="N7" s="109"/>
      <c r="O7" s="109"/>
      <c r="P7" s="109"/>
      <c r="Q7" s="103"/>
      <c r="R7" s="103"/>
      <c r="S7" s="103"/>
      <c r="T7" s="103"/>
      <c r="U7" s="103"/>
      <c r="V7" s="103"/>
      <c r="W7" s="103"/>
      <c r="X7" s="103"/>
      <c r="Y7" s="109"/>
      <c r="Z7" s="109"/>
      <c r="AA7" s="109"/>
      <c r="AB7" s="109"/>
      <c r="AC7" s="109"/>
      <c r="AD7" s="109"/>
      <c r="AE7" s="109"/>
      <c r="AF7" s="109"/>
      <c r="AG7" s="103"/>
      <c r="AH7" s="110"/>
    </row>
    <row r="8" spans="1:34" x14ac:dyDescent="0.25">
      <c r="A8" s="111" t="s">
        <v>2</v>
      </c>
      <c r="B8" s="112"/>
      <c r="C8" s="113"/>
      <c r="D8" s="115">
        <v>7321</v>
      </c>
      <c r="E8" s="116">
        <v>7321</v>
      </c>
      <c r="F8" s="116">
        <v>7321</v>
      </c>
      <c r="G8" s="116">
        <v>7321</v>
      </c>
      <c r="H8" s="116">
        <v>7321</v>
      </c>
      <c r="I8" s="116">
        <v>7321</v>
      </c>
      <c r="J8" s="116">
        <v>7321</v>
      </c>
      <c r="K8" s="116">
        <v>7321</v>
      </c>
      <c r="L8" s="116">
        <v>7321</v>
      </c>
      <c r="M8" s="116">
        <v>7321</v>
      </c>
      <c r="N8" s="116">
        <v>7321</v>
      </c>
      <c r="O8" s="116">
        <v>7321</v>
      </c>
      <c r="P8" s="116">
        <v>7321</v>
      </c>
      <c r="Q8" s="116">
        <v>7321</v>
      </c>
      <c r="R8" s="116">
        <v>7321</v>
      </c>
      <c r="S8" s="116">
        <v>7321</v>
      </c>
      <c r="T8" s="116">
        <v>7321</v>
      </c>
      <c r="U8" s="116">
        <v>7321</v>
      </c>
      <c r="V8" s="116">
        <v>7321</v>
      </c>
      <c r="W8" s="116">
        <v>7321</v>
      </c>
      <c r="X8" s="116">
        <v>7321</v>
      </c>
      <c r="Y8" s="116">
        <v>7321</v>
      </c>
      <c r="Z8" s="116">
        <v>7321</v>
      </c>
      <c r="AA8" s="116">
        <v>7321</v>
      </c>
      <c r="AB8" s="116">
        <v>7321</v>
      </c>
      <c r="AC8" s="116">
        <v>7321</v>
      </c>
      <c r="AD8" s="116">
        <v>7321</v>
      </c>
      <c r="AE8" s="116">
        <v>7321</v>
      </c>
      <c r="AF8" s="116">
        <v>7321</v>
      </c>
      <c r="AG8" s="116">
        <v>7321</v>
      </c>
      <c r="AH8" s="117"/>
    </row>
    <row r="9" spans="1:34" x14ac:dyDescent="0.25">
      <c r="A9" s="101"/>
      <c r="B9" s="112"/>
      <c r="C9" s="113"/>
      <c r="D9" s="116">
        <v>600</v>
      </c>
      <c r="E9" s="116">
        <v>600</v>
      </c>
      <c r="F9" s="116">
        <v>600</v>
      </c>
      <c r="G9" s="116">
        <v>600</v>
      </c>
      <c r="H9" s="116"/>
      <c r="I9" s="116"/>
      <c r="J9" s="114"/>
      <c r="K9" s="115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8"/>
      <c r="AH9" s="119"/>
    </row>
    <row r="10" spans="1:34" x14ac:dyDescent="0.25">
      <c r="A10" s="175"/>
      <c r="B10" s="120"/>
      <c r="C10" s="112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21"/>
      <c r="Z10" s="121"/>
      <c r="AA10" s="121"/>
      <c r="AB10" s="121"/>
      <c r="AC10" s="121"/>
      <c r="AD10" s="122"/>
      <c r="AE10" s="121"/>
      <c r="AF10" s="121"/>
      <c r="AG10" s="123"/>
      <c r="AH10" s="124"/>
    </row>
    <row r="11" spans="1:34" x14ac:dyDescent="0.25">
      <c r="A11" s="125"/>
      <c r="B11" s="112"/>
      <c r="C11" s="113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8"/>
      <c r="AH11" s="119"/>
    </row>
    <row r="12" spans="1:34" x14ac:dyDescent="0.25">
      <c r="A12" s="101" t="s">
        <v>3</v>
      </c>
      <c r="B12" s="112">
        <v>26110.5</v>
      </c>
      <c r="C12" s="121">
        <v>0</v>
      </c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3"/>
      <c r="AH12" s="124"/>
    </row>
    <row r="13" spans="1:34" x14ac:dyDescent="0.25">
      <c r="A13" s="101" t="s">
        <v>4</v>
      </c>
      <c r="B13" s="112">
        <v>3441.8</v>
      </c>
      <c r="C13" s="121">
        <v>0</v>
      </c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3"/>
      <c r="AH13" s="124"/>
    </row>
    <row r="14" spans="1:34" x14ac:dyDescent="0.25">
      <c r="A14" s="111" t="s">
        <v>23</v>
      </c>
      <c r="B14" s="121">
        <v>787.1</v>
      </c>
      <c r="C14" s="121">
        <v>0</v>
      </c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3"/>
      <c r="AH14" s="124"/>
    </row>
    <row r="15" spans="1:34" x14ac:dyDescent="0.25">
      <c r="A15" s="111" t="s">
        <v>5</v>
      </c>
      <c r="B15" s="121">
        <v>46</v>
      </c>
      <c r="C15" s="121">
        <v>0</v>
      </c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3"/>
      <c r="AH15" s="124"/>
    </row>
    <row r="16" spans="1:34" x14ac:dyDescent="0.25">
      <c r="A16" s="111" t="s">
        <v>6</v>
      </c>
      <c r="B16" s="121">
        <v>125.3</v>
      </c>
      <c r="C16" s="121">
        <v>0</v>
      </c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  <c r="AE16" s="121"/>
      <c r="AF16" s="121"/>
      <c r="AG16" s="123"/>
      <c r="AH16" s="124"/>
    </row>
    <row r="17" spans="1:34" x14ac:dyDescent="0.25">
      <c r="A17" s="111" t="s">
        <v>24</v>
      </c>
      <c r="B17" s="121">
        <v>1047</v>
      </c>
      <c r="C17" s="121">
        <v>0</v>
      </c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3"/>
      <c r="AH17" s="124"/>
    </row>
    <row r="18" spans="1:34" x14ac:dyDescent="0.25">
      <c r="A18" s="111" t="s">
        <v>8</v>
      </c>
      <c r="B18" s="121">
        <v>461.8</v>
      </c>
      <c r="C18" s="121">
        <v>0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  <c r="Y18" s="121"/>
      <c r="Z18" s="121"/>
      <c r="AA18" s="121"/>
      <c r="AB18" s="121"/>
      <c r="AC18" s="121"/>
      <c r="AD18" s="121"/>
      <c r="AE18" s="121"/>
      <c r="AF18" s="121"/>
      <c r="AG18" s="123"/>
      <c r="AH18" s="124"/>
    </row>
    <row r="19" spans="1:34" x14ac:dyDescent="0.25">
      <c r="A19" s="111" t="s">
        <v>13</v>
      </c>
      <c r="B19" s="121">
        <v>95.1</v>
      </c>
      <c r="C19" s="121">
        <v>0</v>
      </c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3"/>
      <c r="AH19" s="124"/>
    </row>
    <row r="20" spans="1:34" x14ac:dyDescent="0.25">
      <c r="A20" s="111" t="s">
        <v>7</v>
      </c>
      <c r="B20" s="121">
        <v>879.5</v>
      </c>
      <c r="C20" s="121">
        <v>0</v>
      </c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3"/>
      <c r="AH20" s="124"/>
    </row>
    <row r="21" spans="1:34" x14ac:dyDescent="0.25">
      <c r="A21" s="101" t="s">
        <v>10</v>
      </c>
      <c r="B21" s="112">
        <v>7161.5</v>
      </c>
      <c r="C21" s="121">
        <v>0</v>
      </c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1"/>
      <c r="Z21" s="121"/>
      <c r="AA21" s="121"/>
      <c r="AB21" s="121"/>
      <c r="AC21" s="121"/>
      <c r="AD21" s="121"/>
      <c r="AE21" s="121"/>
      <c r="AF21" s="121"/>
      <c r="AG21" s="123"/>
      <c r="AH21" s="124"/>
    </row>
    <row r="22" spans="1:34" x14ac:dyDescent="0.25">
      <c r="A22" s="111" t="s">
        <v>25</v>
      </c>
      <c r="B22" s="121">
        <v>1535</v>
      </c>
      <c r="C22" s="121">
        <v>33770</v>
      </c>
      <c r="D22" s="121">
        <v>1535</v>
      </c>
      <c r="E22" s="121"/>
      <c r="F22" s="121"/>
      <c r="G22" s="121">
        <v>1535</v>
      </c>
      <c r="H22" s="121">
        <v>1535</v>
      </c>
      <c r="I22" s="121">
        <v>1535</v>
      </c>
      <c r="J22" s="121">
        <v>1535</v>
      </c>
      <c r="K22" s="121">
        <v>1535</v>
      </c>
      <c r="L22" s="121"/>
      <c r="M22" s="121"/>
      <c r="N22" s="121">
        <v>1535</v>
      </c>
      <c r="O22" s="121">
        <v>1535</v>
      </c>
      <c r="P22" s="121">
        <v>1535</v>
      </c>
      <c r="Q22" s="121">
        <v>1535</v>
      </c>
      <c r="R22" s="121">
        <v>1535</v>
      </c>
      <c r="S22" s="121"/>
      <c r="T22" s="121"/>
      <c r="U22" s="121">
        <v>1535</v>
      </c>
      <c r="V22" s="121">
        <v>1535</v>
      </c>
      <c r="W22" s="121">
        <v>1535</v>
      </c>
      <c r="X22" s="121">
        <v>1535</v>
      </c>
      <c r="Y22" s="121">
        <v>1535</v>
      </c>
      <c r="Z22" s="121"/>
      <c r="AA22" s="121"/>
      <c r="AB22" s="121">
        <v>1535</v>
      </c>
      <c r="AC22" s="121">
        <v>1535</v>
      </c>
      <c r="AD22" s="121">
        <v>1535</v>
      </c>
      <c r="AE22" s="121">
        <v>1535</v>
      </c>
      <c r="AF22" s="121">
        <v>1535</v>
      </c>
      <c r="AG22" s="121">
        <v>1535</v>
      </c>
      <c r="AH22" s="126"/>
    </row>
    <row r="23" spans="1:34" x14ac:dyDescent="0.25">
      <c r="A23" s="111" t="s">
        <v>26</v>
      </c>
      <c r="B23" s="121">
        <v>109.9</v>
      </c>
      <c r="C23" s="121">
        <v>0</v>
      </c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6"/>
    </row>
    <row r="24" spans="1:34" x14ac:dyDescent="0.25">
      <c r="A24" s="111" t="s">
        <v>27</v>
      </c>
      <c r="B24" s="121">
        <v>725.9</v>
      </c>
      <c r="C24" s="121">
        <v>0</v>
      </c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3"/>
      <c r="AH24" s="124"/>
    </row>
    <row r="25" spans="1:34" x14ac:dyDescent="0.25">
      <c r="A25" s="111" t="s">
        <v>16</v>
      </c>
      <c r="B25" s="121">
        <v>206.5</v>
      </c>
      <c r="C25" s="121">
        <v>0</v>
      </c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23"/>
      <c r="AH25" s="124"/>
    </row>
    <row r="26" spans="1:34" x14ac:dyDescent="0.25">
      <c r="A26" s="111" t="s">
        <v>8</v>
      </c>
      <c r="B26" s="121">
        <v>743.6</v>
      </c>
      <c r="C26" s="121">
        <v>0</v>
      </c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F26" s="121"/>
      <c r="AG26" s="121"/>
      <c r="AH26" s="126"/>
    </row>
    <row r="27" spans="1:34" ht="30" x14ac:dyDescent="0.25">
      <c r="A27" s="111" t="s">
        <v>28</v>
      </c>
      <c r="B27" s="121">
        <v>1223.8</v>
      </c>
      <c r="C27" s="121">
        <v>0</v>
      </c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  <c r="AF27" s="121"/>
      <c r="AG27" s="123"/>
      <c r="AH27" s="124"/>
    </row>
    <row r="28" spans="1:34" x14ac:dyDescent="0.25">
      <c r="A28" s="111" t="s">
        <v>29</v>
      </c>
      <c r="B28" s="121">
        <v>61.8</v>
      </c>
      <c r="C28" s="121">
        <v>0</v>
      </c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6"/>
    </row>
    <row r="29" spans="1:34" x14ac:dyDescent="0.25">
      <c r="A29" s="111" t="s">
        <v>14</v>
      </c>
      <c r="B29" s="121">
        <v>77.7</v>
      </c>
      <c r="C29" s="121">
        <v>0</v>
      </c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3"/>
      <c r="AH29" s="124"/>
    </row>
    <row r="30" spans="1:34" x14ac:dyDescent="0.25">
      <c r="A30" s="111" t="s">
        <v>12</v>
      </c>
      <c r="B30" s="121">
        <v>208.7</v>
      </c>
      <c r="C30" s="121">
        <v>0</v>
      </c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3"/>
      <c r="AH30" s="124"/>
    </row>
    <row r="31" spans="1:34" x14ac:dyDescent="0.25">
      <c r="A31" s="111" t="s">
        <v>30</v>
      </c>
      <c r="B31" s="121">
        <v>2090.6</v>
      </c>
      <c r="C31" s="121">
        <v>0</v>
      </c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3"/>
      <c r="AH31" s="124"/>
    </row>
    <row r="32" spans="1:34" ht="15.75" customHeight="1" x14ac:dyDescent="0.25">
      <c r="A32" s="111" t="s">
        <v>31</v>
      </c>
      <c r="B32" s="121">
        <v>105.8</v>
      </c>
      <c r="C32" s="121">
        <v>0</v>
      </c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3"/>
      <c r="AH32" s="124"/>
    </row>
    <row r="33" spans="1:34" x14ac:dyDescent="0.25">
      <c r="A33" s="111" t="s">
        <v>5</v>
      </c>
      <c r="B33" s="121">
        <v>72.2</v>
      </c>
      <c r="C33" s="121">
        <v>0</v>
      </c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3"/>
      <c r="AH33" s="124"/>
    </row>
    <row r="34" spans="1:34" ht="15" customHeight="1" x14ac:dyDescent="0.25">
      <c r="A34" s="101" t="s">
        <v>15</v>
      </c>
      <c r="B34" s="112">
        <v>4286.6000000000004</v>
      </c>
      <c r="C34" s="121">
        <v>0</v>
      </c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  <c r="AE34" s="121"/>
      <c r="AF34" s="121"/>
      <c r="AG34" s="123"/>
      <c r="AH34" s="124"/>
    </row>
    <row r="35" spans="1:34" x14ac:dyDescent="0.25">
      <c r="A35" s="111" t="s">
        <v>25</v>
      </c>
      <c r="B35" s="121">
        <v>254.4</v>
      </c>
      <c r="C35" s="121">
        <v>5596.8</v>
      </c>
      <c r="D35" s="121">
        <v>254.4</v>
      </c>
      <c r="E35" s="121"/>
      <c r="F35" s="121"/>
      <c r="G35" s="121">
        <v>254.4</v>
      </c>
      <c r="H35" s="121">
        <v>254.4</v>
      </c>
      <c r="I35" s="121">
        <v>254.4</v>
      </c>
      <c r="J35" s="121">
        <v>254.4</v>
      </c>
      <c r="K35" s="121">
        <v>254.4</v>
      </c>
      <c r="L35" s="121"/>
      <c r="M35" s="121"/>
      <c r="N35" s="121">
        <v>254.4</v>
      </c>
      <c r="O35" s="121">
        <v>254.4</v>
      </c>
      <c r="P35" s="121">
        <v>254.4</v>
      </c>
      <c r="Q35" s="121">
        <v>254.4</v>
      </c>
      <c r="R35" s="121">
        <v>254.4</v>
      </c>
      <c r="S35" s="121"/>
      <c r="T35" s="121"/>
      <c r="U35" s="121">
        <v>254.4</v>
      </c>
      <c r="V35" s="121">
        <v>254.4</v>
      </c>
      <c r="W35" s="121">
        <v>254.4</v>
      </c>
      <c r="X35" s="121">
        <v>254.4</v>
      </c>
      <c r="Y35" s="121">
        <v>254.4</v>
      </c>
      <c r="Z35" s="121"/>
      <c r="AA35" s="121"/>
      <c r="AB35" s="121">
        <v>254.4</v>
      </c>
      <c r="AC35" s="121">
        <v>254.4</v>
      </c>
      <c r="AD35" s="121">
        <v>254.4</v>
      </c>
      <c r="AE35" s="121">
        <v>254.4</v>
      </c>
      <c r="AF35" s="121">
        <v>254.4</v>
      </c>
      <c r="AG35" s="121">
        <v>254.4</v>
      </c>
      <c r="AH35" s="126"/>
    </row>
    <row r="36" spans="1:34" x14ac:dyDescent="0.25">
      <c r="A36" s="111" t="s">
        <v>6</v>
      </c>
      <c r="B36" s="121">
        <v>10.3</v>
      </c>
      <c r="C36" s="121">
        <v>0</v>
      </c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3"/>
      <c r="AH36" s="124"/>
    </row>
    <row r="37" spans="1:34" ht="30" x14ac:dyDescent="0.25">
      <c r="A37" s="111" t="s">
        <v>11</v>
      </c>
      <c r="B37" s="121">
        <v>3005.1</v>
      </c>
      <c r="C37" s="121">
        <v>0</v>
      </c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3"/>
      <c r="AH37" s="124"/>
    </row>
    <row r="38" spans="1:34" x14ac:dyDescent="0.25">
      <c r="A38" s="111" t="s">
        <v>8</v>
      </c>
      <c r="B38" s="121">
        <v>78.099999999999994</v>
      </c>
      <c r="C38" s="121">
        <v>0</v>
      </c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3"/>
      <c r="AH38" s="124"/>
    </row>
    <row r="39" spans="1:34" x14ac:dyDescent="0.25">
      <c r="A39" s="111" t="s">
        <v>32</v>
      </c>
      <c r="B39" s="121">
        <v>580.79999999999995</v>
      </c>
      <c r="C39" s="121">
        <v>0</v>
      </c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3"/>
      <c r="AH39" s="124"/>
    </row>
    <row r="40" spans="1:34" x14ac:dyDescent="0.25">
      <c r="A40" s="111" t="s">
        <v>9</v>
      </c>
      <c r="B40" s="121">
        <v>48.6</v>
      </c>
      <c r="C40" s="121">
        <v>0</v>
      </c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3"/>
      <c r="AH40" s="124"/>
    </row>
    <row r="41" spans="1:34" x14ac:dyDescent="0.25">
      <c r="A41" s="111" t="s">
        <v>33</v>
      </c>
      <c r="B41" s="121">
        <v>201.5</v>
      </c>
      <c r="C41" s="121">
        <v>0</v>
      </c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3"/>
      <c r="AH41" s="124"/>
    </row>
    <row r="42" spans="1:34" x14ac:dyDescent="0.25">
      <c r="A42" s="111" t="s">
        <v>34</v>
      </c>
      <c r="B42" s="121">
        <v>101.5</v>
      </c>
      <c r="C42" s="121">
        <v>0</v>
      </c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23"/>
      <c r="AH42" s="124"/>
    </row>
    <row r="43" spans="1:34" x14ac:dyDescent="0.25">
      <c r="A43" s="111" t="s">
        <v>31</v>
      </c>
      <c r="B43" s="121">
        <v>6.3</v>
      </c>
      <c r="C43" s="121">
        <v>0</v>
      </c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23"/>
      <c r="AH43" s="124"/>
    </row>
    <row r="44" spans="1:34" ht="17.25" customHeight="1" x14ac:dyDescent="0.25">
      <c r="A44" s="101" t="s">
        <v>17</v>
      </c>
      <c r="B44" s="112">
        <v>1124.0999999999999</v>
      </c>
      <c r="C44" s="121">
        <v>0</v>
      </c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3"/>
      <c r="AH44" s="124"/>
    </row>
    <row r="45" spans="1:34" x14ac:dyDescent="0.25">
      <c r="A45" s="111" t="s">
        <v>25</v>
      </c>
      <c r="B45" s="121">
        <v>402.2</v>
      </c>
      <c r="C45" s="121">
        <v>8848.4</v>
      </c>
      <c r="D45" s="121">
        <v>402.2</v>
      </c>
      <c r="E45" s="121"/>
      <c r="F45" s="121"/>
      <c r="G45" s="121">
        <v>402.2</v>
      </c>
      <c r="H45" s="121">
        <v>402.2</v>
      </c>
      <c r="I45" s="121">
        <v>402.2</v>
      </c>
      <c r="J45" s="121">
        <v>402.2</v>
      </c>
      <c r="K45" s="121">
        <v>402.2</v>
      </c>
      <c r="L45" s="121"/>
      <c r="M45" s="121"/>
      <c r="N45" s="121">
        <v>402.2</v>
      </c>
      <c r="O45" s="121">
        <v>402.2</v>
      </c>
      <c r="P45" s="121">
        <v>402.2</v>
      </c>
      <c r="Q45" s="121">
        <v>402.2</v>
      </c>
      <c r="R45" s="121">
        <v>402.2</v>
      </c>
      <c r="S45" s="121"/>
      <c r="T45" s="121"/>
      <c r="U45" s="121">
        <v>402.2</v>
      </c>
      <c r="V45" s="121">
        <v>402.2</v>
      </c>
      <c r="W45" s="121">
        <v>402.2</v>
      </c>
      <c r="X45" s="121">
        <v>402.2</v>
      </c>
      <c r="Y45" s="121">
        <v>402.2</v>
      </c>
      <c r="Z45" s="121"/>
      <c r="AA45" s="121"/>
      <c r="AB45" s="121">
        <v>402.2</v>
      </c>
      <c r="AC45" s="121">
        <v>402.2</v>
      </c>
      <c r="AD45" s="121">
        <v>402.2</v>
      </c>
      <c r="AE45" s="121">
        <v>402.2</v>
      </c>
      <c r="AF45" s="121">
        <v>402.2</v>
      </c>
      <c r="AG45" s="121">
        <v>402.2</v>
      </c>
      <c r="AH45" s="126"/>
    </row>
    <row r="46" spans="1:34" ht="30" x14ac:dyDescent="0.25">
      <c r="A46" s="111" t="s">
        <v>11</v>
      </c>
      <c r="B46" s="121">
        <v>517.5</v>
      </c>
      <c r="C46" s="121">
        <v>0</v>
      </c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21"/>
      <c r="AE46" s="121"/>
      <c r="AF46" s="121"/>
      <c r="AG46" s="123"/>
      <c r="AH46" s="124"/>
    </row>
    <row r="47" spans="1:34" x14ac:dyDescent="0.25">
      <c r="A47" s="111" t="s">
        <v>6</v>
      </c>
      <c r="B47" s="121">
        <v>50.5</v>
      </c>
      <c r="C47" s="121">
        <v>0</v>
      </c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121"/>
      <c r="X47" s="121"/>
      <c r="Y47" s="121"/>
      <c r="Z47" s="121"/>
      <c r="AA47" s="121"/>
      <c r="AB47" s="121"/>
      <c r="AC47" s="121"/>
      <c r="AD47" s="121"/>
      <c r="AE47" s="121"/>
      <c r="AF47" s="121"/>
      <c r="AG47" s="123"/>
      <c r="AH47" s="124"/>
    </row>
    <row r="48" spans="1:34" x14ac:dyDescent="0.25">
      <c r="A48" s="111" t="s">
        <v>5</v>
      </c>
      <c r="B48" s="121">
        <v>87.7</v>
      </c>
      <c r="C48" s="121">
        <v>0</v>
      </c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  <c r="AB48" s="121"/>
      <c r="AC48" s="121"/>
      <c r="AD48" s="121"/>
      <c r="AE48" s="121"/>
      <c r="AF48" s="121"/>
      <c r="AG48" s="123"/>
      <c r="AH48" s="124"/>
    </row>
    <row r="49" spans="1:34" x14ac:dyDescent="0.25">
      <c r="A49" s="111" t="s">
        <v>8</v>
      </c>
      <c r="B49" s="121">
        <v>60.6</v>
      </c>
      <c r="C49" s="121">
        <v>0</v>
      </c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3"/>
      <c r="AH49" s="124"/>
    </row>
    <row r="50" spans="1:34" x14ac:dyDescent="0.25">
      <c r="A50" s="111" t="s">
        <v>31</v>
      </c>
      <c r="B50" s="121">
        <v>5.6</v>
      </c>
      <c r="C50" s="121">
        <v>0</v>
      </c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3"/>
      <c r="AH50" s="124"/>
    </row>
    <row r="51" spans="1:34" ht="17.25" customHeight="1" x14ac:dyDescent="0.25">
      <c r="A51" s="101" t="s">
        <v>35</v>
      </c>
      <c r="B51" s="112">
        <v>5790.7</v>
      </c>
      <c r="C51" s="121">
        <v>0</v>
      </c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3"/>
      <c r="AH51" s="124"/>
    </row>
    <row r="52" spans="1:34" x14ac:dyDescent="0.25">
      <c r="A52" s="111" t="s">
        <v>13</v>
      </c>
      <c r="B52" s="121">
        <v>170.9</v>
      </c>
      <c r="C52" s="121">
        <v>0</v>
      </c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6"/>
    </row>
    <row r="53" spans="1:34" x14ac:dyDescent="0.25">
      <c r="A53" s="111" t="s">
        <v>5</v>
      </c>
      <c r="B53" s="121">
        <v>42.2</v>
      </c>
      <c r="C53" s="121">
        <v>0</v>
      </c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3"/>
      <c r="AH53" s="124"/>
    </row>
    <row r="54" spans="1:34" ht="30" x14ac:dyDescent="0.25">
      <c r="A54" s="111" t="s">
        <v>11</v>
      </c>
      <c r="B54" s="121">
        <v>5577.6</v>
      </c>
      <c r="C54" s="121">
        <v>0</v>
      </c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3"/>
      <c r="AH54" s="124"/>
    </row>
    <row r="55" spans="1:34" ht="18" customHeight="1" x14ac:dyDescent="0.25">
      <c r="A55" s="101" t="s">
        <v>36</v>
      </c>
      <c r="B55" s="112">
        <v>2622.3</v>
      </c>
      <c r="C55" s="121">
        <v>0</v>
      </c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3"/>
      <c r="AH55" s="124"/>
    </row>
    <row r="56" spans="1:34" x14ac:dyDescent="0.25">
      <c r="A56" s="111" t="s">
        <v>5</v>
      </c>
      <c r="B56" s="121">
        <v>42.2</v>
      </c>
      <c r="C56" s="121">
        <v>0</v>
      </c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21"/>
      <c r="AE56" s="121"/>
      <c r="AF56" s="121"/>
      <c r="AG56" s="123"/>
      <c r="AH56" s="124"/>
    </row>
    <row r="57" spans="1:34" ht="30" x14ac:dyDescent="0.25">
      <c r="A57" s="111" t="s">
        <v>11</v>
      </c>
      <c r="B57" s="121">
        <v>2580.1</v>
      </c>
      <c r="C57" s="121">
        <v>0</v>
      </c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  <c r="AB57" s="121"/>
      <c r="AC57" s="121"/>
      <c r="AD57" s="121"/>
      <c r="AE57" s="121"/>
      <c r="AF57" s="121"/>
      <c r="AG57" s="123"/>
      <c r="AH57" s="124"/>
    </row>
    <row r="58" spans="1:34" ht="17.25" customHeight="1" x14ac:dyDescent="0.25">
      <c r="A58" s="101" t="s">
        <v>37</v>
      </c>
      <c r="B58" s="112">
        <v>1683.5</v>
      </c>
      <c r="C58" s="121">
        <v>0</v>
      </c>
      <c r="D58" s="121"/>
      <c r="E58" s="176"/>
      <c r="F58" s="120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1"/>
      <c r="AE58" s="121"/>
      <c r="AF58" s="121"/>
      <c r="AG58" s="123"/>
      <c r="AH58" s="124"/>
    </row>
    <row r="59" spans="1:34" ht="30" x14ac:dyDescent="0.25">
      <c r="A59" s="111" t="s">
        <v>11</v>
      </c>
      <c r="B59" s="121">
        <v>1683.5</v>
      </c>
      <c r="C59" s="121">
        <v>0</v>
      </c>
      <c r="D59" s="121"/>
      <c r="E59" s="35"/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1"/>
      <c r="AE59" s="121"/>
      <c r="AF59" s="121"/>
      <c r="AG59" s="123"/>
      <c r="AH59" s="124"/>
    </row>
    <row r="60" spans="1:34" x14ac:dyDescent="0.25">
      <c r="A60" s="101" t="s">
        <v>18</v>
      </c>
      <c r="B60" s="121"/>
      <c r="C60" s="121">
        <v>0</v>
      </c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3"/>
      <c r="AH60" s="124"/>
    </row>
    <row r="61" spans="1:34" ht="15.75" customHeight="1" x14ac:dyDescent="0.25">
      <c r="A61" s="111" t="s">
        <v>85</v>
      </c>
      <c r="B61" s="121"/>
      <c r="C61" s="121">
        <v>0</v>
      </c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3"/>
      <c r="AH61" s="124"/>
    </row>
    <row r="62" spans="1:34" ht="12.75" customHeight="1" x14ac:dyDescent="0.25">
      <c r="A62" s="111" t="s">
        <v>84</v>
      </c>
      <c r="B62" s="121"/>
      <c r="C62" s="121">
        <v>219630</v>
      </c>
      <c r="D62" s="121">
        <v>7321</v>
      </c>
      <c r="E62" s="121">
        <v>7321</v>
      </c>
      <c r="F62" s="121">
        <v>7321</v>
      </c>
      <c r="G62" s="121">
        <v>7321</v>
      </c>
      <c r="H62" s="121">
        <v>7321</v>
      </c>
      <c r="I62" s="121">
        <v>7321</v>
      </c>
      <c r="J62" s="121">
        <v>7321</v>
      </c>
      <c r="K62" s="121">
        <v>7321</v>
      </c>
      <c r="L62" s="121">
        <v>7321</v>
      </c>
      <c r="M62" s="121">
        <v>7321</v>
      </c>
      <c r="N62" s="121">
        <v>7321</v>
      </c>
      <c r="O62" s="121">
        <v>7321</v>
      </c>
      <c r="P62" s="121">
        <v>7321</v>
      </c>
      <c r="Q62" s="121">
        <v>7321</v>
      </c>
      <c r="R62" s="121">
        <v>7321</v>
      </c>
      <c r="S62" s="121">
        <v>7321</v>
      </c>
      <c r="T62" s="121">
        <v>7321</v>
      </c>
      <c r="U62" s="121">
        <v>7321</v>
      </c>
      <c r="V62" s="121">
        <v>7321</v>
      </c>
      <c r="W62" s="121">
        <v>7321</v>
      </c>
      <c r="X62" s="121">
        <v>7321</v>
      </c>
      <c r="Y62" s="121">
        <v>7321</v>
      </c>
      <c r="Z62" s="121">
        <v>7321</v>
      </c>
      <c r="AA62" s="121">
        <v>7321</v>
      </c>
      <c r="AB62" s="121">
        <v>7321</v>
      </c>
      <c r="AC62" s="121">
        <v>7321</v>
      </c>
      <c r="AD62" s="121">
        <v>7321</v>
      </c>
      <c r="AE62" s="121">
        <v>7321</v>
      </c>
      <c r="AF62" s="121">
        <v>7321</v>
      </c>
      <c r="AG62" s="121">
        <v>7321</v>
      </c>
      <c r="AH62" s="126"/>
    </row>
    <row r="63" spans="1:34" ht="29.25" customHeight="1" x14ac:dyDescent="0.25">
      <c r="A63" s="111" t="s">
        <v>20</v>
      </c>
      <c r="B63" s="121"/>
      <c r="C63" s="121">
        <v>0</v>
      </c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3"/>
      <c r="AH63" s="124"/>
    </row>
    <row r="64" spans="1:34" ht="30.75" customHeight="1" thickBot="1" x14ac:dyDescent="0.3">
      <c r="A64" s="111" t="s">
        <v>21</v>
      </c>
      <c r="B64" s="121"/>
      <c r="C64" s="121">
        <v>0</v>
      </c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77"/>
      <c r="AH64" s="128"/>
    </row>
    <row r="65" spans="1:34" ht="16.5" thickBot="1" x14ac:dyDescent="0.3">
      <c r="A65" s="178" t="s">
        <v>38</v>
      </c>
      <c r="B65" s="179"/>
      <c r="C65" s="179">
        <v>268445.2</v>
      </c>
      <c r="D65" s="172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80"/>
    </row>
    <row r="66" spans="1:34" x14ac:dyDescent="0.25">
      <c r="A66" s="93"/>
      <c r="B66" s="94"/>
      <c r="C66" s="95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/>
      <c r="AH66" s="92"/>
    </row>
    <row r="67" spans="1:34" x14ac:dyDescent="0.25">
      <c r="A67" s="93"/>
      <c r="B67" s="94"/>
      <c r="C67" s="95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  <c r="AH67" s="92"/>
    </row>
    <row r="68" spans="1:34" x14ac:dyDescent="0.25">
      <c r="A68" s="93"/>
      <c r="B68" s="94"/>
      <c r="C68" s="95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</row>
    <row r="69" spans="1:34" x14ac:dyDescent="0.25">
      <c r="A69" s="93"/>
      <c r="B69" s="94"/>
      <c r="C69" s="95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92"/>
      <c r="AC69" s="92"/>
      <c r="AD69" s="92"/>
      <c r="AE69" s="92"/>
      <c r="AF69" s="92"/>
      <c r="AG69" s="92"/>
      <c r="AH69" s="92"/>
    </row>
    <row r="70" spans="1:34" x14ac:dyDescent="0.25">
      <c r="A70" s="93"/>
      <c r="B70" s="94"/>
      <c r="C70" s="95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92"/>
      <c r="AD70" s="92"/>
      <c r="AE70" s="92"/>
      <c r="AF70" s="92"/>
      <c r="AG70" s="92"/>
      <c r="AH70" s="92"/>
    </row>
    <row r="71" spans="1:34" x14ac:dyDescent="0.25">
      <c r="A71" s="93"/>
      <c r="B71" s="94"/>
      <c r="C71" s="95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</row>
    <row r="72" spans="1:34" x14ac:dyDescent="0.25">
      <c r="A72" s="93"/>
      <c r="B72" s="94"/>
      <c r="C72" s="95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2"/>
      <c r="AG72" s="92"/>
      <c r="AH72" s="92"/>
    </row>
    <row r="73" spans="1:34" x14ac:dyDescent="0.25">
      <c r="A73" s="93"/>
      <c r="B73" s="94"/>
      <c r="C73" s="95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</row>
    <row r="74" spans="1:34" x14ac:dyDescent="0.25">
      <c r="A74" s="93"/>
      <c r="B74" s="94"/>
      <c r="C74" s="95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92"/>
      <c r="AD74" s="92"/>
      <c r="AE74" s="92"/>
      <c r="AF74" s="92"/>
      <c r="AG74" s="92"/>
      <c r="AH74" s="92"/>
    </row>
    <row r="75" spans="1:34" x14ac:dyDescent="0.25">
      <c r="A75" s="93"/>
      <c r="B75" s="94"/>
      <c r="C75" s="95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</row>
    <row r="76" spans="1:34" x14ac:dyDescent="0.25">
      <c r="A76" s="93"/>
      <c r="B76" s="94"/>
      <c r="C76" s="95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  <c r="AA76" s="92"/>
      <c r="AB76" s="92"/>
      <c r="AC76" s="92"/>
      <c r="AD76" s="92"/>
      <c r="AE76" s="92"/>
      <c r="AF76" s="92"/>
      <c r="AG76" s="92"/>
      <c r="AH76" s="92"/>
    </row>
    <row r="77" spans="1:34" x14ac:dyDescent="0.25">
      <c r="A77" s="93"/>
      <c r="B77" s="94"/>
      <c r="C77" s="95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92"/>
      <c r="AB77" s="92"/>
      <c r="AC77" s="92"/>
      <c r="AD77" s="92"/>
      <c r="AE77" s="92"/>
      <c r="AF77" s="92"/>
      <c r="AG77" s="92"/>
      <c r="AH77" s="92"/>
    </row>
    <row r="78" spans="1:34" x14ac:dyDescent="0.25">
      <c r="A78" s="93"/>
      <c r="B78" s="94"/>
      <c r="C78" s="95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  <c r="AA78" s="92"/>
      <c r="AB78" s="92"/>
      <c r="AC78" s="92"/>
      <c r="AD78" s="92"/>
      <c r="AE78" s="92"/>
      <c r="AF78" s="92"/>
      <c r="AG78" s="92"/>
      <c r="AH78" s="92"/>
    </row>
    <row r="79" spans="1:34" x14ac:dyDescent="0.25">
      <c r="A79" s="93"/>
      <c r="B79" s="94"/>
      <c r="C79" s="95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</row>
    <row r="80" spans="1:34" x14ac:dyDescent="0.25">
      <c r="A80" s="93"/>
      <c r="B80" s="94"/>
      <c r="C80" s="95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</row>
    <row r="81" spans="1:34" x14ac:dyDescent="0.25">
      <c r="A81" s="93"/>
      <c r="B81" s="94"/>
      <c r="C81" s="95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</row>
    <row r="82" spans="1:34" x14ac:dyDescent="0.25">
      <c r="A82" s="93"/>
      <c r="B82" s="94"/>
      <c r="C82" s="95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</row>
    <row r="83" spans="1:34" x14ac:dyDescent="0.25">
      <c r="A83" s="93"/>
      <c r="B83" s="94"/>
      <c r="C83" s="95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</row>
    <row r="84" spans="1:34" x14ac:dyDescent="0.25">
      <c r="A84" s="93"/>
      <c r="B84" s="94"/>
      <c r="C84" s="95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</row>
    <row r="85" spans="1:34" x14ac:dyDescent="0.25">
      <c r="A85" s="93"/>
      <c r="B85" s="94"/>
      <c r="C85" s="95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  <c r="AA85" s="92"/>
      <c r="AB85" s="92"/>
      <c r="AC85" s="92"/>
      <c r="AD85" s="92"/>
      <c r="AE85" s="92"/>
      <c r="AF85" s="92"/>
      <c r="AG85" s="92"/>
      <c r="AH85" s="92"/>
    </row>
    <row r="86" spans="1:34" x14ac:dyDescent="0.25">
      <c r="A86" s="93"/>
      <c r="B86" s="94"/>
      <c r="C86" s="95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</row>
    <row r="87" spans="1:34" x14ac:dyDescent="0.25">
      <c r="A87" s="93"/>
      <c r="B87" s="94"/>
      <c r="C87" s="95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</row>
    <row r="88" spans="1:34" x14ac:dyDescent="0.25">
      <c r="A88" s="93"/>
      <c r="B88" s="94"/>
      <c r="C88" s="95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  <c r="AA88" s="92"/>
      <c r="AB88" s="92"/>
      <c r="AC88" s="92"/>
      <c r="AD88" s="92"/>
      <c r="AE88" s="92"/>
      <c r="AF88" s="92"/>
      <c r="AG88" s="92"/>
      <c r="AH88" s="92"/>
    </row>
    <row r="89" spans="1:34" x14ac:dyDescent="0.25">
      <c r="A89" s="93"/>
      <c r="B89" s="94"/>
      <c r="C89" s="95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  <c r="AA89" s="92"/>
      <c r="AB89" s="92"/>
      <c r="AC89" s="92"/>
      <c r="AD89" s="92"/>
      <c r="AE89" s="92"/>
      <c r="AF89" s="92"/>
      <c r="AG89" s="92"/>
      <c r="AH89" s="92"/>
    </row>
    <row r="90" spans="1:34" x14ac:dyDescent="0.25">
      <c r="A90" s="93"/>
      <c r="B90" s="94"/>
      <c r="C90" s="95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</row>
    <row r="91" spans="1:34" x14ac:dyDescent="0.25">
      <c r="A91" s="93"/>
      <c r="B91" s="94"/>
      <c r="C91" s="95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92"/>
      <c r="AB91" s="92"/>
      <c r="AC91" s="92"/>
      <c r="AD91" s="92"/>
      <c r="AE91" s="92"/>
      <c r="AF91" s="92"/>
      <c r="AG91" s="92"/>
      <c r="AH91" s="92"/>
    </row>
    <row r="92" spans="1:34" x14ac:dyDescent="0.25">
      <c r="A92" s="93"/>
      <c r="B92" s="94"/>
      <c r="C92" s="95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  <c r="AB92" s="92"/>
      <c r="AC92" s="92"/>
      <c r="AD92" s="92"/>
      <c r="AE92" s="92"/>
      <c r="AF92" s="92"/>
      <c r="AG92" s="92"/>
      <c r="AH92" s="92"/>
    </row>
    <row r="93" spans="1:34" x14ac:dyDescent="0.25">
      <c r="A93" s="93"/>
      <c r="B93" s="94"/>
      <c r="C93" s="95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D93" s="92"/>
      <c r="AE93" s="92"/>
      <c r="AF93" s="92"/>
      <c r="AG93" s="92"/>
      <c r="AH93" s="92"/>
    </row>
    <row r="94" spans="1:34" x14ac:dyDescent="0.25">
      <c r="A94" s="93"/>
      <c r="B94" s="94"/>
      <c r="C94" s="95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2"/>
      <c r="AH94" s="92"/>
    </row>
    <row r="95" spans="1:34" x14ac:dyDescent="0.25">
      <c r="A95" s="93"/>
      <c r="B95" s="94"/>
      <c r="C95" s="95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2"/>
      <c r="AG95" s="92"/>
      <c r="AH95" s="92"/>
    </row>
    <row r="96" spans="1:34" x14ac:dyDescent="0.25">
      <c r="A96" s="93"/>
      <c r="B96" s="94"/>
      <c r="C96" s="95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92"/>
      <c r="AB96" s="92"/>
      <c r="AC96" s="92"/>
      <c r="AD96" s="92"/>
      <c r="AE96" s="92"/>
      <c r="AF96" s="92"/>
      <c r="AG96" s="92"/>
      <c r="AH96" s="92"/>
    </row>
    <row r="97" spans="1:34" x14ac:dyDescent="0.25">
      <c r="A97" s="93"/>
      <c r="B97" s="94"/>
      <c r="C97" s="95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  <c r="AF97" s="92"/>
      <c r="AG97" s="92"/>
      <c r="AH97" s="92"/>
    </row>
    <row r="98" spans="1:34" x14ac:dyDescent="0.25">
      <c r="A98" s="93"/>
      <c r="B98" s="94"/>
      <c r="C98" s="95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92"/>
      <c r="AB98" s="92"/>
      <c r="AC98" s="92"/>
      <c r="AD98" s="92"/>
      <c r="AE98" s="92"/>
      <c r="AF98" s="92"/>
      <c r="AG98" s="92"/>
      <c r="AH98" s="92"/>
    </row>
    <row r="99" spans="1:34" x14ac:dyDescent="0.25">
      <c r="A99" s="93"/>
      <c r="B99" s="94"/>
      <c r="C99" s="95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  <c r="AA99" s="92"/>
      <c r="AB99" s="92"/>
      <c r="AC99" s="92"/>
      <c r="AD99" s="92"/>
      <c r="AE99" s="92"/>
      <c r="AF99" s="92"/>
      <c r="AG99" s="92"/>
      <c r="AH99" s="92"/>
    </row>
    <row r="100" spans="1:34" x14ac:dyDescent="0.25">
      <c r="A100" s="93"/>
      <c r="B100" s="94"/>
      <c r="C100" s="95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  <c r="AA100" s="92"/>
      <c r="AB100" s="92"/>
      <c r="AC100" s="92"/>
      <c r="AD100" s="92"/>
      <c r="AE100" s="92"/>
      <c r="AF100" s="92"/>
      <c r="AG100" s="92"/>
      <c r="AH100" s="92"/>
    </row>
    <row r="101" spans="1:34" x14ac:dyDescent="0.25">
      <c r="A101" s="93"/>
      <c r="B101" s="94"/>
      <c r="C101" s="95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  <c r="AA101" s="92"/>
      <c r="AB101" s="92"/>
      <c r="AC101" s="92"/>
      <c r="AD101" s="92"/>
      <c r="AE101" s="92"/>
      <c r="AF101" s="92"/>
      <c r="AG101" s="92"/>
      <c r="AH101" s="92"/>
    </row>
    <row r="102" spans="1:34" x14ac:dyDescent="0.25">
      <c r="A102" s="93"/>
      <c r="B102" s="94"/>
      <c r="C102" s="95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2"/>
      <c r="AC102" s="92"/>
      <c r="AD102" s="92"/>
      <c r="AE102" s="92"/>
      <c r="AF102" s="92"/>
      <c r="AG102" s="92"/>
      <c r="AH102" s="92"/>
    </row>
    <row r="103" spans="1:34" x14ac:dyDescent="0.25">
      <c r="A103" s="93"/>
      <c r="B103" s="94"/>
      <c r="C103" s="95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  <c r="AG103" s="92"/>
      <c r="AH103" s="92"/>
    </row>
    <row r="104" spans="1:34" x14ac:dyDescent="0.25">
      <c r="A104" s="93"/>
      <c r="B104" s="94"/>
      <c r="C104" s="95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  <c r="AA104" s="92"/>
      <c r="AB104" s="92"/>
      <c r="AC104" s="92"/>
      <c r="AD104" s="92"/>
      <c r="AE104" s="92"/>
      <c r="AF104" s="92"/>
      <c r="AG104" s="92"/>
      <c r="AH104" s="92"/>
    </row>
    <row r="105" spans="1:34" x14ac:dyDescent="0.25">
      <c r="A105" s="93"/>
      <c r="B105" s="94"/>
      <c r="C105" s="95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  <c r="AA105" s="92"/>
      <c r="AB105" s="92"/>
      <c r="AC105" s="92"/>
      <c r="AD105" s="92"/>
      <c r="AE105" s="92"/>
      <c r="AF105" s="92"/>
      <c r="AG105" s="92"/>
      <c r="AH105" s="92"/>
    </row>
    <row r="106" spans="1:34" x14ac:dyDescent="0.25">
      <c r="A106" s="93"/>
      <c r="B106" s="94"/>
      <c r="C106" s="95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  <c r="AA106" s="92"/>
      <c r="AB106" s="92"/>
      <c r="AC106" s="92"/>
      <c r="AD106" s="92"/>
      <c r="AE106" s="92"/>
      <c r="AF106" s="92"/>
      <c r="AG106" s="92"/>
      <c r="AH106" s="92"/>
    </row>
    <row r="107" spans="1:34" x14ac:dyDescent="0.25">
      <c r="A107" s="93"/>
      <c r="B107" s="94"/>
      <c r="C107" s="95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2"/>
      <c r="AH107" s="92"/>
    </row>
    <row r="108" spans="1:34" x14ac:dyDescent="0.25">
      <c r="A108" s="93"/>
      <c r="B108" s="94"/>
      <c r="C108" s="95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92"/>
      <c r="AD108" s="92"/>
      <c r="AE108" s="92"/>
      <c r="AF108" s="92"/>
      <c r="AG108" s="92"/>
      <c r="AH108" s="92"/>
    </row>
    <row r="109" spans="1:34" x14ac:dyDescent="0.25">
      <c r="A109" s="93"/>
      <c r="B109" s="94"/>
      <c r="C109" s="95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  <c r="AA109" s="92"/>
      <c r="AB109" s="92"/>
      <c r="AC109" s="92"/>
      <c r="AD109" s="92"/>
      <c r="AE109" s="92"/>
      <c r="AF109" s="92"/>
      <c r="AG109" s="92"/>
      <c r="AH109" s="92"/>
    </row>
    <row r="110" spans="1:34" x14ac:dyDescent="0.25">
      <c r="A110" s="93"/>
      <c r="B110" s="94"/>
      <c r="C110" s="95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92"/>
      <c r="AD110" s="92"/>
      <c r="AE110" s="92"/>
      <c r="AF110" s="92"/>
      <c r="AG110" s="92"/>
      <c r="AH110" s="92"/>
    </row>
    <row r="111" spans="1:34" x14ac:dyDescent="0.25">
      <c r="A111" s="93"/>
      <c r="B111" s="94"/>
      <c r="C111" s="95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  <c r="AG111" s="92"/>
      <c r="AH111" s="92"/>
    </row>
    <row r="112" spans="1:34" x14ac:dyDescent="0.25">
      <c r="A112" s="93"/>
      <c r="B112" s="94"/>
      <c r="C112" s="95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92"/>
      <c r="AH112" s="92"/>
    </row>
    <row r="113" spans="1:34" x14ac:dyDescent="0.25">
      <c r="A113" s="93"/>
      <c r="B113" s="94"/>
      <c r="C113" s="95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</row>
    <row r="114" spans="1:34" x14ac:dyDescent="0.25">
      <c r="A114" s="93"/>
      <c r="B114" s="94"/>
      <c r="C114" s="95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</row>
    <row r="115" spans="1:34" x14ac:dyDescent="0.25">
      <c r="A115" s="93"/>
      <c r="B115" s="94"/>
      <c r="C115" s="95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</row>
    <row r="116" spans="1:34" x14ac:dyDescent="0.25">
      <c r="A116" s="93"/>
      <c r="B116" s="94"/>
      <c r="C116" s="95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G116" s="92"/>
      <c r="AH116" s="92"/>
    </row>
    <row r="117" spans="1:34" x14ac:dyDescent="0.25">
      <c r="A117" s="93"/>
      <c r="B117" s="94"/>
      <c r="C117" s="95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G117" s="92"/>
      <c r="AH117" s="92"/>
    </row>
    <row r="118" spans="1:34" x14ac:dyDescent="0.25">
      <c r="A118" s="93"/>
      <c r="B118" s="94"/>
      <c r="C118" s="95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  <c r="AA118" s="92"/>
      <c r="AB118" s="92"/>
      <c r="AC118" s="92"/>
      <c r="AD118" s="92"/>
      <c r="AE118" s="92"/>
      <c r="AF118" s="92"/>
      <c r="AG118" s="92"/>
      <c r="AH118" s="92"/>
    </row>
    <row r="119" spans="1:34" x14ac:dyDescent="0.25">
      <c r="A119" s="93"/>
      <c r="B119" s="94"/>
      <c r="C119" s="95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  <c r="AG119" s="92"/>
      <c r="AH119" s="92"/>
    </row>
    <row r="120" spans="1:34" x14ac:dyDescent="0.25">
      <c r="A120" s="93"/>
      <c r="B120" s="94"/>
      <c r="C120" s="95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2"/>
      <c r="AH120" s="92"/>
    </row>
    <row r="121" spans="1:34" x14ac:dyDescent="0.25">
      <c r="A121" s="93"/>
      <c r="B121" s="94"/>
      <c r="C121" s="95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  <c r="AG121" s="92"/>
      <c r="AH121" s="92"/>
    </row>
    <row r="122" spans="1:34" x14ac:dyDescent="0.25">
      <c r="A122" s="93"/>
      <c r="B122" s="94"/>
      <c r="C122" s="95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G122" s="92"/>
      <c r="AH122" s="92"/>
    </row>
    <row r="123" spans="1:34" x14ac:dyDescent="0.25">
      <c r="A123" s="93"/>
      <c r="B123" s="94"/>
      <c r="C123" s="95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  <c r="AG123" s="92"/>
      <c r="AH123" s="92"/>
    </row>
    <row r="124" spans="1:34" x14ac:dyDescent="0.25">
      <c r="A124" s="93"/>
      <c r="B124" s="94"/>
      <c r="C124" s="95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  <c r="AA124" s="92"/>
      <c r="AB124" s="92"/>
      <c r="AC124" s="92"/>
      <c r="AD124" s="92"/>
      <c r="AE124" s="92"/>
      <c r="AF124" s="92"/>
      <c r="AG124" s="92"/>
      <c r="AH124" s="92"/>
    </row>
    <row r="125" spans="1:34" x14ac:dyDescent="0.25">
      <c r="A125" s="93"/>
      <c r="B125" s="94"/>
      <c r="C125" s="95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/>
      <c r="AC125" s="92"/>
      <c r="AD125" s="92"/>
      <c r="AE125" s="92"/>
      <c r="AF125" s="92"/>
      <c r="AG125" s="92"/>
      <c r="AH125" s="92"/>
    </row>
    <row r="126" spans="1:34" x14ac:dyDescent="0.25">
      <c r="A126" s="93"/>
      <c r="B126" s="94"/>
      <c r="C126" s="95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G126" s="92"/>
      <c r="AH126" s="92"/>
    </row>
    <row r="127" spans="1:34" x14ac:dyDescent="0.25">
      <c r="A127" s="93"/>
      <c r="B127" s="94"/>
      <c r="C127" s="95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G127" s="92"/>
      <c r="AH127" s="92"/>
    </row>
    <row r="128" spans="1:34" x14ac:dyDescent="0.25">
      <c r="A128" s="93"/>
      <c r="B128" s="94"/>
      <c r="C128" s="95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  <c r="AA128" s="92"/>
      <c r="AB128" s="92"/>
      <c r="AC128" s="92"/>
      <c r="AD128" s="92"/>
      <c r="AE128" s="92"/>
      <c r="AF128" s="92"/>
      <c r="AG128" s="92"/>
      <c r="AH128" s="92"/>
    </row>
    <row r="129" spans="1:34" x14ac:dyDescent="0.25">
      <c r="A129" s="93"/>
      <c r="B129" s="94"/>
      <c r="C129" s="95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  <c r="AG129" s="92"/>
      <c r="AH129" s="92"/>
    </row>
    <row r="130" spans="1:34" x14ac:dyDescent="0.25">
      <c r="A130" s="93"/>
      <c r="B130" s="94"/>
      <c r="C130" s="95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  <c r="AG130" s="92"/>
      <c r="AH130" s="92"/>
    </row>
    <row r="131" spans="1:34" x14ac:dyDescent="0.25">
      <c r="A131" s="93"/>
      <c r="B131" s="94"/>
      <c r="C131" s="95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  <c r="AA131" s="92"/>
      <c r="AB131" s="92"/>
      <c r="AC131" s="92"/>
      <c r="AD131" s="92"/>
      <c r="AE131" s="92"/>
      <c r="AF131" s="92"/>
      <c r="AG131" s="92"/>
      <c r="AH131" s="92"/>
    </row>
    <row r="132" spans="1:34" x14ac:dyDescent="0.25">
      <c r="A132" s="93"/>
      <c r="B132" s="94"/>
      <c r="C132" s="95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G132" s="92"/>
      <c r="AH132" s="92"/>
    </row>
    <row r="133" spans="1:34" x14ac:dyDescent="0.25">
      <c r="A133" s="93"/>
      <c r="B133" s="94"/>
      <c r="C133" s="95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</row>
    <row r="134" spans="1:34" x14ac:dyDescent="0.25">
      <c r="A134" s="93"/>
      <c r="B134" s="94"/>
      <c r="C134" s="95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  <c r="AA134" s="92"/>
      <c r="AB134" s="92"/>
      <c r="AC134" s="92"/>
      <c r="AD134" s="92"/>
      <c r="AE134" s="92"/>
      <c r="AF134" s="92"/>
      <c r="AG134" s="92"/>
      <c r="AH134" s="92"/>
    </row>
    <row r="135" spans="1:34" x14ac:dyDescent="0.25">
      <c r="A135" s="93"/>
      <c r="B135" s="94"/>
      <c r="C135" s="95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</row>
    <row r="136" spans="1:34" x14ac:dyDescent="0.25">
      <c r="A136" s="93"/>
      <c r="B136" s="94"/>
      <c r="C136" s="95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</row>
    <row r="137" spans="1:34" x14ac:dyDescent="0.25">
      <c r="A137" s="93"/>
      <c r="B137" s="94"/>
      <c r="C137" s="95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  <c r="AF137" s="92"/>
      <c r="AG137" s="92"/>
      <c r="AH137" s="92"/>
    </row>
    <row r="138" spans="1:34" x14ac:dyDescent="0.25">
      <c r="A138" s="93"/>
      <c r="B138" s="94"/>
      <c r="C138" s="95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</row>
    <row r="139" spans="1:34" x14ac:dyDescent="0.25">
      <c r="A139" s="93"/>
      <c r="B139" s="94"/>
      <c r="C139" s="95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92"/>
      <c r="AD139" s="92"/>
      <c r="AE139" s="92"/>
      <c r="AF139" s="92"/>
      <c r="AG139" s="92"/>
      <c r="AH139" s="92"/>
    </row>
    <row r="140" spans="1:34" x14ac:dyDescent="0.25">
      <c r="A140" s="93"/>
      <c r="B140" s="94"/>
      <c r="C140" s="95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</row>
    <row r="141" spans="1:34" x14ac:dyDescent="0.25">
      <c r="A141" s="93"/>
      <c r="B141" s="94"/>
      <c r="C141" s="95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92"/>
      <c r="AD141" s="92"/>
      <c r="AE141" s="92"/>
      <c r="AF141" s="92"/>
      <c r="AG141" s="92"/>
      <c r="AH141" s="92"/>
    </row>
    <row r="142" spans="1:34" x14ac:dyDescent="0.25">
      <c r="A142" s="93"/>
      <c r="B142" s="94"/>
      <c r="C142" s="95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  <c r="AA142" s="92"/>
      <c r="AB142" s="92"/>
      <c r="AC142" s="92"/>
      <c r="AD142" s="92"/>
      <c r="AE142" s="92"/>
      <c r="AF142" s="92"/>
      <c r="AG142" s="92"/>
      <c r="AH142" s="92"/>
    </row>
    <row r="143" spans="1:34" x14ac:dyDescent="0.25">
      <c r="A143" s="93"/>
      <c r="B143" s="94"/>
      <c r="C143" s="95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  <c r="AA143" s="92"/>
      <c r="AB143" s="92"/>
      <c r="AC143" s="92"/>
      <c r="AD143" s="92"/>
      <c r="AE143" s="92"/>
      <c r="AF143" s="92"/>
      <c r="AG143" s="92"/>
      <c r="AH143" s="92"/>
    </row>
    <row r="144" spans="1:34" x14ac:dyDescent="0.25">
      <c r="A144" s="93"/>
      <c r="B144" s="94"/>
      <c r="C144" s="95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92"/>
      <c r="AB144" s="92"/>
      <c r="AC144" s="92"/>
      <c r="AD144" s="92"/>
      <c r="AE144" s="92"/>
      <c r="AF144" s="92"/>
      <c r="AG144" s="92"/>
      <c r="AH144" s="92"/>
    </row>
    <row r="145" spans="1:34" x14ac:dyDescent="0.25">
      <c r="A145" s="93"/>
      <c r="B145" s="94"/>
      <c r="C145" s="95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92"/>
      <c r="AB145" s="92"/>
      <c r="AC145" s="92"/>
      <c r="AD145" s="92"/>
      <c r="AE145" s="92"/>
      <c r="AF145" s="92"/>
      <c r="AG145" s="92"/>
      <c r="AH145" s="92"/>
    </row>
    <row r="146" spans="1:34" x14ac:dyDescent="0.25">
      <c r="A146" s="93"/>
      <c r="B146" s="94"/>
      <c r="C146" s="95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  <c r="AA146" s="92"/>
      <c r="AB146" s="92"/>
      <c r="AC146" s="92"/>
      <c r="AD146" s="92"/>
      <c r="AE146" s="92"/>
      <c r="AF146" s="92"/>
      <c r="AG146" s="92"/>
      <c r="AH146" s="92"/>
    </row>
    <row r="147" spans="1:34" x14ac:dyDescent="0.25">
      <c r="A147" s="93"/>
      <c r="B147" s="94"/>
      <c r="C147" s="95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92"/>
      <c r="AG147" s="92"/>
      <c r="AH147" s="92"/>
    </row>
    <row r="148" spans="1:34" x14ac:dyDescent="0.25">
      <c r="A148" s="93"/>
      <c r="B148" s="94"/>
      <c r="C148" s="95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  <c r="AA148" s="92"/>
      <c r="AB148" s="92"/>
      <c r="AC148" s="92"/>
      <c r="AD148" s="92"/>
      <c r="AE148" s="92"/>
      <c r="AF148" s="92"/>
      <c r="AG148" s="92"/>
      <c r="AH148" s="92"/>
    </row>
    <row r="149" spans="1:34" x14ac:dyDescent="0.25">
      <c r="A149" s="93"/>
      <c r="B149" s="94"/>
      <c r="C149" s="95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  <c r="AA149" s="92"/>
      <c r="AB149" s="92"/>
      <c r="AC149" s="92"/>
      <c r="AD149" s="92"/>
      <c r="AE149" s="92"/>
      <c r="AF149" s="92"/>
      <c r="AG149" s="92"/>
      <c r="AH149" s="92"/>
    </row>
    <row r="150" spans="1:34" x14ac:dyDescent="0.25">
      <c r="A150" s="93"/>
      <c r="B150" s="94"/>
      <c r="C150" s="95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92"/>
      <c r="AD150" s="92"/>
      <c r="AE150" s="92"/>
      <c r="AF150" s="92"/>
      <c r="AG150" s="92"/>
      <c r="AH150" s="92"/>
    </row>
    <row r="151" spans="1:34" x14ac:dyDescent="0.25">
      <c r="A151" s="93"/>
      <c r="B151" s="94"/>
      <c r="C151" s="95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  <c r="AA151" s="92"/>
      <c r="AB151" s="92"/>
      <c r="AC151" s="92"/>
      <c r="AD151" s="92"/>
      <c r="AE151" s="92"/>
      <c r="AF151" s="92"/>
      <c r="AG151" s="92"/>
      <c r="AH151" s="92"/>
    </row>
    <row r="152" spans="1:34" x14ac:dyDescent="0.25">
      <c r="A152" s="93"/>
      <c r="B152" s="94"/>
      <c r="C152" s="95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  <c r="AA152" s="92"/>
      <c r="AB152" s="92"/>
      <c r="AC152" s="92"/>
      <c r="AD152" s="92"/>
      <c r="AE152" s="92"/>
      <c r="AF152" s="92"/>
      <c r="AG152" s="92"/>
      <c r="AH152" s="92"/>
    </row>
    <row r="153" spans="1:34" x14ac:dyDescent="0.25">
      <c r="A153" s="93"/>
      <c r="B153" s="94"/>
      <c r="C153" s="95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92"/>
      <c r="AB153" s="92"/>
      <c r="AC153" s="92"/>
      <c r="AD153" s="92"/>
      <c r="AE153" s="92"/>
      <c r="AF153" s="92"/>
      <c r="AG153" s="92"/>
      <c r="AH153" s="92"/>
    </row>
    <row r="154" spans="1:34" x14ac:dyDescent="0.25">
      <c r="A154" s="93"/>
      <c r="B154" s="94"/>
      <c r="C154" s="95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  <c r="AA154" s="92"/>
      <c r="AB154" s="92"/>
      <c r="AC154" s="92"/>
      <c r="AD154" s="92"/>
      <c r="AE154" s="92"/>
      <c r="AF154" s="92"/>
      <c r="AG154" s="92"/>
      <c r="AH154" s="92"/>
    </row>
    <row r="155" spans="1:34" x14ac:dyDescent="0.25">
      <c r="A155" s="93"/>
      <c r="B155" s="94"/>
      <c r="C155" s="95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92"/>
      <c r="AB155" s="92"/>
      <c r="AC155" s="92"/>
      <c r="AD155" s="92"/>
      <c r="AE155" s="92"/>
      <c r="AF155" s="92"/>
      <c r="AG155" s="92"/>
      <c r="AH155" s="92"/>
    </row>
    <row r="156" spans="1:34" x14ac:dyDescent="0.25">
      <c r="A156" s="93"/>
      <c r="B156" s="94"/>
      <c r="C156" s="95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  <c r="AA156" s="92"/>
      <c r="AB156" s="92"/>
      <c r="AC156" s="92"/>
      <c r="AD156" s="92"/>
      <c r="AE156" s="92"/>
      <c r="AF156" s="92"/>
      <c r="AG156" s="92"/>
      <c r="AH156" s="92"/>
    </row>
    <row r="157" spans="1:34" x14ac:dyDescent="0.25">
      <c r="A157" s="93"/>
      <c r="B157" s="94"/>
      <c r="C157" s="95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  <c r="AA157" s="92"/>
      <c r="AB157" s="92"/>
      <c r="AC157" s="92"/>
      <c r="AD157" s="92"/>
      <c r="AE157" s="92"/>
      <c r="AF157" s="92"/>
      <c r="AG157" s="92"/>
      <c r="AH157" s="92"/>
    </row>
    <row r="158" spans="1:34" x14ac:dyDescent="0.25">
      <c r="A158" s="93"/>
      <c r="B158" s="94"/>
      <c r="C158" s="95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  <c r="AA158" s="92"/>
      <c r="AB158" s="92"/>
      <c r="AC158" s="92"/>
      <c r="AD158" s="92"/>
      <c r="AE158" s="92"/>
      <c r="AF158" s="92"/>
      <c r="AG158" s="92"/>
      <c r="AH158" s="92"/>
    </row>
    <row r="159" spans="1:34" x14ac:dyDescent="0.25">
      <c r="A159" s="93"/>
      <c r="B159" s="94"/>
      <c r="C159" s="95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2"/>
      <c r="AG159" s="92"/>
      <c r="AH159" s="92"/>
    </row>
    <row r="160" spans="1:34" x14ac:dyDescent="0.25">
      <c r="A160" s="93"/>
      <c r="B160" s="94"/>
      <c r="C160" s="95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2"/>
      <c r="AG160" s="92"/>
      <c r="AH160" s="92"/>
    </row>
    <row r="161" spans="1:34" x14ac:dyDescent="0.25">
      <c r="A161" s="93"/>
      <c r="B161" s="94"/>
      <c r="C161" s="95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  <c r="AA161" s="92"/>
      <c r="AB161" s="92"/>
      <c r="AC161" s="92"/>
      <c r="AD161" s="92"/>
      <c r="AE161" s="92"/>
      <c r="AF161" s="92"/>
      <c r="AG161" s="92"/>
      <c r="AH161" s="92"/>
    </row>
    <row r="162" spans="1:34" x14ac:dyDescent="0.25">
      <c r="A162" s="93"/>
      <c r="B162" s="94"/>
      <c r="C162" s="95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  <c r="AA162" s="92"/>
      <c r="AB162" s="92"/>
      <c r="AC162" s="92"/>
      <c r="AD162" s="92"/>
      <c r="AE162" s="92"/>
      <c r="AF162" s="92"/>
      <c r="AG162" s="92"/>
      <c r="AH162" s="92"/>
    </row>
    <row r="163" spans="1:34" x14ac:dyDescent="0.25">
      <c r="A163" s="93"/>
      <c r="B163" s="94"/>
      <c r="C163" s="95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  <c r="AA163" s="92"/>
      <c r="AB163" s="92"/>
      <c r="AC163" s="92"/>
      <c r="AD163" s="92"/>
      <c r="AE163" s="92"/>
      <c r="AF163" s="92"/>
      <c r="AG163" s="92"/>
      <c r="AH163" s="92"/>
    </row>
    <row r="164" spans="1:34" x14ac:dyDescent="0.25">
      <c r="A164" s="93"/>
      <c r="B164" s="94"/>
      <c r="C164" s="95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  <c r="AA164" s="92"/>
      <c r="AB164" s="92"/>
      <c r="AC164" s="92"/>
      <c r="AD164" s="92"/>
      <c r="AE164" s="92"/>
      <c r="AF164" s="92"/>
      <c r="AG164" s="92"/>
      <c r="AH164" s="92"/>
    </row>
    <row r="165" spans="1:34" x14ac:dyDescent="0.25">
      <c r="A165" s="93"/>
      <c r="B165" s="94"/>
      <c r="C165" s="95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92"/>
      <c r="AD165" s="92"/>
      <c r="AE165" s="92"/>
      <c r="AF165" s="92"/>
      <c r="AG165" s="92"/>
      <c r="AH165" s="92"/>
    </row>
    <row r="166" spans="1:34" x14ac:dyDescent="0.25">
      <c r="A166" s="93"/>
      <c r="B166" s="94"/>
      <c r="C166" s="95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  <c r="AA166" s="92"/>
      <c r="AB166" s="92"/>
      <c r="AC166" s="92"/>
      <c r="AD166" s="92"/>
      <c r="AE166" s="92"/>
      <c r="AF166" s="92"/>
      <c r="AG166" s="92"/>
      <c r="AH166" s="92"/>
    </row>
  </sheetData>
  <mergeCells count="8">
    <mergeCell ref="D6:G6"/>
    <mergeCell ref="A1:AG1"/>
    <mergeCell ref="A3:A4"/>
    <mergeCell ref="B3:B4"/>
    <mergeCell ref="D3:AG3"/>
    <mergeCell ref="B5:B6"/>
    <mergeCell ref="C5:C6"/>
    <mergeCell ref="D5:AG5"/>
  </mergeCells>
  <pageMargins left="0.75" right="0.75" top="1" bottom="1" header="0.5" footer="0.5"/>
  <pageSetup paperSize="9" scale="44" fitToHeight="0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165"/>
  <sheetViews>
    <sheetView topLeftCell="A37" workbookViewId="0">
      <selection activeCell="A76" sqref="A76"/>
    </sheetView>
  </sheetViews>
  <sheetFormatPr defaultColWidth="8.875" defaultRowHeight="15" x14ac:dyDescent="0.25"/>
  <cols>
    <col min="1" max="1" width="45.5" style="6" bestFit="1" customWidth="1"/>
    <col min="2" max="2" width="9.5" style="2" customWidth="1"/>
    <col min="3" max="3" width="10" style="5" bestFit="1" customWidth="1"/>
    <col min="4" max="4" width="9.5" style="1" customWidth="1"/>
    <col min="5" max="9" width="7.625" style="1" customWidth="1"/>
    <col min="10" max="10" width="12.125" style="1" customWidth="1"/>
    <col min="11" max="11" width="8.125" style="1" bestFit="1" customWidth="1"/>
    <col min="12" max="16" width="7.625" style="1" customWidth="1"/>
    <col min="17" max="17" width="7.625" style="1" bestFit="1" customWidth="1"/>
    <col min="18" max="20" width="7" style="1" customWidth="1"/>
    <col min="21" max="21" width="7.125" style="1" customWidth="1"/>
    <col min="22" max="22" width="7.625" style="1" customWidth="1"/>
    <col min="23" max="24" width="7" style="1" customWidth="1"/>
    <col min="25" max="25" width="6.875" style="1" customWidth="1"/>
    <col min="26" max="28" width="7.625" style="1" bestFit="1" customWidth="1"/>
    <col min="29" max="29" width="7.625" style="1" customWidth="1"/>
    <col min="30" max="30" width="7.625" style="1" bestFit="1" customWidth="1"/>
    <col min="31" max="31" width="7.5" style="1" customWidth="1"/>
    <col min="32" max="32" width="7" style="1" customWidth="1"/>
    <col min="33" max="33" width="8" style="1" customWidth="1"/>
    <col min="34" max="34" width="12.125" style="1" customWidth="1"/>
    <col min="35" max="16384" width="8.875" style="1"/>
  </cols>
  <sheetData>
    <row r="1" spans="1:34" ht="32.1" customHeight="1" x14ac:dyDescent="0.4">
      <c r="A1" s="186" t="s">
        <v>63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</row>
    <row r="2" spans="1:34" ht="15.75" thickBot="1" x14ac:dyDescent="0.3"/>
    <row r="3" spans="1:34" ht="15" customHeight="1" x14ac:dyDescent="0.25">
      <c r="A3" s="187"/>
      <c r="B3" s="189"/>
      <c r="C3" s="19"/>
      <c r="D3" s="191" t="s">
        <v>46</v>
      </c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55"/>
    </row>
    <row r="4" spans="1:34" ht="12.95" customHeight="1" thickBot="1" x14ac:dyDescent="0.3">
      <c r="A4" s="188"/>
      <c r="B4" s="190"/>
      <c r="C4" s="20"/>
      <c r="D4" s="12">
        <v>1</v>
      </c>
      <c r="E4" s="12">
        <v>2</v>
      </c>
      <c r="F4" s="12">
        <v>3</v>
      </c>
      <c r="G4" s="12">
        <v>4</v>
      </c>
      <c r="H4" s="12">
        <v>5</v>
      </c>
      <c r="I4" s="12">
        <v>6</v>
      </c>
      <c r="J4" s="12">
        <v>7</v>
      </c>
      <c r="K4" s="12">
        <v>8</v>
      </c>
      <c r="L4" s="12">
        <v>9</v>
      </c>
      <c r="M4" s="12">
        <v>10</v>
      </c>
      <c r="N4" s="12">
        <v>11</v>
      </c>
      <c r="O4" s="12">
        <v>12</v>
      </c>
      <c r="P4" s="12">
        <v>13</v>
      </c>
      <c r="Q4" s="12">
        <v>14</v>
      </c>
      <c r="R4" s="12">
        <v>15</v>
      </c>
      <c r="S4" s="12">
        <v>16</v>
      </c>
      <c r="T4" s="12">
        <v>17</v>
      </c>
      <c r="U4" s="12">
        <v>18</v>
      </c>
      <c r="V4" s="12">
        <v>19</v>
      </c>
      <c r="W4" s="12">
        <v>20</v>
      </c>
      <c r="X4" s="12">
        <v>21</v>
      </c>
      <c r="Y4" s="12">
        <v>22</v>
      </c>
      <c r="Z4" s="12">
        <v>23</v>
      </c>
      <c r="AA4" s="12">
        <v>24</v>
      </c>
      <c r="AB4" s="12">
        <v>25</v>
      </c>
      <c r="AC4" s="12">
        <v>26</v>
      </c>
      <c r="AD4" s="12">
        <v>27</v>
      </c>
      <c r="AE4" s="12">
        <v>28</v>
      </c>
      <c r="AF4" s="12">
        <v>29</v>
      </c>
      <c r="AG4" s="18">
        <v>30</v>
      </c>
      <c r="AH4" s="56">
        <v>31</v>
      </c>
    </row>
    <row r="5" spans="1:34" ht="15.95" customHeight="1" thickBot="1" x14ac:dyDescent="0.3">
      <c r="A5" s="10" t="s">
        <v>22</v>
      </c>
      <c r="B5" s="205" t="s">
        <v>56</v>
      </c>
      <c r="C5" s="207" t="s">
        <v>57</v>
      </c>
      <c r="D5" s="183" t="s">
        <v>59</v>
      </c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  <c r="AB5" s="184"/>
      <c r="AC5" s="184"/>
      <c r="AD5" s="184"/>
      <c r="AE5" s="184"/>
      <c r="AF5" s="184"/>
      <c r="AG5" s="184"/>
      <c r="AH5" s="185"/>
    </row>
    <row r="6" spans="1:34" ht="31.5" customHeight="1" thickBot="1" x14ac:dyDescent="0.3">
      <c r="A6" s="10" t="s">
        <v>1</v>
      </c>
      <c r="B6" s="206"/>
      <c r="C6" s="208"/>
      <c r="D6" s="80"/>
      <c r="E6" s="59"/>
      <c r="F6" s="59"/>
      <c r="G6" s="81"/>
      <c r="H6" s="82"/>
      <c r="I6" s="83"/>
      <c r="J6" s="59"/>
      <c r="K6" s="59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183" t="s">
        <v>47</v>
      </c>
      <c r="Z6" s="184"/>
      <c r="AA6" s="184"/>
      <c r="AB6" s="184"/>
      <c r="AC6" s="184"/>
      <c r="AD6" s="184"/>
      <c r="AE6" s="184"/>
      <c r="AF6" s="185"/>
      <c r="AG6" s="82"/>
      <c r="AH6" s="84"/>
    </row>
    <row r="7" spans="1:34" ht="15.95" customHeight="1" x14ac:dyDescent="0.25">
      <c r="A7" s="10"/>
      <c r="B7" s="47"/>
      <c r="C7" s="48"/>
      <c r="D7" s="62"/>
      <c r="E7" s="63"/>
      <c r="F7" s="63"/>
      <c r="G7" s="85"/>
      <c r="H7" s="85"/>
      <c r="I7" s="85"/>
      <c r="J7" s="63"/>
      <c r="K7" s="63"/>
      <c r="L7" s="64"/>
      <c r="M7" s="64"/>
      <c r="N7" s="64"/>
      <c r="O7" s="64"/>
      <c r="P7" s="64"/>
      <c r="Q7" s="85"/>
      <c r="R7" s="85"/>
      <c r="S7" s="85"/>
      <c r="T7" s="85"/>
      <c r="U7" s="85"/>
      <c r="V7" s="85"/>
      <c r="W7" s="85"/>
      <c r="X7" s="85"/>
      <c r="Y7" s="64"/>
      <c r="Z7" s="64"/>
      <c r="AA7" s="64"/>
      <c r="AB7" s="64"/>
      <c r="AC7" s="64"/>
      <c r="AD7" s="64"/>
      <c r="AE7" s="64"/>
      <c r="AF7" s="64"/>
      <c r="AG7" s="85"/>
      <c r="AH7" s="86"/>
    </row>
    <row r="8" spans="1:34" ht="14.25" customHeight="1" x14ac:dyDescent="0.25">
      <c r="A8" s="7" t="s">
        <v>2</v>
      </c>
      <c r="B8" s="15"/>
      <c r="C8" s="21"/>
      <c r="D8" s="27">
        <v>5710</v>
      </c>
      <c r="E8" s="27">
        <v>5710</v>
      </c>
      <c r="F8" s="27">
        <v>5710</v>
      </c>
      <c r="G8" s="27">
        <v>5710</v>
      </c>
      <c r="H8" s="27">
        <v>5710</v>
      </c>
      <c r="I8" s="27">
        <v>5710</v>
      </c>
      <c r="J8" s="27">
        <v>5710</v>
      </c>
      <c r="K8" s="27">
        <v>5710</v>
      </c>
      <c r="L8" s="27">
        <v>5710</v>
      </c>
      <c r="M8" s="27">
        <v>5710</v>
      </c>
      <c r="N8" s="27">
        <v>5710</v>
      </c>
      <c r="O8" s="27">
        <v>5710</v>
      </c>
      <c r="P8" s="27">
        <v>5710</v>
      </c>
      <c r="Q8" s="27">
        <v>5710</v>
      </c>
      <c r="R8" s="27">
        <v>5710</v>
      </c>
      <c r="S8" s="27">
        <v>5710</v>
      </c>
      <c r="T8" s="27">
        <v>5710</v>
      </c>
      <c r="U8" s="27">
        <v>5710</v>
      </c>
      <c r="V8" s="27">
        <v>5710</v>
      </c>
      <c r="W8" s="27">
        <v>5710</v>
      </c>
      <c r="X8" s="27">
        <v>5710</v>
      </c>
      <c r="Y8" s="27">
        <v>5710</v>
      </c>
      <c r="Z8" s="27">
        <v>5710</v>
      </c>
      <c r="AA8" s="27">
        <v>5710</v>
      </c>
      <c r="AB8" s="27">
        <v>5710</v>
      </c>
      <c r="AC8" s="27">
        <v>5710</v>
      </c>
      <c r="AD8" s="27">
        <v>5710</v>
      </c>
      <c r="AE8" s="27">
        <v>5710</v>
      </c>
      <c r="AF8" s="27">
        <v>5710</v>
      </c>
      <c r="AG8" s="27">
        <v>5710</v>
      </c>
      <c r="AH8" s="87">
        <v>5710</v>
      </c>
    </row>
    <row r="9" spans="1:34" ht="14.25" customHeight="1" x14ac:dyDescent="0.25">
      <c r="A9" s="10"/>
      <c r="B9" s="15"/>
      <c r="C9" s="21"/>
      <c r="D9" s="27"/>
      <c r="E9" s="65"/>
      <c r="F9" s="65"/>
      <c r="G9" s="27"/>
      <c r="H9" s="27"/>
      <c r="I9" s="27"/>
      <c r="J9" s="65"/>
      <c r="K9" s="27"/>
      <c r="L9" s="27"/>
      <c r="M9" s="27"/>
      <c r="N9" s="27"/>
      <c r="O9" s="27"/>
      <c r="P9" s="27"/>
      <c r="Q9" s="27"/>
      <c r="R9" s="27"/>
      <c r="S9" s="66"/>
      <c r="T9" s="66"/>
      <c r="U9" s="66"/>
      <c r="V9" s="66"/>
      <c r="W9" s="66"/>
      <c r="X9" s="66"/>
      <c r="Y9" s="27">
        <v>776</v>
      </c>
      <c r="Z9" s="27">
        <v>776</v>
      </c>
      <c r="AA9" s="27">
        <v>776</v>
      </c>
      <c r="AB9" s="27">
        <v>776</v>
      </c>
      <c r="AC9" s="27">
        <v>776</v>
      </c>
      <c r="AD9" s="27">
        <v>776</v>
      </c>
      <c r="AE9" s="27">
        <v>776</v>
      </c>
      <c r="AF9" s="27">
        <v>776</v>
      </c>
      <c r="AG9" s="67"/>
      <c r="AH9" s="88"/>
    </row>
    <row r="10" spans="1:34" s="2" customFormat="1" x14ac:dyDescent="0.25">
      <c r="A10" s="49"/>
      <c r="B10" s="13"/>
      <c r="C10" s="1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13"/>
      <c r="Z10" s="13"/>
      <c r="AA10" s="13"/>
      <c r="AB10" s="13"/>
      <c r="AC10" s="13"/>
      <c r="AD10" s="69"/>
      <c r="AE10" s="13"/>
      <c r="AF10" s="13"/>
      <c r="AG10" s="26"/>
      <c r="AH10" s="89"/>
    </row>
    <row r="11" spans="1:34" x14ac:dyDescent="0.25">
      <c r="A11" s="10"/>
      <c r="B11" s="15"/>
      <c r="C11" s="1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9"/>
      <c r="AH11" s="87"/>
    </row>
    <row r="12" spans="1:34" s="24" customFormat="1" ht="15.75" thickBot="1" x14ac:dyDescent="0.3">
      <c r="A12" s="10" t="s">
        <v>3</v>
      </c>
      <c r="B12" s="15">
        <f>B13+B21+B34+B44+B51+B55+B58</f>
        <v>26110.500000000004</v>
      </c>
      <c r="C12" s="13">
        <f t="shared" ref="C12:C19" si="0">SUM(D12:AG12)</f>
        <v>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30"/>
      <c r="AH12" s="90"/>
    </row>
    <row r="13" spans="1:34" x14ac:dyDescent="0.25">
      <c r="A13" s="10" t="s">
        <v>4</v>
      </c>
      <c r="B13" s="15">
        <f>SUM(B14:B20)</f>
        <v>3441.7999999999997</v>
      </c>
      <c r="C13" s="13">
        <f t="shared" si="0"/>
        <v>0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30"/>
      <c r="AH13" s="90"/>
    </row>
    <row r="14" spans="1:34" ht="12.95" customHeight="1" x14ac:dyDescent="0.25">
      <c r="A14" s="7" t="s">
        <v>23</v>
      </c>
      <c r="B14" s="13">
        <f>53.5+53.6+27.4+76.2+37.8+43.4+43.8+45.2+23.4+50.9+53.1+80.3+38.7+9.3+9.5+61.2+20.8+44.5+14.5</f>
        <v>787.09999999999991</v>
      </c>
      <c r="C14" s="13">
        <f t="shared" si="0"/>
        <v>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23"/>
      <c r="R14" s="23"/>
      <c r="S14" s="23"/>
      <c r="T14" s="23"/>
      <c r="U14" s="13"/>
      <c r="V14" s="23"/>
      <c r="W14" s="23"/>
      <c r="X14" s="23"/>
      <c r="Y14" s="23"/>
      <c r="Z14" s="23"/>
      <c r="AA14" s="13"/>
      <c r="AB14" s="23"/>
      <c r="AC14" s="23"/>
      <c r="AD14" s="23"/>
      <c r="AE14" s="23"/>
      <c r="AF14" s="23"/>
      <c r="AG14" s="30"/>
      <c r="AH14" s="90"/>
    </row>
    <row r="15" spans="1:34" ht="12.95" customHeight="1" x14ac:dyDescent="0.25">
      <c r="A15" s="7" t="s">
        <v>5</v>
      </c>
      <c r="B15" s="13">
        <f>7.7+19.7+9.3+9.3</f>
        <v>46</v>
      </c>
      <c r="C15" s="13">
        <f t="shared" si="0"/>
        <v>0</v>
      </c>
      <c r="D15" s="23"/>
      <c r="E15" s="13"/>
      <c r="F15" s="23"/>
      <c r="G15" s="23"/>
      <c r="H15" s="23"/>
      <c r="I15" s="23"/>
      <c r="J15" s="13"/>
      <c r="K15" s="23"/>
      <c r="L15" s="23"/>
      <c r="M15" s="23"/>
      <c r="N15" s="23"/>
      <c r="O15" s="13"/>
      <c r="P15" s="23"/>
      <c r="Q15" s="23"/>
      <c r="R15" s="23"/>
      <c r="S15" s="23"/>
      <c r="T15" s="23"/>
      <c r="U15" s="13"/>
      <c r="V15" s="23"/>
      <c r="W15" s="23"/>
      <c r="X15" s="23"/>
      <c r="Y15" s="23"/>
      <c r="Z15" s="23"/>
      <c r="AA15" s="13"/>
      <c r="AB15" s="23"/>
      <c r="AC15" s="23"/>
      <c r="AD15" s="23"/>
      <c r="AE15" s="23"/>
      <c r="AF15" s="23"/>
      <c r="AG15" s="30"/>
      <c r="AH15" s="90"/>
    </row>
    <row r="16" spans="1:34" ht="12.95" customHeight="1" x14ac:dyDescent="0.25">
      <c r="A16" s="7" t="s">
        <v>6</v>
      </c>
      <c r="B16" s="13">
        <f>30.1+17.1+21.2+21.3+35.6</f>
        <v>125.30000000000001</v>
      </c>
      <c r="C16" s="13">
        <f t="shared" si="0"/>
        <v>0</v>
      </c>
      <c r="D16" s="23"/>
      <c r="E16" s="13"/>
      <c r="F16" s="23"/>
      <c r="G16" s="23"/>
      <c r="H16" s="23"/>
      <c r="I16" s="23"/>
      <c r="J16" s="13"/>
      <c r="K16" s="23"/>
      <c r="L16" s="23"/>
      <c r="M16" s="23"/>
      <c r="N16" s="23"/>
      <c r="O16" s="13"/>
      <c r="P16" s="23"/>
      <c r="Q16" s="13"/>
      <c r="R16" s="23"/>
      <c r="S16" s="23"/>
      <c r="T16" s="23"/>
      <c r="U16" s="13"/>
      <c r="V16" s="23"/>
      <c r="W16" s="23"/>
      <c r="X16" s="23"/>
      <c r="Y16" s="23"/>
      <c r="Z16" s="23"/>
      <c r="AA16" s="13"/>
      <c r="AB16" s="23"/>
      <c r="AC16" s="23"/>
      <c r="AD16" s="23"/>
      <c r="AE16" s="23"/>
      <c r="AF16" s="23"/>
      <c r="AG16" s="30"/>
      <c r="AH16" s="90"/>
    </row>
    <row r="17" spans="1:34" ht="12.95" customHeight="1" x14ac:dyDescent="0.25">
      <c r="A17" s="7" t="s">
        <v>24</v>
      </c>
      <c r="B17" s="13">
        <f>19.6+7.1+7+55.9+44.4+74.3+107.4+12.4+111.8+202.8+221.6+7.5+175.2</f>
        <v>1047</v>
      </c>
      <c r="C17" s="13">
        <f t="shared" si="0"/>
        <v>0</v>
      </c>
      <c r="D17" s="13"/>
      <c r="E17" s="23"/>
      <c r="F17" s="23"/>
      <c r="G17" s="23"/>
      <c r="H17" s="13"/>
      <c r="I17" s="23"/>
      <c r="J17" s="23"/>
      <c r="K17" s="23"/>
      <c r="L17" s="23"/>
      <c r="M17" s="13"/>
      <c r="N17" s="23"/>
      <c r="O17" s="23"/>
      <c r="P17" s="23"/>
      <c r="Q17" s="23"/>
      <c r="R17" s="23"/>
      <c r="S17" s="13"/>
      <c r="T17" s="23"/>
      <c r="U17" s="23"/>
      <c r="V17" s="23"/>
      <c r="W17" s="23"/>
      <c r="X17" s="23"/>
      <c r="Y17" s="13"/>
      <c r="Z17" s="23"/>
      <c r="AA17" s="23"/>
      <c r="AB17" s="23"/>
      <c r="AC17" s="23"/>
      <c r="AD17" s="23"/>
      <c r="AE17" s="23"/>
      <c r="AF17" s="13"/>
      <c r="AG17" s="30"/>
      <c r="AH17" s="90"/>
    </row>
    <row r="18" spans="1:34" ht="12.95" customHeight="1" x14ac:dyDescent="0.25">
      <c r="A18" s="7" t="s">
        <v>8</v>
      </c>
      <c r="B18" s="13">
        <f>56+151.7+158.3+4.5+33.8+19.3+38.2</f>
        <v>461.8</v>
      </c>
      <c r="C18" s="13">
        <f t="shared" si="0"/>
        <v>0</v>
      </c>
      <c r="D18" s="13"/>
      <c r="E18" s="23"/>
      <c r="F18" s="23"/>
      <c r="G18" s="23"/>
      <c r="H18" s="13"/>
      <c r="I18" s="23"/>
      <c r="J18" s="23"/>
      <c r="K18" s="23"/>
      <c r="L18" s="23"/>
      <c r="M18" s="13"/>
      <c r="N18" s="23"/>
      <c r="O18" s="23"/>
      <c r="P18" s="23"/>
      <c r="Q18" s="23"/>
      <c r="R18" s="23"/>
      <c r="S18" s="13"/>
      <c r="T18" s="23"/>
      <c r="U18" s="23"/>
      <c r="V18" s="23"/>
      <c r="W18" s="23"/>
      <c r="X18" s="23"/>
      <c r="Y18" s="13"/>
      <c r="Z18" s="23"/>
      <c r="AA18" s="23"/>
      <c r="AB18" s="23"/>
      <c r="AC18" s="23"/>
      <c r="AD18" s="23"/>
      <c r="AE18" s="23"/>
      <c r="AF18" s="13"/>
      <c r="AG18" s="30"/>
      <c r="AH18" s="90"/>
    </row>
    <row r="19" spans="1:34" ht="12.95" customHeight="1" x14ac:dyDescent="0.25">
      <c r="A19" s="7" t="s">
        <v>13</v>
      </c>
      <c r="B19" s="13">
        <f>23.9+31.5+39.7</f>
        <v>95.1</v>
      </c>
      <c r="C19" s="13">
        <f t="shared" si="0"/>
        <v>0</v>
      </c>
      <c r="D19" s="13"/>
      <c r="E19" s="23"/>
      <c r="F19" s="23"/>
      <c r="G19" s="23"/>
      <c r="H19" s="13"/>
      <c r="I19" s="23"/>
      <c r="J19" s="23"/>
      <c r="K19" s="23"/>
      <c r="L19" s="23"/>
      <c r="M19" s="13"/>
      <c r="N19" s="23"/>
      <c r="O19" s="23"/>
      <c r="P19" s="23"/>
      <c r="Q19" s="23"/>
      <c r="R19" s="23"/>
      <c r="S19" s="13"/>
      <c r="T19" s="23"/>
      <c r="U19" s="23"/>
      <c r="V19" s="23"/>
      <c r="W19" s="23"/>
      <c r="X19" s="23"/>
      <c r="Y19" s="13"/>
      <c r="Z19" s="23"/>
      <c r="AA19" s="23"/>
      <c r="AB19" s="23"/>
      <c r="AC19" s="23"/>
      <c r="AD19" s="23"/>
      <c r="AE19" s="23"/>
      <c r="AF19" s="13"/>
      <c r="AG19" s="30"/>
      <c r="AH19" s="90"/>
    </row>
    <row r="20" spans="1:34" ht="12.95" customHeight="1" x14ac:dyDescent="0.25">
      <c r="A20" s="7" t="s">
        <v>7</v>
      </c>
      <c r="B20" s="13">
        <f>29.1+58.2+418.7+373.5</f>
        <v>879.5</v>
      </c>
      <c r="C20" s="13">
        <f>SUM(D20:AH20)</f>
        <v>0</v>
      </c>
      <c r="D20" s="13"/>
      <c r="E20" s="23"/>
      <c r="F20" s="23"/>
      <c r="G20" s="23"/>
      <c r="H20" s="13"/>
      <c r="I20" s="23"/>
      <c r="J20" s="23"/>
      <c r="K20" s="23"/>
      <c r="L20" s="23"/>
      <c r="M20" s="13"/>
      <c r="N20" s="23"/>
      <c r="O20" s="23"/>
      <c r="P20" s="23"/>
      <c r="Q20" s="23"/>
      <c r="R20" s="23"/>
      <c r="S20" s="13"/>
      <c r="T20" s="23"/>
      <c r="U20" s="23"/>
      <c r="V20" s="23"/>
      <c r="W20" s="23"/>
      <c r="X20" s="23"/>
      <c r="Y20" s="13"/>
      <c r="Z20" s="23"/>
      <c r="AA20" s="23"/>
      <c r="AB20" s="23"/>
      <c r="AC20" s="23"/>
      <c r="AD20" s="23"/>
      <c r="AE20" s="23"/>
      <c r="AF20" s="13"/>
      <c r="AG20" s="30"/>
      <c r="AH20" s="90"/>
    </row>
    <row r="21" spans="1:34" ht="12.95" customHeight="1" x14ac:dyDescent="0.25">
      <c r="A21" s="10" t="s">
        <v>10</v>
      </c>
      <c r="B21" s="15">
        <f>SUM(B22:B33)</f>
        <v>7161.5000000000009</v>
      </c>
      <c r="C21" s="13">
        <f t="shared" ref="C21:C64" si="1">SUM(D21:AH21)</f>
        <v>0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30"/>
      <c r="AH21" s="90"/>
    </row>
    <row r="22" spans="1:34" ht="12.95" customHeight="1" x14ac:dyDescent="0.25">
      <c r="A22" s="7" t="s">
        <v>25</v>
      </c>
      <c r="B22" s="13">
        <f>17.1+40.5+26.3+14.2+18.9+15.1+15.7+15.8+16+21.2+20.8+14.9+15.8+19.6+19.8+19.8+22.4+13.4+11+11.7+18.3+14.6+14.9+19.2+19.2+20.2+23.8+9.8+15.9+12.7+12.5+44.9+56.9+22+12.9+7.4+9.1+17.8+13.9+23.7+23.2+15.2+9.6+32.4+13+13.8+26.5+13+23+18.6+14.3+14.1+17.2+12.8+22.2+13.7+13.6+8.9+80.9+36.1+164.2+75.1+110.5+3.4</f>
        <v>1535</v>
      </c>
      <c r="C22" s="13">
        <f t="shared" si="1"/>
        <v>35305</v>
      </c>
      <c r="D22" s="13">
        <v>1535</v>
      </c>
      <c r="E22" s="13">
        <v>1535</v>
      </c>
      <c r="F22" s="13">
        <v>1535</v>
      </c>
      <c r="G22" s="13">
        <v>1535</v>
      </c>
      <c r="H22" s="13"/>
      <c r="I22" s="13"/>
      <c r="J22" s="13">
        <v>1535</v>
      </c>
      <c r="K22" s="13">
        <v>1535</v>
      </c>
      <c r="L22" s="28">
        <v>1535</v>
      </c>
      <c r="M22" s="28">
        <v>1535</v>
      </c>
      <c r="N22" s="28">
        <v>1535</v>
      </c>
      <c r="O22" s="28"/>
      <c r="P22" s="28"/>
      <c r="Q22" s="28">
        <v>1535</v>
      </c>
      <c r="R22" s="28">
        <v>1535</v>
      </c>
      <c r="S22" s="28">
        <v>1535</v>
      </c>
      <c r="T22" s="28">
        <v>1535</v>
      </c>
      <c r="U22" s="28">
        <v>1535</v>
      </c>
      <c r="V22" s="28"/>
      <c r="W22" s="28"/>
      <c r="X22" s="28">
        <v>1535</v>
      </c>
      <c r="Y22" s="28">
        <v>1535</v>
      </c>
      <c r="Z22" s="28">
        <v>1535</v>
      </c>
      <c r="AA22" s="28">
        <v>1535</v>
      </c>
      <c r="AB22" s="28">
        <v>1535</v>
      </c>
      <c r="AC22" s="28"/>
      <c r="AD22" s="35"/>
      <c r="AE22" s="28">
        <v>1535</v>
      </c>
      <c r="AF22" s="35">
        <v>1535</v>
      </c>
      <c r="AG22" s="28">
        <v>1535</v>
      </c>
      <c r="AH22" s="131">
        <v>1535</v>
      </c>
    </row>
    <row r="23" spans="1:34" ht="12.95" customHeight="1" x14ac:dyDescent="0.25">
      <c r="A23" s="7" t="s">
        <v>26</v>
      </c>
      <c r="B23" s="13">
        <f>20.2+19.8+7.1+6.8+6.9+7.4+4.8+1.4+1.3+1.7+1.8+1.1+1.5+1.7+1.7+1.7+1.3+1.3+1.4+13.6+2.5+1.5+1.4</f>
        <v>109.9</v>
      </c>
      <c r="C23" s="13">
        <f t="shared" si="1"/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90"/>
    </row>
    <row r="24" spans="1:34" ht="12.95" customHeight="1" x14ac:dyDescent="0.25">
      <c r="A24" s="7" t="s">
        <v>27</v>
      </c>
      <c r="B24" s="13">
        <f>2.6+14.3+27.3+15.3+2.4+3.3+13.5+22.9+45.7+19.9+41.8+10.2+11.4+12.2+9+78.6+4.4+4.4+7.8+6.1+3.1+90.1+11.1+3.1+3.2+3.5+2.6+4.3+4.8+39.6+15.3+37+69.9+6.5+22.6+16.1+19+2.7+18.3</f>
        <v>725.9</v>
      </c>
      <c r="C24" s="13">
        <f t="shared" si="1"/>
        <v>0</v>
      </c>
      <c r="D24" s="13"/>
      <c r="E24" s="23"/>
      <c r="F24" s="13"/>
      <c r="G24" s="13"/>
      <c r="H24" s="23"/>
      <c r="I24" s="23"/>
      <c r="J24" s="23"/>
      <c r="K24" s="23"/>
      <c r="L24" s="23"/>
      <c r="M24" s="13"/>
      <c r="N24" s="13"/>
      <c r="O24" s="23"/>
      <c r="P24" s="23"/>
      <c r="Q24" s="23"/>
      <c r="R24" s="13"/>
      <c r="S24" s="23"/>
      <c r="T24" s="13"/>
      <c r="U24" s="13"/>
      <c r="V24" s="23"/>
      <c r="W24" s="23"/>
      <c r="X24" s="23"/>
      <c r="Y24" s="13"/>
      <c r="Z24" s="23"/>
      <c r="AA24" s="13"/>
      <c r="AB24" s="13"/>
      <c r="AC24" s="23"/>
      <c r="AD24" s="23"/>
      <c r="AE24" s="23"/>
      <c r="AF24" s="13"/>
      <c r="AG24" s="30"/>
      <c r="AH24" s="90"/>
    </row>
    <row r="25" spans="1:34" ht="12.95" customHeight="1" x14ac:dyDescent="0.25">
      <c r="A25" s="7" t="s">
        <v>16</v>
      </c>
      <c r="B25" s="13">
        <f>5.7+16.6+34.5+21.6+6.6+25.9+5.6+11.8+2.2+76</f>
        <v>206.5</v>
      </c>
      <c r="C25" s="13">
        <f t="shared" si="1"/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26"/>
      <c r="AH25" s="90"/>
    </row>
    <row r="26" spans="1:34" ht="12.95" customHeight="1" x14ac:dyDescent="0.25">
      <c r="A26" s="7" t="s">
        <v>8</v>
      </c>
      <c r="B26" s="13">
        <f>15.7+14.4+8.9+43.9+6.6+6.1+4.3+17.6+137.3+10.1+2.5+32.3+115.6+11.1+14.7+36+91.9+112+16.1+25.2+21.3</f>
        <v>743.60000000000014</v>
      </c>
      <c r="C26" s="13">
        <f t="shared" si="1"/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90"/>
    </row>
    <row r="27" spans="1:34" ht="30" x14ac:dyDescent="0.25">
      <c r="A27" s="7" t="s">
        <v>28</v>
      </c>
      <c r="B27" s="13">
        <f>567.3+107.2+5.2+62.7+311.3+170.1</f>
        <v>1223.8</v>
      </c>
      <c r="C27" s="13">
        <f t="shared" si="1"/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23"/>
      <c r="S27" s="23"/>
      <c r="T27" s="23"/>
      <c r="U27" s="23"/>
      <c r="V27" s="23"/>
      <c r="W27" s="13"/>
      <c r="X27" s="13"/>
      <c r="Y27" s="23"/>
      <c r="Z27" s="23"/>
      <c r="AA27" s="23"/>
      <c r="AB27" s="23"/>
      <c r="AC27" s="23"/>
      <c r="AD27" s="23"/>
      <c r="AE27" s="23"/>
      <c r="AF27" s="23"/>
      <c r="AG27" s="30"/>
      <c r="AH27" s="90"/>
    </row>
    <row r="28" spans="1:34" ht="12.95" customHeight="1" x14ac:dyDescent="0.25">
      <c r="A28" s="7" t="s">
        <v>29</v>
      </c>
      <c r="B28" s="13">
        <f>8.8+9.5+3.9+4.2+4.1+1.9+1.7+6.4+5.7+2+2.2+2.7+1.4+2.2+1.5+1.6+2</f>
        <v>61.800000000000011</v>
      </c>
      <c r="C28" s="13">
        <f t="shared" si="1"/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90"/>
    </row>
    <row r="29" spans="1:34" ht="12.95" customHeight="1" x14ac:dyDescent="0.25">
      <c r="A29" s="7" t="s">
        <v>14</v>
      </c>
      <c r="B29" s="13">
        <f>7.8+7.7+4+6.1+0.6+0.6+0.5+0.7+7.4+7.3+3.4+5.3+7.6+5.1+5.4+5.4+2.8</f>
        <v>77.7</v>
      </c>
      <c r="C29" s="13">
        <f t="shared" si="1"/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13"/>
      <c r="S29" s="13"/>
      <c r="T29" s="13"/>
      <c r="U29" s="13"/>
      <c r="V29" s="13"/>
      <c r="W29" s="23"/>
      <c r="X29" s="23"/>
      <c r="Y29" s="13"/>
      <c r="Z29" s="13"/>
      <c r="AA29" s="13"/>
      <c r="AB29" s="13"/>
      <c r="AC29" s="13"/>
      <c r="AD29" s="23"/>
      <c r="AE29" s="23"/>
      <c r="AF29" s="13"/>
      <c r="AG29" s="26"/>
      <c r="AH29" s="90"/>
    </row>
    <row r="30" spans="1:34" ht="12.95" customHeight="1" x14ac:dyDescent="0.25">
      <c r="A30" s="7" t="s">
        <v>12</v>
      </c>
      <c r="B30" s="13">
        <v>208.7</v>
      </c>
      <c r="C30" s="13">
        <f t="shared" si="1"/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13"/>
      <c r="S30" s="13"/>
      <c r="T30" s="13"/>
      <c r="U30" s="13"/>
      <c r="V30" s="13"/>
      <c r="W30" s="23"/>
      <c r="X30" s="23"/>
      <c r="Y30" s="13"/>
      <c r="Z30" s="13"/>
      <c r="AA30" s="13"/>
      <c r="AB30" s="13"/>
      <c r="AC30" s="13"/>
      <c r="AD30" s="23"/>
      <c r="AE30" s="23"/>
      <c r="AF30" s="13"/>
      <c r="AG30" s="26"/>
      <c r="AH30" s="90"/>
    </row>
    <row r="31" spans="1:34" ht="12.95" customHeight="1" x14ac:dyDescent="0.25">
      <c r="A31" s="7" t="s">
        <v>30</v>
      </c>
      <c r="B31" s="13">
        <f>32.2+571.2+0.6+0.6+48.1+0.6+0.6+38.8+9.5+88.5+33.6+1266.3</f>
        <v>2090.6000000000004</v>
      </c>
      <c r="C31" s="13">
        <f t="shared" si="1"/>
        <v>0</v>
      </c>
      <c r="D31" s="13"/>
      <c r="E31" s="23"/>
      <c r="F31" s="23"/>
      <c r="G31" s="23"/>
      <c r="H31" s="23"/>
      <c r="I31" s="23"/>
      <c r="J31" s="23"/>
      <c r="K31" s="13"/>
      <c r="L31" s="23"/>
      <c r="M31" s="23"/>
      <c r="N31" s="23"/>
      <c r="O31" s="23"/>
      <c r="P31" s="23"/>
      <c r="Q31" s="23"/>
      <c r="R31" s="13"/>
      <c r="S31" s="23"/>
      <c r="T31" s="23"/>
      <c r="U31" s="23"/>
      <c r="V31" s="23"/>
      <c r="W31" s="23"/>
      <c r="X31" s="23"/>
      <c r="Y31" s="13"/>
      <c r="Z31" s="23"/>
      <c r="AA31" s="23"/>
      <c r="AB31" s="23"/>
      <c r="AC31" s="23"/>
      <c r="AD31" s="13"/>
      <c r="AE31" s="23"/>
      <c r="AF31" s="13"/>
      <c r="AG31" s="30"/>
      <c r="AH31" s="90"/>
    </row>
    <row r="32" spans="1:34" ht="12.95" customHeight="1" x14ac:dyDescent="0.25">
      <c r="A32" s="7" t="s">
        <v>31</v>
      </c>
      <c r="B32" s="13">
        <f>0.5+0.7+0.6+0.4+0.4+0.4+0.4+0.6+0.5+0.5+0.2+0.3+0.6+1+0.2+0.3+3.6+25.6+69</f>
        <v>105.8</v>
      </c>
      <c r="C32" s="13">
        <f t="shared" si="1"/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30"/>
      <c r="AH32" s="90"/>
    </row>
    <row r="33" spans="1:34" ht="12.95" customHeight="1" x14ac:dyDescent="0.25">
      <c r="A33" s="7" t="s">
        <v>5</v>
      </c>
      <c r="B33" s="13">
        <f>12.4+19.7+6.1+6.1+15+12.9</f>
        <v>72.2</v>
      </c>
      <c r="C33" s="13">
        <f t="shared" si="1"/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26"/>
      <c r="AH33" s="90"/>
    </row>
    <row r="34" spans="1:34" ht="12.95" customHeight="1" x14ac:dyDescent="0.25">
      <c r="A34" s="10" t="s">
        <v>15</v>
      </c>
      <c r="B34" s="15">
        <f>SUM(B35:B43)</f>
        <v>4286.5999999999995</v>
      </c>
      <c r="C34" s="13">
        <f t="shared" si="1"/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30"/>
      <c r="AH34" s="90"/>
    </row>
    <row r="35" spans="1:34" ht="12.95" customHeight="1" x14ac:dyDescent="0.25">
      <c r="A35" s="7" t="s">
        <v>25</v>
      </c>
      <c r="B35" s="13">
        <f>36.6+3.7+4.9+14.7+9+14.7+8+8+34+30.5+13.9+45.2+31.2</f>
        <v>254.40000000000003</v>
      </c>
      <c r="C35" s="13">
        <f t="shared" si="1"/>
        <v>5851.1999999999989</v>
      </c>
      <c r="D35" s="13">
        <f t="shared" ref="D35:G35" si="2">36.6+3.7+4.9+14.7+9+14.7+8+8+34+30.5+13.9+45.2+31.2</f>
        <v>254.40000000000003</v>
      </c>
      <c r="E35" s="13">
        <f t="shared" si="2"/>
        <v>254.40000000000003</v>
      </c>
      <c r="F35" s="13">
        <f t="shared" si="2"/>
        <v>254.40000000000003</v>
      </c>
      <c r="G35" s="13">
        <f t="shared" si="2"/>
        <v>254.40000000000003</v>
      </c>
      <c r="H35" s="13"/>
      <c r="I35" s="13"/>
      <c r="J35" s="13">
        <f t="shared" ref="J35:N35" si="3">36.6+3.7+4.9+14.7+9+14.7+8+8+34+30.5+13.9+45.2+31.2</f>
        <v>254.40000000000003</v>
      </c>
      <c r="K35" s="13">
        <f t="shared" si="3"/>
        <v>254.40000000000003</v>
      </c>
      <c r="L35" s="13">
        <f t="shared" si="3"/>
        <v>254.40000000000003</v>
      </c>
      <c r="M35" s="13">
        <f t="shared" si="3"/>
        <v>254.40000000000003</v>
      </c>
      <c r="N35" s="13">
        <f t="shared" si="3"/>
        <v>254.40000000000003</v>
      </c>
      <c r="O35" s="13"/>
      <c r="P35" s="13"/>
      <c r="Q35" s="28">
        <v>254.4</v>
      </c>
      <c r="R35" s="28">
        <v>254.4</v>
      </c>
      <c r="S35" s="13">
        <f t="shared" ref="S35:U35" si="4">36.6+3.7+4.9+14.7+9+14.7+8+8+34+30.5+13.9+45.2+31.2</f>
        <v>254.40000000000003</v>
      </c>
      <c r="T35" s="13">
        <f t="shared" si="4"/>
        <v>254.40000000000003</v>
      </c>
      <c r="U35" s="13">
        <f t="shared" si="4"/>
        <v>254.40000000000003</v>
      </c>
      <c r="V35" s="13"/>
      <c r="W35" s="13"/>
      <c r="X35" s="28">
        <v>254.4</v>
      </c>
      <c r="Y35" s="28">
        <v>254.4</v>
      </c>
      <c r="Z35" s="28">
        <v>254.4</v>
      </c>
      <c r="AA35" s="13">
        <f t="shared" ref="AA35:AB35" si="5">36.6+3.7+4.9+14.7+9+14.7+8+8+34+30.5+13.9+45.2+31.2</f>
        <v>254.40000000000003</v>
      </c>
      <c r="AB35" s="13">
        <f t="shared" si="5"/>
        <v>254.40000000000003</v>
      </c>
      <c r="AC35" s="13"/>
      <c r="AD35" s="13"/>
      <c r="AE35" s="28">
        <v>254.4</v>
      </c>
      <c r="AF35" s="28">
        <v>254.4</v>
      </c>
      <c r="AG35" s="28">
        <v>254.4</v>
      </c>
      <c r="AH35" s="131">
        <v>254.4</v>
      </c>
    </row>
    <row r="36" spans="1:34" ht="12.95" customHeight="1" x14ac:dyDescent="0.25">
      <c r="A36" s="7" t="s">
        <v>6</v>
      </c>
      <c r="B36" s="13">
        <f>3.9+6.4</f>
        <v>10.3</v>
      </c>
      <c r="C36" s="13">
        <f t="shared" si="1"/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30"/>
      <c r="AH36" s="90"/>
    </row>
    <row r="37" spans="1:34" ht="30" x14ac:dyDescent="0.25">
      <c r="A37" s="7" t="s">
        <v>11</v>
      </c>
      <c r="B37" s="13">
        <f>47.6+1863.8+1009.4+84.3</f>
        <v>3005.1</v>
      </c>
      <c r="C37" s="13">
        <f t="shared" si="1"/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30"/>
      <c r="AH37" s="90"/>
    </row>
    <row r="38" spans="1:34" ht="12.95" customHeight="1" x14ac:dyDescent="0.25">
      <c r="A38" s="7" t="s">
        <v>8</v>
      </c>
      <c r="B38" s="13">
        <f>9.1+5.9+5.5+9.1+48.5</f>
        <v>78.099999999999994</v>
      </c>
      <c r="C38" s="13">
        <f t="shared" si="1"/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26"/>
      <c r="AH38" s="90"/>
    </row>
    <row r="39" spans="1:34" ht="12.95" customHeight="1" x14ac:dyDescent="0.25">
      <c r="A39" s="7" t="s">
        <v>32</v>
      </c>
      <c r="B39" s="13">
        <v>580.79999999999995</v>
      </c>
      <c r="C39" s="13">
        <f t="shared" si="1"/>
        <v>0</v>
      </c>
      <c r="D39" s="13"/>
      <c r="E39" s="23"/>
      <c r="F39" s="23"/>
      <c r="G39" s="23"/>
      <c r="H39" s="13"/>
      <c r="I39" s="23"/>
      <c r="J39" s="23"/>
      <c r="K39" s="13"/>
      <c r="L39" s="23"/>
      <c r="M39" s="23"/>
      <c r="N39" s="23"/>
      <c r="O39" s="23"/>
      <c r="P39" s="23"/>
      <c r="Q39" s="13"/>
      <c r="R39" s="13"/>
      <c r="S39" s="23"/>
      <c r="T39" s="23"/>
      <c r="U39" s="23"/>
      <c r="V39" s="23"/>
      <c r="W39" s="13"/>
      <c r="X39" s="13"/>
      <c r="Y39" s="23"/>
      <c r="Z39" s="23"/>
      <c r="AA39" s="23"/>
      <c r="AB39" s="23"/>
      <c r="AC39" s="23"/>
      <c r="AD39" s="13"/>
      <c r="AE39" s="23"/>
      <c r="AF39" s="23"/>
      <c r="AG39" s="30"/>
      <c r="AH39" s="90"/>
    </row>
    <row r="40" spans="1:34" ht="12.95" customHeight="1" x14ac:dyDescent="0.25">
      <c r="A40" s="7" t="s">
        <v>9</v>
      </c>
      <c r="B40" s="13">
        <f>38.6+1.4+3.2+5.1+0.3</f>
        <v>48.6</v>
      </c>
      <c r="C40" s="13">
        <f t="shared" si="1"/>
        <v>0</v>
      </c>
      <c r="D40" s="13"/>
      <c r="E40" s="23"/>
      <c r="F40" s="23"/>
      <c r="G40" s="23"/>
      <c r="H40" s="13"/>
      <c r="I40" s="23"/>
      <c r="J40" s="23"/>
      <c r="K40" s="13"/>
      <c r="L40" s="23"/>
      <c r="M40" s="23"/>
      <c r="N40" s="23"/>
      <c r="O40" s="23"/>
      <c r="P40" s="23"/>
      <c r="Q40" s="13"/>
      <c r="R40" s="23"/>
      <c r="S40" s="23"/>
      <c r="T40" s="23"/>
      <c r="U40" s="23"/>
      <c r="V40" s="23"/>
      <c r="W40" s="23"/>
      <c r="X40" s="13"/>
      <c r="Y40" s="23"/>
      <c r="Z40" s="23"/>
      <c r="AA40" s="23"/>
      <c r="AB40" s="13"/>
      <c r="AC40" s="23"/>
      <c r="AD40" s="23"/>
      <c r="AE40" s="23"/>
      <c r="AF40" s="23"/>
      <c r="AG40" s="30"/>
      <c r="AH40" s="90"/>
    </row>
    <row r="41" spans="1:34" ht="12.95" customHeight="1" x14ac:dyDescent="0.25">
      <c r="A41" s="7" t="s">
        <v>33</v>
      </c>
      <c r="B41" s="13">
        <f>23.1+129.8+2.7+13.7+9.4+12.9+4.9+5</f>
        <v>201.5</v>
      </c>
      <c r="C41" s="13">
        <f t="shared" si="1"/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26"/>
      <c r="AH41" s="90"/>
    </row>
    <row r="42" spans="1:34" ht="12.95" customHeight="1" x14ac:dyDescent="0.25">
      <c r="A42" s="7" t="s">
        <v>34</v>
      </c>
      <c r="B42" s="13">
        <f>9.1+7.3+9.7+13.6+19.6+21.2+21</f>
        <v>101.5</v>
      </c>
      <c r="C42" s="13">
        <f t="shared" si="1"/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30"/>
      <c r="AH42" s="90"/>
    </row>
    <row r="43" spans="1:34" ht="12.95" customHeight="1" x14ac:dyDescent="0.25">
      <c r="A43" s="7" t="s">
        <v>31</v>
      </c>
      <c r="B43" s="13">
        <f>4.8+0.8+0.7</f>
        <v>6.3</v>
      </c>
      <c r="C43" s="13">
        <f t="shared" si="1"/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30"/>
      <c r="AH43" s="90"/>
    </row>
    <row r="44" spans="1:34" ht="12.95" customHeight="1" x14ac:dyDescent="0.25">
      <c r="A44" s="10" t="s">
        <v>17</v>
      </c>
      <c r="B44" s="15">
        <f>SUM(B45:B50)</f>
        <v>1124.0999999999999</v>
      </c>
      <c r="C44" s="13">
        <f t="shared" si="1"/>
        <v>0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30"/>
      <c r="AH44" s="90"/>
    </row>
    <row r="45" spans="1:34" ht="12.95" customHeight="1" x14ac:dyDescent="0.25">
      <c r="A45" s="7" t="s">
        <v>25</v>
      </c>
      <c r="B45" s="13">
        <f>10.2+22.1+13.7+8.9+12.9+23.4+24.9+27.9+31.6+7.8+20.8+8.9+23.6+23.5+23.5+23.3+22.3+19.6+12.8+30.5+10</f>
        <v>402.2000000000001</v>
      </c>
      <c r="C45" s="13">
        <f t="shared" si="1"/>
        <v>8848.4</v>
      </c>
      <c r="D45" s="13"/>
      <c r="E45" s="13">
        <f t="shared" ref="E45:I45" si="6">10.2+22.1+13.7+8.9+12.9+23.4+24.9+27.9+31.6+7.8+20.8+8.9+23.6+23.5+23.5+23.3+22.3+19.6+12.8+30.5+10</f>
        <v>402.2000000000001</v>
      </c>
      <c r="F45" s="13">
        <f t="shared" si="6"/>
        <v>402.2000000000001</v>
      </c>
      <c r="G45" s="13">
        <f t="shared" si="6"/>
        <v>402.2000000000001</v>
      </c>
      <c r="H45" s="13">
        <f t="shared" si="6"/>
        <v>402.2000000000001</v>
      </c>
      <c r="I45" s="13">
        <f t="shared" si="6"/>
        <v>402.2000000000001</v>
      </c>
      <c r="J45" s="28"/>
      <c r="K45" s="28"/>
      <c r="L45" s="13">
        <f t="shared" ref="L45:N45" si="7">10.2+22.1+13.7+8.9+12.9+23.4+24.9+27.9+31.6+7.8+20.8+8.9+23.6+23.5+23.5+23.3+22.3+19.6+12.8+30.5+10</f>
        <v>402.2000000000001</v>
      </c>
      <c r="M45" s="13">
        <f t="shared" si="7"/>
        <v>402.2000000000001</v>
      </c>
      <c r="N45" s="13">
        <f t="shared" si="7"/>
        <v>402.2000000000001</v>
      </c>
      <c r="O45" s="28">
        <v>402.2</v>
      </c>
      <c r="P45" s="28">
        <v>402.2</v>
      </c>
      <c r="Q45" s="28"/>
      <c r="R45" s="28"/>
      <c r="S45" s="13">
        <f t="shared" ref="S45:U45" si="8">10.2+22.1+13.7+8.9+12.9+23.4+24.9+27.9+31.6+7.8+20.8+8.9+23.6+23.5+23.5+23.3+22.3+19.6+12.8+30.5+10</f>
        <v>402.2000000000001</v>
      </c>
      <c r="T45" s="13">
        <f t="shared" si="8"/>
        <v>402.2000000000001</v>
      </c>
      <c r="U45" s="13">
        <f t="shared" si="8"/>
        <v>402.2000000000001</v>
      </c>
      <c r="V45" s="28">
        <v>402.2</v>
      </c>
      <c r="W45" s="28">
        <v>402.2</v>
      </c>
      <c r="X45" s="28"/>
      <c r="Y45" s="28"/>
      <c r="Z45" s="13">
        <f t="shared" ref="Z45:AB45" si="9">10.2+22.1+13.7+8.9+12.9+23.4+24.9+27.9+31.6+7.8+20.8+8.9+23.6+23.5+23.5+23.3+22.3+19.6+12.8+30.5+10</f>
        <v>402.2000000000001</v>
      </c>
      <c r="AA45" s="13">
        <f t="shared" si="9"/>
        <v>402.2000000000001</v>
      </c>
      <c r="AB45" s="13">
        <f t="shared" si="9"/>
        <v>402.2000000000001</v>
      </c>
      <c r="AC45" s="28">
        <v>402.2</v>
      </c>
      <c r="AD45" s="28">
        <v>402.2</v>
      </c>
      <c r="AE45" s="28"/>
      <c r="AF45" s="28"/>
      <c r="AG45" s="13">
        <f>10.2+22.1+13.7+8.9+12.9+23.4+24.9+27.9+31.6+7.8+20.8+8.9+23.6+23.5+23.5+23.3+22.3+19.6+12.8+30.5+10</f>
        <v>402.2000000000001</v>
      </c>
      <c r="AH45" s="131">
        <v>402.2</v>
      </c>
    </row>
    <row r="46" spans="1:34" ht="30" x14ac:dyDescent="0.25">
      <c r="A46" s="7" t="s">
        <v>11</v>
      </c>
      <c r="B46" s="13">
        <f>98.9+418.6</f>
        <v>517.5</v>
      </c>
      <c r="C46" s="13">
        <f t="shared" si="1"/>
        <v>0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30"/>
      <c r="AH46" s="90"/>
    </row>
    <row r="47" spans="1:34" ht="12.95" customHeight="1" x14ac:dyDescent="0.25">
      <c r="A47" s="7" t="s">
        <v>6</v>
      </c>
      <c r="B47" s="13">
        <f>6.5+3.7+5.1+7+4.9+1.8+6.4+5.6+9.5</f>
        <v>50.5</v>
      </c>
      <c r="C47" s="13">
        <f t="shared" si="1"/>
        <v>0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13"/>
      <c r="S47" s="23"/>
      <c r="T47" s="23"/>
      <c r="U47" s="23"/>
      <c r="V47" s="23"/>
      <c r="W47" s="23"/>
      <c r="X47" s="13"/>
      <c r="Y47" s="23"/>
      <c r="Z47" s="23"/>
      <c r="AA47" s="23"/>
      <c r="AB47" s="23"/>
      <c r="AC47" s="23"/>
      <c r="AD47" s="13"/>
      <c r="AE47" s="23"/>
      <c r="AF47" s="23"/>
      <c r="AG47" s="30"/>
      <c r="AH47" s="90"/>
    </row>
    <row r="48" spans="1:34" ht="12.95" customHeight="1" x14ac:dyDescent="0.25">
      <c r="A48" s="7" t="s">
        <v>5</v>
      </c>
      <c r="B48" s="13">
        <f>13.7+13.2+39.8+21</f>
        <v>87.699999999999989</v>
      </c>
      <c r="C48" s="13">
        <f t="shared" si="1"/>
        <v>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23"/>
      <c r="AE48" s="23"/>
      <c r="AF48" s="13"/>
      <c r="AG48" s="26"/>
      <c r="AH48" s="90"/>
    </row>
    <row r="49" spans="1:34" ht="12.95" customHeight="1" x14ac:dyDescent="0.25">
      <c r="A49" s="7" t="s">
        <v>8</v>
      </c>
      <c r="B49" s="13">
        <f>6.5+8.1+12.9+33.1</f>
        <v>60.6</v>
      </c>
      <c r="C49" s="13">
        <f t="shared" si="1"/>
        <v>0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23"/>
      <c r="AE49" s="23"/>
      <c r="AF49" s="13"/>
      <c r="AG49" s="26"/>
      <c r="AH49" s="90"/>
    </row>
    <row r="50" spans="1:34" ht="12.95" customHeight="1" x14ac:dyDescent="0.25">
      <c r="A50" s="7" t="s">
        <v>31</v>
      </c>
      <c r="B50" s="13">
        <f>0.8+0.7+4.1</f>
        <v>5.6</v>
      </c>
      <c r="C50" s="13">
        <f t="shared" si="1"/>
        <v>0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30"/>
      <c r="AH50" s="90"/>
    </row>
    <row r="51" spans="1:34" ht="12.95" customHeight="1" x14ac:dyDescent="0.25">
      <c r="A51" s="10" t="s">
        <v>35</v>
      </c>
      <c r="B51" s="15">
        <f>SUM(B52:B54)</f>
        <v>5790.7000000000007</v>
      </c>
      <c r="C51" s="13">
        <f t="shared" si="1"/>
        <v>0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30"/>
      <c r="AH51" s="90"/>
    </row>
    <row r="52" spans="1:34" ht="12.95" customHeight="1" x14ac:dyDescent="0.25">
      <c r="A52" s="7" t="s">
        <v>13</v>
      </c>
      <c r="B52" s="13">
        <f>14+13.6+13.8+5.6+11.4+5+15.4+15.5+15.5+15.5+15.4+15.5+14.7</f>
        <v>170.9</v>
      </c>
      <c r="C52" s="13">
        <f t="shared" si="1"/>
        <v>0</v>
      </c>
      <c r="D52" s="13"/>
      <c r="E52" s="13"/>
      <c r="F52" s="23"/>
      <c r="G52" s="23"/>
      <c r="H52" s="13"/>
      <c r="I52" s="13"/>
      <c r="J52" s="13"/>
      <c r="K52" s="13"/>
      <c r="L52" s="13"/>
      <c r="M52" s="23"/>
      <c r="N52" s="2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90"/>
    </row>
    <row r="53" spans="1:34" ht="12.95" customHeight="1" x14ac:dyDescent="0.25">
      <c r="A53" s="7" t="s">
        <v>5</v>
      </c>
      <c r="B53" s="13">
        <f>21+21.2</f>
        <v>42.2</v>
      </c>
      <c r="C53" s="13">
        <f t="shared" si="1"/>
        <v>0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13"/>
      <c r="S53" s="13"/>
      <c r="T53" s="13"/>
      <c r="U53" s="13"/>
      <c r="V53" s="13"/>
      <c r="W53" s="23"/>
      <c r="X53" s="23"/>
      <c r="Y53" s="13"/>
      <c r="Z53" s="13"/>
      <c r="AA53" s="13"/>
      <c r="AB53" s="13"/>
      <c r="AC53" s="13"/>
      <c r="AD53" s="23"/>
      <c r="AE53" s="23"/>
      <c r="AF53" s="13"/>
      <c r="AG53" s="26"/>
      <c r="AH53" s="90"/>
    </row>
    <row r="54" spans="1:34" ht="30" x14ac:dyDescent="0.25">
      <c r="A54" s="7" t="s">
        <v>11</v>
      </c>
      <c r="B54" s="13">
        <v>5577.6</v>
      </c>
      <c r="C54" s="13">
        <f t="shared" si="1"/>
        <v>0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30"/>
      <c r="AH54" s="90"/>
    </row>
    <row r="55" spans="1:34" ht="12.95" customHeight="1" x14ac:dyDescent="0.25">
      <c r="A55" s="10" t="s">
        <v>36</v>
      </c>
      <c r="B55" s="15">
        <f>SUM(B56:B57)</f>
        <v>2622.2999999999997</v>
      </c>
      <c r="C55" s="13">
        <f t="shared" si="1"/>
        <v>0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30"/>
      <c r="AH55" s="90"/>
    </row>
    <row r="56" spans="1:34" ht="12.95" customHeight="1" x14ac:dyDescent="0.25">
      <c r="A56" s="7" t="s">
        <v>5</v>
      </c>
      <c r="B56" s="13">
        <f>21.1+21.1</f>
        <v>42.2</v>
      </c>
      <c r="C56" s="13">
        <f t="shared" si="1"/>
        <v>0</v>
      </c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13"/>
      <c r="S56" s="13"/>
      <c r="T56" s="13"/>
      <c r="U56" s="13"/>
      <c r="V56" s="13"/>
      <c r="W56" s="23"/>
      <c r="X56" s="23"/>
      <c r="Y56" s="13"/>
      <c r="Z56" s="13"/>
      <c r="AA56" s="13"/>
      <c r="AB56" s="13"/>
      <c r="AC56" s="13"/>
      <c r="AD56" s="23"/>
      <c r="AE56" s="23"/>
      <c r="AF56" s="13"/>
      <c r="AG56" s="26"/>
      <c r="AH56" s="90"/>
    </row>
    <row r="57" spans="1:34" ht="30" x14ac:dyDescent="0.25">
      <c r="A57" s="7" t="s">
        <v>11</v>
      </c>
      <c r="B57" s="13">
        <v>2580.1</v>
      </c>
      <c r="C57" s="13">
        <f t="shared" si="1"/>
        <v>0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30"/>
      <c r="AH57" s="90"/>
    </row>
    <row r="58" spans="1:34" ht="12.95" customHeight="1" x14ac:dyDescent="0.25">
      <c r="A58" s="10" t="s">
        <v>37</v>
      </c>
      <c r="B58" s="15">
        <f>SUM(B59)</f>
        <v>1683.5</v>
      </c>
      <c r="C58" s="13">
        <f t="shared" si="1"/>
        <v>0</v>
      </c>
      <c r="D58" s="23"/>
      <c r="E58" s="4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30"/>
      <c r="AH58" s="90"/>
    </row>
    <row r="59" spans="1:34" ht="30" x14ac:dyDescent="0.25">
      <c r="A59" s="7" t="s">
        <v>11</v>
      </c>
      <c r="B59" s="13">
        <v>1683.5</v>
      </c>
      <c r="C59" s="13">
        <f t="shared" si="1"/>
        <v>0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30"/>
      <c r="AH59" s="90"/>
    </row>
    <row r="60" spans="1:34" ht="15" customHeight="1" x14ac:dyDescent="0.25">
      <c r="A60" s="10" t="s">
        <v>18</v>
      </c>
      <c r="B60" s="13"/>
      <c r="C60" s="13">
        <f t="shared" si="1"/>
        <v>0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30"/>
      <c r="AH60" s="90"/>
    </row>
    <row r="61" spans="1:34" ht="12.95" customHeight="1" x14ac:dyDescent="0.25">
      <c r="A61" s="7" t="s">
        <v>86</v>
      </c>
      <c r="B61" s="13"/>
      <c r="C61" s="13">
        <f t="shared" si="1"/>
        <v>0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30"/>
      <c r="AH61" s="90"/>
    </row>
    <row r="62" spans="1:34" ht="12.95" customHeight="1" x14ac:dyDescent="0.25">
      <c r="A62" s="7" t="s">
        <v>84</v>
      </c>
      <c r="B62" s="13"/>
      <c r="C62" s="13">
        <f t="shared" si="1"/>
        <v>183218</v>
      </c>
      <c r="D62" s="13">
        <v>5710</v>
      </c>
      <c r="E62" s="13">
        <v>5710</v>
      </c>
      <c r="F62" s="13">
        <v>5710</v>
      </c>
      <c r="G62" s="13">
        <v>5710</v>
      </c>
      <c r="H62" s="13">
        <v>5710</v>
      </c>
      <c r="I62" s="13">
        <v>5710</v>
      </c>
      <c r="J62" s="13">
        <v>5710</v>
      </c>
      <c r="K62" s="13">
        <v>5710</v>
      </c>
      <c r="L62" s="13">
        <v>5710</v>
      </c>
      <c r="M62" s="13">
        <v>5710</v>
      </c>
      <c r="N62" s="13">
        <v>5710</v>
      </c>
      <c r="O62" s="13">
        <v>5710</v>
      </c>
      <c r="P62" s="13">
        <v>5710</v>
      </c>
      <c r="Q62" s="13">
        <v>5710</v>
      </c>
      <c r="R62" s="13">
        <v>5710</v>
      </c>
      <c r="S62" s="13">
        <v>5710</v>
      </c>
      <c r="T62" s="13">
        <v>5710</v>
      </c>
      <c r="U62" s="13">
        <v>5710</v>
      </c>
      <c r="V62" s="13">
        <v>5710</v>
      </c>
      <c r="W62" s="13">
        <v>5710</v>
      </c>
      <c r="X62" s="13">
        <v>5710</v>
      </c>
      <c r="Y62" s="13">
        <f t="shared" ref="Y62:AF62" si="10">Y8+Y9</f>
        <v>6486</v>
      </c>
      <c r="Z62" s="13">
        <f t="shared" si="10"/>
        <v>6486</v>
      </c>
      <c r="AA62" s="13">
        <f t="shared" si="10"/>
        <v>6486</v>
      </c>
      <c r="AB62" s="13">
        <f t="shared" si="10"/>
        <v>6486</v>
      </c>
      <c r="AC62" s="13">
        <f t="shared" si="10"/>
        <v>6486</v>
      </c>
      <c r="AD62" s="13">
        <f t="shared" si="10"/>
        <v>6486</v>
      </c>
      <c r="AE62" s="13">
        <f t="shared" si="10"/>
        <v>6486</v>
      </c>
      <c r="AF62" s="13">
        <f t="shared" si="10"/>
        <v>6486</v>
      </c>
      <c r="AG62" s="13">
        <v>5710</v>
      </c>
      <c r="AH62" s="89">
        <v>5710</v>
      </c>
    </row>
    <row r="63" spans="1:34" ht="12.95" customHeight="1" x14ac:dyDescent="0.25">
      <c r="A63" s="7" t="s">
        <v>20</v>
      </c>
      <c r="B63" s="13"/>
      <c r="C63" s="13">
        <f t="shared" si="1"/>
        <v>0</v>
      </c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6"/>
      <c r="AH63" s="90"/>
    </row>
    <row r="64" spans="1:34" ht="12.95" customHeight="1" thickBot="1" x14ac:dyDescent="0.3">
      <c r="A64" s="7" t="s">
        <v>21</v>
      </c>
      <c r="B64" s="13"/>
      <c r="C64" s="13">
        <f t="shared" si="1"/>
        <v>0</v>
      </c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32"/>
      <c r="AH64" s="90"/>
    </row>
    <row r="65" spans="1:34" ht="15.95" customHeight="1" thickBot="1" x14ac:dyDescent="0.3">
      <c r="A65" s="11" t="s">
        <v>38</v>
      </c>
      <c r="B65" s="16"/>
      <c r="C65" s="17">
        <f>SUM(C14:C64)</f>
        <v>233222.6</v>
      </c>
      <c r="D65" s="52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4"/>
    </row>
    <row r="66" spans="1:34" ht="12.95" customHeight="1" x14ac:dyDescent="0.25">
      <c r="A66" s="9"/>
      <c r="B66" s="3"/>
      <c r="C66" s="8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ht="12.95" customHeight="1" x14ac:dyDescent="0.25">
      <c r="A67" s="9"/>
      <c r="B67" s="3"/>
      <c r="C67" s="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x14ac:dyDescent="0.25">
      <c r="A68" s="9"/>
      <c r="B68" s="3"/>
      <c r="C68" s="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x14ac:dyDescent="0.25">
      <c r="A69" s="9"/>
      <c r="B69" s="3"/>
      <c r="C69" s="8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x14ac:dyDescent="0.25">
      <c r="A70" s="9"/>
      <c r="B70" s="3"/>
      <c r="C70" s="8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x14ac:dyDescent="0.25">
      <c r="A71" s="9"/>
      <c r="B71" s="3"/>
      <c r="C71" s="8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x14ac:dyDescent="0.25">
      <c r="A72" s="9"/>
      <c r="B72" s="3"/>
      <c r="C72" s="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x14ac:dyDescent="0.25">
      <c r="A73" s="9"/>
      <c r="B73" s="3"/>
      <c r="C73" s="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x14ac:dyDescent="0.25">
      <c r="A74" s="9"/>
      <c r="B74" s="3"/>
      <c r="C74" s="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x14ac:dyDescent="0.25">
      <c r="A75" s="9"/>
      <c r="B75" s="3"/>
      <c r="C75" s="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x14ac:dyDescent="0.25">
      <c r="A76" s="9"/>
      <c r="B76" s="3"/>
      <c r="C76" s="8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x14ac:dyDescent="0.25">
      <c r="A77" s="9"/>
      <c r="B77" s="3"/>
      <c r="C77" s="8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x14ac:dyDescent="0.25">
      <c r="A78" s="9"/>
      <c r="B78" s="3"/>
      <c r="C78" s="8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x14ac:dyDescent="0.25">
      <c r="A79" s="9"/>
      <c r="B79" s="3"/>
      <c r="C79" s="8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x14ac:dyDescent="0.25">
      <c r="A80" s="9"/>
      <c r="B80" s="3"/>
      <c r="C80" s="8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x14ac:dyDescent="0.25">
      <c r="A81" s="9"/>
      <c r="B81" s="3"/>
      <c r="C81" s="8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x14ac:dyDescent="0.25">
      <c r="A82" s="9"/>
      <c r="B82" s="3"/>
      <c r="C82" s="8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x14ac:dyDescent="0.25">
      <c r="A83" s="9"/>
      <c r="B83" s="3"/>
      <c r="C83" s="8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x14ac:dyDescent="0.25">
      <c r="A84" s="9"/>
      <c r="B84" s="3"/>
      <c r="C84" s="8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x14ac:dyDescent="0.25">
      <c r="A85" s="9"/>
      <c r="B85" s="3"/>
      <c r="C85" s="8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x14ac:dyDescent="0.25">
      <c r="A86" s="9"/>
      <c r="B86" s="3"/>
      <c r="C86" s="8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x14ac:dyDescent="0.25">
      <c r="A87" s="9"/>
      <c r="B87" s="3"/>
      <c r="C87" s="8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x14ac:dyDescent="0.25">
      <c r="A88" s="9"/>
      <c r="B88" s="3"/>
      <c r="C88" s="8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x14ac:dyDescent="0.25">
      <c r="A89" s="9"/>
      <c r="B89" s="3"/>
      <c r="C89" s="8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x14ac:dyDescent="0.25">
      <c r="A90" s="9"/>
      <c r="B90" s="3"/>
      <c r="C90" s="8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x14ac:dyDescent="0.25">
      <c r="A91" s="9"/>
      <c r="B91" s="3"/>
      <c r="C91" s="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x14ac:dyDescent="0.25">
      <c r="A92" s="9"/>
      <c r="B92" s="3"/>
      <c r="C92" s="8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x14ac:dyDescent="0.25">
      <c r="A93" s="9"/>
      <c r="B93" s="3"/>
      <c r="C93" s="8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x14ac:dyDescent="0.25">
      <c r="A94" s="9"/>
      <c r="B94" s="3"/>
      <c r="C94" s="8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x14ac:dyDescent="0.25">
      <c r="A95" s="9"/>
      <c r="B95" s="3"/>
      <c r="C95" s="8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x14ac:dyDescent="0.25">
      <c r="A96" s="9"/>
      <c r="B96" s="3"/>
      <c r="C96" s="8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x14ac:dyDescent="0.25">
      <c r="A97" s="9"/>
      <c r="B97" s="3"/>
      <c r="C97" s="8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x14ac:dyDescent="0.25">
      <c r="A98" s="9"/>
      <c r="B98" s="3"/>
      <c r="C98" s="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x14ac:dyDescent="0.25">
      <c r="A99" s="9"/>
      <c r="B99" s="3"/>
      <c r="C99" s="8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x14ac:dyDescent="0.25">
      <c r="A100" s="9"/>
      <c r="B100" s="3"/>
      <c r="C100" s="8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x14ac:dyDescent="0.25">
      <c r="A101" s="9"/>
      <c r="B101" s="3"/>
      <c r="C101" s="8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1:34" x14ac:dyDescent="0.25">
      <c r="A102" s="9"/>
      <c r="B102" s="3"/>
      <c r="C102" s="8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1:34" x14ac:dyDescent="0.25">
      <c r="A103" s="9"/>
      <c r="B103" s="3"/>
      <c r="C103" s="8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1:34" x14ac:dyDescent="0.25">
      <c r="A104" s="9"/>
      <c r="B104" s="3"/>
      <c r="C104" s="8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 x14ac:dyDescent="0.25">
      <c r="A105" s="9"/>
      <c r="B105" s="3"/>
      <c r="C105" s="8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1:34" x14ac:dyDescent="0.25">
      <c r="A106" s="9"/>
      <c r="B106" s="3"/>
      <c r="C106" s="8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1:34" x14ac:dyDescent="0.25">
      <c r="A107" s="9"/>
      <c r="B107" s="3"/>
      <c r="C107" s="8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1:34" x14ac:dyDescent="0.25">
      <c r="A108" s="9"/>
      <c r="B108" s="3"/>
      <c r="C108" s="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1:34" x14ac:dyDescent="0.25">
      <c r="A109" s="9"/>
      <c r="B109" s="3"/>
      <c r="C109" s="8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1:34" x14ac:dyDescent="0.25">
      <c r="A110" s="9"/>
      <c r="B110" s="3"/>
      <c r="C110" s="8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1:34" x14ac:dyDescent="0.25">
      <c r="A111" s="9"/>
      <c r="B111" s="3"/>
      <c r="C111" s="8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1:34" x14ac:dyDescent="0.25">
      <c r="A112" s="9"/>
      <c r="B112" s="3"/>
      <c r="C112" s="8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1:34" x14ac:dyDescent="0.25">
      <c r="A113" s="9"/>
      <c r="B113" s="3"/>
      <c r="C113" s="8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1:34" x14ac:dyDescent="0.25">
      <c r="A114" s="9"/>
      <c r="B114" s="3"/>
      <c r="C114" s="8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1:34" x14ac:dyDescent="0.25">
      <c r="A115" s="9"/>
      <c r="B115" s="3"/>
      <c r="C115" s="8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1:34" x14ac:dyDescent="0.25">
      <c r="A116" s="9"/>
      <c r="B116" s="3"/>
      <c r="C116" s="8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1:34" x14ac:dyDescent="0.25">
      <c r="A117" s="9"/>
      <c r="B117" s="3"/>
      <c r="C117" s="8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1:34" x14ac:dyDescent="0.25">
      <c r="A118" s="9"/>
      <c r="B118" s="3"/>
      <c r="C118" s="8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1:34" x14ac:dyDescent="0.25">
      <c r="A119" s="9"/>
      <c r="B119" s="3"/>
      <c r="C119" s="8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x14ac:dyDescent="0.25">
      <c r="A120" s="9"/>
      <c r="B120" s="3"/>
      <c r="C120" s="8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1:34" x14ac:dyDescent="0.25">
      <c r="A121" s="9"/>
      <c r="B121" s="3"/>
      <c r="C121" s="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1:34" x14ac:dyDescent="0.25">
      <c r="A122" s="9"/>
      <c r="B122" s="3"/>
      <c r="C122" s="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4" x14ac:dyDescent="0.25">
      <c r="A123" s="9"/>
      <c r="B123" s="3"/>
      <c r="C123" s="8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4" x14ac:dyDescent="0.25">
      <c r="A124" s="9"/>
      <c r="B124" s="3"/>
      <c r="C124" s="8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4" x14ac:dyDescent="0.25">
      <c r="A125" s="9"/>
      <c r="B125" s="3"/>
      <c r="C125" s="8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4" x14ac:dyDescent="0.25">
      <c r="A126" s="9"/>
      <c r="B126" s="3"/>
      <c r="C126" s="8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4" x14ac:dyDescent="0.25">
      <c r="A127" s="9"/>
      <c r="B127" s="3"/>
      <c r="C127" s="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1:34" x14ac:dyDescent="0.25">
      <c r="A128" s="9"/>
      <c r="B128" s="3"/>
      <c r="C128" s="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1:34" x14ac:dyDescent="0.25">
      <c r="A129" s="9"/>
      <c r="B129" s="3"/>
      <c r="C129" s="8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1:34" x14ac:dyDescent="0.25">
      <c r="A130" s="9"/>
      <c r="B130" s="3"/>
      <c r="C130" s="8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1:34" x14ac:dyDescent="0.25">
      <c r="A131" s="9"/>
      <c r="B131" s="3"/>
      <c r="C131" s="8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1:34" x14ac:dyDescent="0.25">
      <c r="A132" s="9"/>
      <c r="B132" s="3"/>
      <c r="C132" s="8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1:34" x14ac:dyDescent="0.25">
      <c r="A133" s="9"/>
      <c r="B133" s="3"/>
      <c r="C133" s="8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1:34" x14ac:dyDescent="0.25">
      <c r="A134" s="9"/>
      <c r="B134" s="3"/>
      <c r="C134" s="8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1:34" x14ac:dyDescent="0.25">
      <c r="A135" s="9"/>
      <c r="B135" s="3"/>
      <c r="C135" s="8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x14ac:dyDescent="0.25">
      <c r="A136" s="9"/>
      <c r="B136" s="3"/>
      <c r="C136" s="8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x14ac:dyDescent="0.25">
      <c r="A137" s="9"/>
      <c r="B137" s="3"/>
      <c r="C137" s="8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x14ac:dyDescent="0.25">
      <c r="A138" s="9"/>
      <c r="B138" s="3"/>
      <c r="C138" s="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x14ac:dyDescent="0.25">
      <c r="A139" s="9"/>
      <c r="B139" s="3"/>
      <c r="C139" s="8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x14ac:dyDescent="0.25">
      <c r="A140" s="9"/>
      <c r="B140" s="3"/>
      <c r="C140" s="8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x14ac:dyDescent="0.25">
      <c r="A141" s="9"/>
      <c r="B141" s="3"/>
      <c r="C141" s="8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x14ac:dyDescent="0.25">
      <c r="A142" s="9"/>
      <c r="B142" s="3"/>
      <c r="C142" s="8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x14ac:dyDescent="0.25">
      <c r="A143" s="9"/>
      <c r="B143" s="3"/>
      <c r="C143" s="8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1:34" x14ac:dyDescent="0.25">
      <c r="A144" s="9"/>
      <c r="B144" s="3"/>
      <c r="C144" s="8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1:34" x14ac:dyDescent="0.25">
      <c r="A145" s="9"/>
      <c r="B145" s="3"/>
      <c r="C145" s="8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1:34" x14ac:dyDescent="0.25">
      <c r="A146" s="9"/>
      <c r="B146" s="3"/>
      <c r="C146" s="8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  <row r="147" spans="1:34" x14ac:dyDescent="0.25">
      <c r="A147" s="9"/>
      <c r="B147" s="3"/>
      <c r="C147" s="8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</row>
    <row r="148" spans="1:34" x14ac:dyDescent="0.25">
      <c r="A148" s="9"/>
      <c r="B148" s="3"/>
      <c r="C148" s="8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</row>
    <row r="149" spans="1:34" x14ac:dyDescent="0.25">
      <c r="A149" s="9"/>
      <c r="B149" s="3"/>
      <c r="C149" s="8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</row>
    <row r="150" spans="1:34" x14ac:dyDescent="0.25">
      <c r="A150" s="9"/>
      <c r="B150" s="3"/>
      <c r="C150" s="8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</row>
    <row r="151" spans="1:34" x14ac:dyDescent="0.25">
      <c r="A151" s="9"/>
      <c r="B151" s="3"/>
      <c r="C151" s="8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</row>
    <row r="152" spans="1:34" x14ac:dyDescent="0.25">
      <c r="A152" s="9"/>
      <c r="B152" s="3"/>
      <c r="C152" s="8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</row>
    <row r="153" spans="1:34" x14ac:dyDescent="0.25">
      <c r="A153" s="9"/>
      <c r="B153" s="3"/>
      <c r="C153" s="8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</row>
    <row r="154" spans="1:34" x14ac:dyDescent="0.25">
      <c r="A154" s="9"/>
      <c r="B154" s="3"/>
      <c r="C154" s="8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</row>
    <row r="155" spans="1:34" x14ac:dyDescent="0.25">
      <c r="A155" s="9"/>
      <c r="B155" s="3"/>
      <c r="C155" s="8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</row>
    <row r="156" spans="1:34" x14ac:dyDescent="0.25">
      <c r="A156" s="9"/>
      <c r="B156" s="3"/>
      <c r="C156" s="8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</row>
    <row r="157" spans="1:34" x14ac:dyDescent="0.25">
      <c r="A157" s="9"/>
      <c r="B157" s="3"/>
      <c r="C157" s="8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</row>
    <row r="158" spans="1:34" x14ac:dyDescent="0.25">
      <c r="A158" s="9"/>
      <c r="B158" s="3"/>
      <c r="C158" s="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</row>
    <row r="159" spans="1:34" x14ac:dyDescent="0.25">
      <c r="A159" s="9"/>
      <c r="B159" s="3"/>
      <c r="C159" s="8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</row>
    <row r="160" spans="1:34" x14ac:dyDescent="0.25">
      <c r="A160" s="9"/>
      <c r="B160" s="3"/>
      <c r="C160" s="8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</row>
    <row r="161" spans="1:34" x14ac:dyDescent="0.25">
      <c r="A161" s="9"/>
      <c r="B161" s="3"/>
      <c r="C161" s="8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</row>
    <row r="162" spans="1:34" x14ac:dyDescent="0.25">
      <c r="A162" s="9"/>
      <c r="B162" s="3"/>
      <c r="C162" s="8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</row>
    <row r="163" spans="1:34" x14ac:dyDescent="0.25">
      <c r="A163" s="9"/>
      <c r="B163" s="3"/>
      <c r="C163" s="8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</row>
    <row r="164" spans="1:34" x14ac:dyDescent="0.25">
      <c r="A164" s="9"/>
      <c r="B164" s="3"/>
      <c r="C164" s="8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</row>
    <row r="165" spans="1:34" x14ac:dyDescent="0.25">
      <c r="A165" s="9"/>
      <c r="B165" s="3"/>
      <c r="C165" s="8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</row>
  </sheetData>
  <mergeCells count="8">
    <mergeCell ref="Y6:AF6"/>
    <mergeCell ref="A1:AG1"/>
    <mergeCell ref="A3:A4"/>
    <mergeCell ref="B3:B4"/>
    <mergeCell ref="D3:AG3"/>
    <mergeCell ref="B5:B6"/>
    <mergeCell ref="C5:C6"/>
    <mergeCell ref="D5:AH5"/>
  </mergeCells>
  <pageMargins left="0.75" right="0.75" top="1" bottom="1" header="0.5" footer="0.5"/>
  <pageSetup paperSize="9" scale="38" orientation="landscape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169"/>
  <sheetViews>
    <sheetView topLeftCell="A28" workbookViewId="0">
      <selection activeCell="A63" sqref="A63"/>
    </sheetView>
  </sheetViews>
  <sheetFormatPr defaultColWidth="8.875" defaultRowHeight="15" x14ac:dyDescent="0.25"/>
  <cols>
    <col min="1" max="1" width="45.5" style="6" bestFit="1" customWidth="1"/>
    <col min="2" max="2" width="11.125" style="2" customWidth="1"/>
    <col min="3" max="3" width="10" style="5" bestFit="1" customWidth="1"/>
    <col min="4" max="4" width="9.5" style="1" customWidth="1"/>
    <col min="5" max="9" width="7.625" style="1" customWidth="1"/>
    <col min="10" max="10" width="12.125" style="1" customWidth="1"/>
    <col min="11" max="11" width="8.125" style="1" bestFit="1" customWidth="1"/>
    <col min="12" max="16" width="7.625" style="1" customWidth="1"/>
    <col min="17" max="17" width="7.625" style="1" bestFit="1" customWidth="1"/>
    <col min="18" max="20" width="7" style="1" customWidth="1"/>
    <col min="21" max="21" width="7.125" style="1" customWidth="1"/>
    <col min="22" max="22" width="7.625" style="1" customWidth="1"/>
    <col min="23" max="24" width="7" style="1" customWidth="1"/>
    <col min="25" max="25" width="6.875" style="1" customWidth="1"/>
    <col min="26" max="28" width="7.625" style="1" bestFit="1" customWidth="1"/>
    <col min="29" max="29" width="7.625" style="1" customWidth="1"/>
    <col min="30" max="30" width="7.625" style="1" bestFit="1" customWidth="1"/>
    <col min="31" max="31" width="7.5" style="1" customWidth="1"/>
    <col min="32" max="32" width="7" style="1" customWidth="1"/>
    <col min="33" max="33" width="8" style="1" customWidth="1"/>
    <col min="34" max="34" width="12.125" style="1" customWidth="1"/>
    <col min="35" max="16384" width="8.875" style="1"/>
  </cols>
  <sheetData>
    <row r="1" spans="1:34" ht="32.1" customHeight="1" x14ac:dyDescent="0.4">
      <c r="A1" s="186" t="s">
        <v>64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</row>
    <row r="2" spans="1:34" ht="15.75" thickBot="1" x14ac:dyDescent="0.3"/>
    <row r="3" spans="1:34" ht="15" customHeight="1" x14ac:dyDescent="0.25">
      <c r="A3" s="187"/>
      <c r="B3" s="189"/>
      <c r="C3" s="19"/>
      <c r="D3" s="191" t="s">
        <v>49</v>
      </c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55"/>
    </row>
    <row r="4" spans="1:34" ht="12.95" customHeight="1" thickBot="1" x14ac:dyDescent="0.3">
      <c r="A4" s="188"/>
      <c r="B4" s="190"/>
      <c r="C4" s="20"/>
      <c r="D4" s="12">
        <v>1</v>
      </c>
      <c r="E4" s="12">
        <v>2</v>
      </c>
      <c r="F4" s="12">
        <v>3</v>
      </c>
      <c r="G4" s="12">
        <v>4</v>
      </c>
      <c r="H4" s="12">
        <v>5</v>
      </c>
      <c r="I4" s="12">
        <v>6</v>
      </c>
      <c r="J4" s="12">
        <v>7</v>
      </c>
      <c r="K4" s="12">
        <v>8</v>
      </c>
      <c r="L4" s="12">
        <v>9</v>
      </c>
      <c r="M4" s="12">
        <v>10</v>
      </c>
      <c r="N4" s="12">
        <v>11</v>
      </c>
      <c r="O4" s="12">
        <v>12</v>
      </c>
      <c r="P4" s="12">
        <v>13</v>
      </c>
      <c r="Q4" s="12">
        <v>14</v>
      </c>
      <c r="R4" s="12">
        <v>15</v>
      </c>
      <c r="S4" s="12">
        <v>16</v>
      </c>
      <c r="T4" s="12">
        <v>17</v>
      </c>
      <c r="U4" s="12">
        <v>18</v>
      </c>
      <c r="V4" s="12">
        <v>19</v>
      </c>
      <c r="W4" s="12">
        <v>20</v>
      </c>
      <c r="X4" s="12">
        <v>21</v>
      </c>
      <c r="Y4" s="12">
        <v>22</v>
      </c>
      <c r="Z4" s="12">
        <v>23</v>
      </c>
      <c r="AA4" s="12">
        <v>24</v>
      </c>
      <c r="AB4" s="12">
        <v>25</v>
      </c>
      <c r="AC4" s="12">
        <v>26</v>
      </c>
      <c r="AD4" s="12">
        <v>27</v>
      </c>
      <c r="AE4" s="12">
        <v>28</v>
      </c>
      <c r="AF4" s="12">
        <v>29</v>
      </c>
      <c r="AG4" s="18">
        <v>30</v>
      </c>
      <c r="AH4" s="56">
        <v>31</v>
      </c>
    </row>
    <row r="5" spans="1:34" ht="15.95" customHeight="1" thickBot="1" x14ac:dyDescent="0.3">
      <c r="A5" s="10" t="s">
        <v>22</v>
      </c>
      <c r="B5" s="205" t="s">
        <v>56</v>
      </c>
      <c r="C5" s="207" t="s">
        <v>57</v>
      </c>
      <c r="D5" s="129"/>
      <c r="E5" s="183" t="s">
        <v>59</v>
      </c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  <c r="AB5" s="184"/>
      <c r="AC5" s="184"/>
      <c r="AD5" s="184"/>
      <c r="AE5" s="184"/>
      <c r="AF5" s="184"/>
      <c r="AG5" s="184"/>
      <c r="AH5" s="185"/>
    </row>
    <row r="6" spans="1:34" ht="29.25" customHeight="1" x14ac:dyDescent="0.25">
      <c r="A6" s="10" t="s">
        <v>1</v>
      </c>
      <c r="B6" s="206"/>
      <c r="C6" s="208"/>
      <c r="D6" s="130"/>
      <c r="E6" s="59"/>
      <c r="F6" s="59"/>
      <c r="G6" s="81"/>
      <c r="H6" s="82"/>
      <c r="I6" s="83"/>
      <c r="J6" s="59"/>
      <c r="K6" s="59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5"/>
      <c r="Z6" s="85"/>
      <c r="AA6" s="85"/>
      <c r="AB6" s="85"/>
      <c r="AC6" s="85"/>
      <c r="AD6" s="85"/>
      <c r="AE6" s="85"/>
      <c r="AF6" s="85"/>
      <c r="AG6" s="82"/>
      <c r="AH6" s="84"/>
    </row>
    <row r="7" spans="1:34" ht="15.95" customHeight="1" x14ac:dyDescent="0.25">
      <c r="A7" s="10"/>
      <c r="B7" s="47"/>
      <c r="C7" s="48"/>
      <c r="D7" s="62"/>
      <c r="E7" s="63"/>
      <c r="F7" s="63"/>
      <c r="G7" s="85"/>
      <c r="H7" s="85"/>
      <c r="I7" s="85"/>
      <c r="J7" s="63"/>
      <c r="K7" s="63"/>
      <c r="L7" s="64"/>
      <c r="M7" s="64"/>
      <c r="N7" s="64"/>
      <c r="O7" s="64"/>
      <c r="P7" s="64"/>
      <c r="Q7" s="85"/>
      <c r="R7" s="85"/>
      <c r="S7" s="85"/>
      <c r="T7" s="85"/>
      <c r="U7" s="85"/>
      <c r="V7" s="85"/>
      <c r="W7" s="85"/>
      <c r="X7" s="85"/>
      <c r="Y7" s="64"/>
      <c r="Z7" s="64"/>
      <c r="AA7" s="64"/>
      <c r="AB7" s="64"/>
      <c r="AC7" s="64"/>
      <c r="AD7" s="64"/>
      <c r="AE7" s="64"/>
      <c r="AF7" s="64"/>
      <c r="AG7" s="85"/>
      <c r="AH7" s="86"/>
    </row>
    <row r="8" spans="1:34" ht="14.25" customHeight="1" x14ac:dyDescent="0.25">
      <c r="A8" s="7" t="s">
        <v>2</v>
      </c>
      <c r="B8" s="15"/>
      <c r="C8" s="21"/>
      <c r="D8" s="27"/>
      <c r="E8" s="27">
        <v>7287</v>
      </c>
      <c r="F8" s="27">
        <v>7287</v>
      </c>
      <c r="G8" s="27">
        <v>7287</v>
      </c>
      <c r="H8" s="27">
        <v>7287</v>
      </c>
      <c r="I8" s="27">
        <v>7287</v>
      </c>
      <c r="J8" s="27">
        <v>7287</v>
      </c>
      <c r="K8" s="27">
        <v>7287</v>
      </c>
      <c r="L8" s="27">
        <v>7287</v>
      </c>
      <c r="M8" s="27">
        <v>7287</v>
      </c>
      <c r="N8" s="27">
        <v>7287</v>
      </c>
      <c r="O8" s="27">
        <v>7287</v>
      </c>
      <c r="P8" s="27">
        <v>7287</v>
      </c>
      <c r="Q8" s="27">
        <v>7287</v>
      </c>
      <c r="R8" s="27">
        <v>7287</v>
      </c>
      <c r="S8" s="27">
        <v>7287</v>
      </c>
      <c r="T8" s="27">
        <v>7287</v>
      </c>
      <c r="U8" s="27">
        <v>7287</v>
      </c>
      <c r="V8" s="27">
        <v>7287</v>
      </c>
      <c r="W8" s="27">
        <v>7287</v>
      </c>
      <c r="X8" s="27">
        <v>7287</v>
      </c>
      <c r="Y8" s="27">
        <v>7287</v>
      </c>
      <c r="Z8" s="27">
        <v>7287</v>
      </c>
      <c r="AA8" s="27">
        <v>7287</v>
      </c>
      <c r="AB8" s="27">
        <v>7287</v>
      </c>
      <c r="AC8" s="27">
        <v>7287</v>
      </c>
      <c r="AD8" s="27">
        <v>7287</v>
      </c>
      <c r="AE8" s="27">
        <v>7287</v>
      </c>
      <c r="AF8" s="27">
        <v>7287</v>
      </c>
      <c r="AG8" s="27">
        <v>7287</v>
      </c>
      <c r="AH8" s="168">
        <v>7287</v>
      </c>
    </row>
    <row r="9" spans="1:34" ht="14.25" customHeight="1" x14ac:dyDescent="0.25">
      <c r="A9" s="10"/>
      <c r="B9" s="15"/>
      <c r="C9" s="21"/>
      <c r="D9" s="27"/>
      <c r="E9" s="65"/>
      <c r="F9" s="65"/>
      <c r="G9" s="27"/>
      <c r="H9" s="27"/>
      <c r="I9" s="27"/>
      <c r="J9" s="65"/>
      <c r="K9" s="27"/>
      <c r="L9" s="27"/>
      <c r="M9" s="27"/>
      <c r="N9" s="27"/>
      <c r="O9" s="27"/>
      <c r="P9" s="27"/>
      <c r="Q9" s="27"/>
      <c r="R9" s="27"/>
      <c r="S9" s="66"/>
      <c r="T9" s="66"/>
      <c r="U9" s="66"/>
      <c r="V9" s="66"/>
      <c r="W9" s="66"/>
      <c r="X9" s="66"/>
      <c r="Y9" s="27"/>
      <c r="Z9" s="27"/>
      <c r="AA9" s="27"/>
      <c r="AB9" s="27"/>
      <c r="AC9" s="27"/>
      <c r="AD9" s="27"/>
      <c r="AE9" s="27"/>
      <c r="AF9" s="27"/>
      <c r="AG9" s="67"/>
      <c r="AH9" s="88"/>
    </row>
    <row r="10" spans="1:34" s="2" customFormat="1" x14ac:dyDescent="0.25">
      <c r="A10" s="49"/>
      <c r="B10" s="13"/>
      <c r="C10" s="1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13"/>
      <c r="Z10" s="13"/>
      <c r="AA10" s="13"/>
      <c r="AB10" s="13"/>
      <c r="AC10" s="13"/>
      <c r="AD10" s="69"/>
      <c r="AE10" s="13"/>
      <c r="AF10" s="13"/>
      <c r="AG10" s="26"/>
      <c r="AH10" s="89"/>
    </row>
    <row r="11" spans="1:34" x14ac:dyDescent="0.25">
      <c r="A11" s="10"/>
      <c r="B11" s="15"/>
      <c r="C11" s="1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9"/>
      <c r="AH11" s="87"/>
    </row>
    <row r="12" spans="1:34" s="24" customFormat="1" ht="15.75" thickBot="1" x14ac:dyDescent="0.3">
      <c r="A12" s="10" t="s">
        <v>3</v>
      </c>
      <c r="B12" s="15">
        <f>B13+B21+B34+B44+B51+B55+B58</f>
        <v>26110.500000000004</v>
      </c>
      <c r="C12" s="13">
        <f t="shared" ref="C12:C19" si="0">SUM(D12:AG12)</f>
        <v>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30"/>
      <c r="AH12" s="90"/>
    </row>
    <row r="13" spans="1:34" x14ac:dyDescent="0.25">
      <c r="A13" s="10" t="s">
        <v>4</v>
      </c>
      <c r="B13" s="15">
        <f>SUM(B14:B20)</f>
        <v>3441.7999999999997</v>
      </c>
      <c r="C13" s="13">
        <f t="shared" si="0"/>
        <v>0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30"/>
      <c r="AH13" s="90"/>
    </row>
    <row r="14" spans="1:34" ht="12.95" customHeight="1" x14ac:dyDescent="0.25">
      <c r="A14" s="7" t="s">
        <v>23</v>
      </c>
      <c r="B14" s="13">
        <f>53.5+53.6+27.4+76.2+37.8+43.4+43.8+45.2+23.4+50.9+53.1+80.3+38.7+9.3+9.5+61.2+20.8+44.5+14.5</f>
        <v>787.09999999999991</v>
      </c>
      <c r="C14" s="13">
        <f t="shared" si="0"/>
        <v>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23"/>
      <c r="R14" s="23"/>
      <c r="S14" s="23"/>
      <c r="T14" s="23"/>
      <c r="U14" s="13"/>
      <c r="V14" s="23"/>
      <c r="W14" s="23"/>
      <c r="X14" s="23"/>
      <c r="Y14" s="23"/>
      <c r="Z14" s="23"/>
      <c r="AA14" s="13"/>
      <c r="AB14" s="23"/>
      <c r="AC14" s="23"/>
      <c r="AD14" s="23"/>
      <c r="AE14" s="23"/>
      <c r="AF14" s="23"/>
      <c r="AG14" s="30"/>
      <c r="AH14" s="90"/>
    </row>
    <row r="15" spans="1:34" ht="12.95" customHeight="1" x14ac:dyDescent="0.25">
      <c r="A15" s="7" t="s">
        <v>5</v>
      </c>
      <c r="B15" s="13">
        <f>7.7+19.7+9.3+9.3</f>
        <v>46</v>
      </c>
      <c r="C15" s="13">
        <f t="shared" si="0"/>
        <v>0</v>
      </c>
      <c r="D15" s="23"/>
      <c r="E15" s="13"/>
      <c r="F15" s="23"/>
      <c r="G15" s="23"/>
      <c r="H15" s="23"/>
      <c r="I15" s="23"/>
      <c r="J15" s="13"/>
      <c r="K15" s="23"/>
      <c r="L15" s="23"/>
      <c r="M15" s="23"/>
      <c r="N15" s="23"/>
      <c r="O15" s="13"/>
      <c r="P15" s="23"/>
      <c r="Q15" s="23"/>
      <c r="R15" s="23"/>
      <c r="S15" s="23"/>
      <c r="T15" s="23"/>
      <c r="U15" s="13"/>
      <c r="V15" s="23"/>
      <c r="W15" s="23"/>
      <c r="X15" s="23"/>
      <c r="Y15" s="23"/>
      <c r="Z15" s="23"/>
      <c r="AA15" s="13"/>
      <c r="AB15" s="23"/>
      <c r="AC15" s="23"/>
      <c r="AD15" s="23"/>
      <c r="AE15" s="23"/>
      <c r="AF15" s="23"/>
      <c r="AG15" s="30"/>
      <c r="AH15" s="90"/>
    </row>
    <row r="16" spans="1:34" ht="12.95" customHeight="1" x14ac:dyDescent="0.25">
      <c r="A16" s="7" t="s">
        <v>6</v>
      </c>
      <c r="B16" s="13">
        <f>30.1+17.1+21.2+21.3+35.6</f>
        <v>125.30000000000001</v>
      </c>
      <c r="C16" s="13">
        <f t="shared" si="0"/>
        <v>0</v>
      </c>
      <c r="D16" s="23"/>
      <c r="E16" s="13"/>
      <c r="F16" s="23"/>
      <c r="G16" s="23"/>
      <c r="H16" s="23"/>
      <c r="I16" s="23"/>
      <c r="J16" s="13"/>
      <c r="K16" s="23"/>
      <c r="L16" s="23"/>
      <c r="M16" s="23"/>
      <c r="N16" s="23"/>
      <c r="O16" s="13"/>
      <c r="P16" s="23"/>
      <c r="Q16" s="13"/>
      <c r="R16" s="23"/>
      <c r="S16" s="23"/>
      <c r="T16" s="23"/>
      <c r="U16" s="13"/>
      <c r="V16" s="23"/>
      <c r="W16" s="23"/>
      <c r="X16" s="23"/>
      <c r="Y16" s="23"/>
      <c r="Z16" s="23"/>
      <c r="AA16" s="13"/>
      <c r="AB16" s="23"/>
      <c r="AC16" s="23"/>
      <c r="AD16" s="23"/>
      <c r="AE16" s="23"/>
      <c r="AF16" s="23"/>
      <c r="AG16" s="30"/>
      <c r="AH16" s="90"/>
    </row>
    <row r="17" spans="1:34" ht="12.95" customHeight="1" x14ac:dyDescent="0.25">
      <c r="A17" s="7" t="s">
        <v>24</v>
      </c>
      <c r="B17" s="13">
        <f>19.6+7.1+7+55.9+44.4+74.3+107.4+12.4+111.8+202.8+221.6+7.5+175.2</f>
        <v>1047</v>
      </c>
      <c r="C17" s="13">
        <f t="shared" si="0"/>
        <v>0</v>
      </c>
      <c r="D17" s="13"/>
      <c r="E17" s="23"/>
      <c r="F17" s="23"/>
      <c r="G17" s="23"/>
      <c r="H17" s="13"/>
      <c r="I17" s="23"/>
      <c r="J17" s="23"/>
      <c r="K17" s="23"/>
      <c r="L17" s="23"/>
      <c r="M17" s="13"/>
      <c r="N17" s="23"/>
      <c r="O17" s="23"/>
      <c r="P17" s="23"/>
      <c r="Q17" s="23"/>
      <c r="R17" s="23"/>
      <c r="S17" s="13"/>
      <c r="T17" s="23"/>
      <c r="U17" s="23"/>
      <c r="V17" s="23"/>
      <c r="W17" s="23"/>
      <c r="X17" s="23"/>
      <c r="Y17" s="13"/>
      <c r="Z17" s="23"/>
      <c r="AA17" s="23"/>
      <c r="AB17" s="23"/>
      <c r="AC17" s="23"/>
      <c r="AD17" s="23"/>
      <c r="AE17" s="23"/>
      <c r="AF17" s="13"/>
      <c r="AG17" s="30"/>
      <c r="AH17" s="90"/>
    </row>
    <row r="18" spans="1:34" ht="12.95" customHeight="1" x14ac:dyDescent="0.25">
      <c r="A18" s="7" t="s">
        <v>8</v>
      </c>
      <c r="B18" s="13">
        <f>56+151.7+158.3+4.5+33.8+19.3+38.2</f>
        <v>461.8</v>
      </c>
      <c r="C18" s="13">
        <f t="shared" si="0"/>
        <v>0</v>
      </c>
      <c r="D18" s="13"/>
      <c r="E18" s="23"/>
      <c r="F18" s="23"/>
      <c r="G18" s="23"/>
      <c r="H18" s="13"/>
      <c r="I18" s="23"/>
      <c r="J18" s="23"/>
      <c r="K18" s="23"/>
      <c r="L18" s="23"/>
      <c r="M18" s="13"/>
      <c r="N18" s="23"/>
      <c r="O18" s="23"/>
      <c r="P18" s="23"/>
      <c r="Q18" s="23"/>
      <c r="R18" s="23"/>
      <c r="S18" s="13"/>
      <c r="T18" s="23"/>
      <c r="U18" s="23"/>
      <c r="V18" s="23"/>
      <c r="W18" s="23"/>
      <c r="X18" s="23"/>
      <c r="Y18" s="13"/>
      <c r="Z18" s="23"/>
      <c r="AA18" s="23"/>
      <c r="AB18" s="23"/>
      <c r="AC18" s="23"/>
      <c r="AD18" s="23"/>
      <c r="AE18" s="23"/>
      <c r="AF18" s="13"/>
      <c r="AG18" s="30"/>
      <c r="AH18" s="90"/>
    </row>
    <row r="19" spans="1:34" ht="12.95" customHeight="1" x14ac:dyDescent="0.25">
      <c r="A19" s="7" t="s">
        <v>13</v>
      </c>
      <c r="B19" s="13">
        <f>23.9+31.5+39.7</f>
        <v>95.1</v>
      </c>
      <c r="C19" s="13">
        <f t="shared" si="0"/>
        <v>0</v>
      </c>
      <c r="D19" s="13"/>
      <c r="E19" s="23"/>
      <c r="F19" s="23"/>
      <c r="G19" s="23"/>
      <c r="H19" s="13"/>
      <c r="I19" s="23"/>
      <c r="J19" s="23"/>
      <c r="K19" s="23"/>
      <c r="L19" s="23"/>
      <c r="M19" s="13"/>
      <c r="N19" s="23"/>
      <c r="O19" s="23"/>
      <c r="P19" s="23"/>
      <c r="Q19" s="23"/>
      <c r="R19" s="23"/>
      <c r="S19" s="13"/>
      <c r="T19" s="23"/>
      <c r="U19" s="23"/>
      <c r="V19" s="23"/>
      <c r="W19" s="23"/>
      <c r="X19" s="23"/>
      <c r="Y19" s="13"/>
      <c r="Z19" s="23"/>
      <c r="AA19" s="23"/>
      <c r="AB19" s="23"/>
      <c r="AC19" s="23"/>
      <c r="AD19" s="23"/>
      <c r="AE19" s="23"/>
      <c r="AF19" s="13"/>
      <c r="AG19" s="30"/>
      <c r="AH19" s="90"/>
    </row>
    <row r="20" spans="1:34" ht="12.95" customHeight="1" x14ac:dyDescent="0.25">
      <c r="A20" s="7" t="s">
        <v>7</v>
      </c>
      <c r="B20" s="13">
        <f>29.1+58.2+418.7+373.5</f>
        <v>879.5</v>
      </c>
      <c r="C20" s="13">
        <f>SUM(D20:AH20)</f>
        <v>0</v>
      </c>
      <c r="D20" s="13"/>
      <c r="E20" s="23"/>
      <c r="F20" s="23"/>
      <c r="G20" s="23"/>
      <c r="H20" s="13"/>
      <c r="I20" s="23"/>
      <c r="J20" s="23"/>
      <c r="K20" s="23"/>
      <c r="L20" s="23"/>
      <c r="M20" s="13"/>
      <c r="N20" s="23"/>
      <c r="O20" s="23"/>
      <c r="P20" s="23"/>
      <c r="Q20" s="23"/>
      <c r="R20" s="23"/>
      <c r="S20" s="13"/>
      <c r="T20" s="23"/>
      <c r="U20" s="23"/>
      <c r="V20" s="23"/>
      <c r="W20" s="23"/>
      <c r="X20" s="23"/>
      <c r="Y20" s="13"/>
      <c r="Z20" s="23"/>
      <c r="AA20" s="23"/>
      <c r="AB20" s="23"/>
      <c r="AC20" s="23"/>
      <c r="AD20" s="23"/>
      <c r="AE20" s="23"/>
      <c r="AF20" s="13"/>
      <c r="AG20" s="30"/>
      <c r="AH20" s="90"/>
    </row>
    <row r="21" spans="1:34" ht="12.95" customHeight="1" x14ac:dyDescent="0.25">
      <c r="A21" s="10" t="s">
        <v>10</v>
      </c>
      <c r="B21" s="15">
        <f>SUM(B22:B33)</f>
        <v>7161.5000000000009</v>
      </c>
      <c r="C21" s="13">
        <f t="shared" ref="C21:C64" si="1">SUM(D21:AH21)</f>
        <v>0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30"/>
      <c r="AH21" s="90"/>
    </row>
    <row r="22" spans="1:34" ht="12.95" customHeight="1" x14ac:dyDescent="0.25">
      <c r="A22" s="7" t="s">
        <v>25</v>
      </c>
      <c r="B22" s="13">
        <f>17.1+40.5+26.3+14.2+18.9+15.1+15.7+15.8+16+21.2+20.8+14.9+15.8+19.6+19.8+19.8+22.4+13.4+11+11.7+18.3+14.6+14.9+19.2+19.2+20.2+23.8+9.8+15.9+12.7+12.5+44.9+56.9+22+12.9+7.4+9.1+17.8+13.9+23.7+23.2+15.2+9.6+32.4+13+13.8+26.5+13+23+18.6+14.3+14.1+17.2+12.8+22.2+13.7+13.6+8.9+80.9+36.1+164.2+75.1+110.5+3.4</f>
        <v>1535</v>
      </c>
      <c r="C22" s="13">
        <f t="shared" si="1"/>
        <v>35305</v>
      </c>
      <c r="D22" s="13">
        <v>1535</v>
      </c>
      <c r="E22" s="13">
        <v>1535</v>
      </c>
      <c r="F22" s="13">
        <v>1535</v>
      </c>
      <c r="G22" s="13">
        <v>1535</v>
      </c>
      <c r="H22" s="13"/>
      <c r="I22" s="13"/>
      <c r="J22" s="13">
        <v>1535</v>
      </c>
      <c r="K22" s="13">
        <v>1535</v>
      </c>
      <c r="L22" s="28">
        <v>1535</v>
      </c>
      <c r="M22" s="28">
        <v>1535</v>
      </c>
      <c r="N22" s="28">
        <v>1535</v>
      </c>
      <c r="O22" s="28"/>
      <c r="P22" s="28"/>
      <c r="Q22" s="28">
        <v>1535</v>
      </c>
      <c r="R22" s="28">
        <v>1535</v>
      </c>
      <c r="S22" s="28">
        <v>1535</v>
      </c>
      <c r="T22" s="28">
        <v>1535</v>
      </c>
      <c r="U22" s="28">
        <v>1535</v>
      </c>
      <c r="V22" s="28"/>
      <c r="W22" s="28"/>
      <c r="X22" s="28">
        <v>1535</v>
      </c>
      <c r="Y22" s="28">
        <v>1535</v>
      </c>
      <c r="Z22" s="28">
        <v>1535</v>
      </c>
      <c r="AA22" s="28">
        <v>1535</v>
      </c>
      <c r="AB22" s="28">
        <v>1535</v>
      </c>
      <c r="AC22" s="28"/>
      <c r="AD22" s="35"/>
      <c r="AE22" s="28">
        <v>1535</v>
      </c>
      <c r="AF22" s="35">
        <v>1535</v>
      </c>
      <c r="AG22" s="28">
        <v>1535</v>
      </c>
      <c r="AH22" s="131">
        <v>1535</v>
      </c>
    </row>
    <row r="23" spans="1:34" ht="12.95" customHeight="1" x14ac:dyDescent="0.25">
      <c r="A23" s="7" t="s">
        <v>26</v>
      </c>
      <c r="B23" s="13">
        <f>20.2+19.8+7.1+6.8+6.9+7.4+4.8+1.4+1.3+1.7+1.8+1.1+1.5+1.7+1.7+1.7+1.3+1.3+1.4+13.6+2.5+1.5+1.4</f>
        <v>109.9</v>
      </c>
      <c r="C23" s="13">
        <f t="shared" si="1"/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90"/>
    </row>
    <row r="24" spans="1:34" ht="12.95" customHeight="1" x14ac:dyDescent="0.25">
      <c r="A24" s="7" t="s">
        <v>27</v>
      </c>
      <c r="B24" s="13">
        <f>2.6+14.3+27.3+15.3+2.4+3.3+13.5+22.9+45.7+19.9+41.8+10.2+11.4+12.2+9+78.6+4.4+4.4+7.8+6.1+3.1+90.1+11.1+3.1+3.2+3.5+2.6+4.3+4.8+39.6+15.3+37+69.9+6.5+22.6+16.1+19+2.7+18.3</f>
        <v>725.9</v>
      </c>
      <c r="C24" s="13">
        <f t="shared" si="1"/>
        <v>0</v>
      </c>
      <c r="D24" s="13"/>
      <c r="E24" s="23"/>
      <c r="F24" s="13"/>
      <c r="G24" s="13"/>
      <c r="H24" s="23"/>
      <c r="I24" s="23"/>
      <c r="J24" s="23"/>
      <c r="K24" s="23"/>
      <c r="L24" s="23"/>
      <c r="M24" s="13"/>
      <c r="N24" s="13"/>
      <c r="O24" s="23"/>
      <c r="P24" s="23"/>
      <c r="Q24" s="23"/>
      <c r="R24" s="13"/>
      <c r="S24" s="23"/>
      <c r="T24" s="13"/>
      <c r="U24" s="13"/>
      <c r="V24" s="23"/>
      <c r="W24" s="23"/>
      <c r="X24" s="23"/>
      <c r="Y24" s="13"/>
      <c r="Z24" s="23"/>
      <c r="AA24" s="13"/>
      <c r="AB24" s="13"/>
      <c r="AC24" s="23"/>
      <c r="AD24" s="23"/>
      <c r="AE24" s="23"/>
      <c r="AF24" s="13"/>
      <c r="AG24" s="30"/>
      <c r="AH24" s="90"/>
    </row>
    <row r="25" spans="1:34" ht="12.95" customHeight="1" x14ac:dyDescent="0.25">
      <c r="A25" s="7" t="s">
        <v>16</v>
      </c>
      <c r="B25" s="13">
        <f>5.7+16.6+34.5+21.6+6.6+25.9+5.6+11.8+2.2+76</f>
        <v>206.5</v>
      </c>
      <c r="C25" s="13">
        <f t="shared" si="1"/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26"/>
      <c r="AH25" s="90"/>
    </row>
    <row r="26" spans="1:34" ht="12.95" customHeight="1" x14ac:dyDescent="0.25">
      <c r="A26" s="7" t="s">
        <v>8</v>
      </c>
      <c r="B26" s="13">
        <f>15.7+14.4+8.9+43.9+6.6+6.1+4.3+17.6+137.3+10.1+2.5+32.3+115.6+11.1+14.7+36+91.9+112+16.1+25.2+21.3</f>
        <v>743.60000000000014</v>
      </c>
      <c r="C26" s="13">
        <f t="shared" si="1"/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90"/>
    </row>
    <row r="27" spans="1:34" ht="30" x14ac:dyDescent="0.25">
      <c r="A27" s="7" t="s">
        <v>28</v>
      </c>
      <c r="B27" s="13">
        <f>567.3+107.2+5.2+62.7+311.3+170.1</f>
        <v>1223.8</v>
      </c>
      <c r="C27" s="13">
        <f t="shared" si="1"/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23"/>
      <c r="S27" s="23"/>
      <c r="T27" s="23"/>
      <c r="U27" s="23"/>
      <c r="V27" s="23"/>
      <c r="W27" s="13"/>
      <c r="X27" s="13"/>
      <c r="Y27" s="23"/>
      <c r="Z27" s="23"/>
      <c r="AA27" s="23"/>
      <c r="AB27" s="23"/>
      <c r="AC27" s="23"/>
      <c r="AD27" s="23"/>
      <c r="AE27" s="23"/>
      <c r="AF27" s="23"/>
      <c r="AG27" s="30"/>
      <c r="AH27" s="90"/>
    </row>
    <row r="28" spans="1:34" ht="12.95" customHeight="1" x14ac:dyDescent="0.25">
      <c r="A28" s="7" t="s">
        <v>29</v>
      </c>
      <c r="B28" s="13">
        <f>8.8+9.5+3.9+4.2+4.1+1.9+1.7+6.4+5.7+2+2.2+2.7+1.4+2.2+1.5+1.6+2</f>
        <v>61.800000000000011</v>
      </c>
      <c r="C28" s="13">
        <f t="shared" si="1"/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90"/>
    </row>
    <row r="29" spans="1:34" ht="12.95" customHeight="1" x14ac:dyDescent="0.25">
      <c r="A29" s="7" t="s">
        <v>14</v>
      </c>
      <c r="B29" s="13">
        <f>7.8+7.7+4+6.1+0.6+0.6+0.5+0.7+7.4+7.3+3.4+5.3+7.6+5.1+5.4+5.4+2.8</f>
        <v>77.7</v>
      </c>
      <c r="C29" s="13">
        <f t="shared" si="1"/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13"/>
      <c r="S29" s="13"/>
      <c r="T29" s="13"/>
      <c r="U29" s="13"/>
      <c r="V29" s="13"/>
      <c r="W29" s="23"/>
      <c r="X29" s="23"/>
      <c r="Y29" s="13"/>
      <c r="Z29" s="13"/>
      <c r="AA29" s="13"/>
      <c r="AB29" s="13"/>
      <c r="AC29" s="13"/>
      <c r="AD29" s="23"/>
      <c r="AE29" s="23"/>
      <c r="AF29" s="13"/>
      <c r="AG29" s="26"/>
      <c r="AH29" s="90"/>
    </row>
    <row r="30" spans="1:34" ht="12.95" customHeight="1" x14ac:dyDescent="0.25">
      <c r="A30" s="7" t="s">
        <v>12</v>
      </c>
      <c r="B30" s="13">
        <v>208.7</v>
      </c>
      <c r="C30" s="13">
        <f t="shared" si="1"/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13"/>
      <c r="S30" s="13"/>
      <c r="T30" s="13"/>
      <c r="U30" s="13"/>
      <c r="V30" s="13"/>
      <c r="W30" s="23"/>
      <c r="X30" s="23"/>
      <c r="Y30" s="13"/>
      <c r="Z30" s="13"/>
      <c r="AA30" s="13"/>
      <c r="AB30" s="13"/>
      <c r="AC30" s="13"/>
      <c r="AD30" s="23"/>
      <c r="AE30" s="23"/>
      <c r="AF30" s="13"/>
      <c r="AG30" s="26"/>
      <c r="AH30" s="90"/>
    </row>
    <row r="31" spans="1:34" ht="12.95" customHeight="1" x14ac:dyDescent="0.25">
      <c r="A31" s="7" t="s">
        <v>30</v>
      </c>
      <c r="B31" s="13">
        <f>32.2+571.2+0.6+0.6+48.1+0.6+0.6+38.8+9.5+88.5+33.6+1266.3</f>
        <v>2090.6000000000004</v>
      </c>
      <c r="C31" s="13">
        <f t="shared" si="1"/>
        <v>0</v>
      </c>
      <c r="D31" s="13"/>
      <c r="E31" s="23"/>
      <c r="F31" s="23"/>
      <c r="G31" s="23"/>
      <c r="H31" s="23"/>
      <c r="I31" s="23"/>
      <c r="J31" s="23"/>
      <c r="K31" s="13"/>
      <c r="L31" s="23"/>
      <c r="M31" s="23"/>
      <c r="N31" s="23"/>
      <c r="O31" s="23"/>
      <c r="P31" s="23"/>
      <c r="Q31" s="23"/>
      <c r="R31" s="13"/>
      <c r="S31" s="23"/>
      <c r="T31" s="23"/>
      <c r="U31" s="23"/>
      <c r="V31" s="23"/>
      <c r="W31" s="23"/>
      <c r="X31" s="23"/>
      <c r="Y31" s="13"/>
      <c r="Z31" s="23"/>
      <c r="AA31" s="23"/>
      <c r="AB31" s="23"/>
      <c r="AC31" s="23"/>
      <c r="AD31" s="13"/>
      <c r="AE31" s="23"/>
      <c r="AF31" s="13"/>
      <c r="AG31" s="30"/>
      <c r="AH31" s="90"/>
    </row>
    <row r="32" spans="1:34" ht="12.95" customHeight="1" x14ac:dyDescent="0.25">
      <c r="A32" s="7" t="s">
        <v>31</v>
      </c>
      <c r="B32" s="13">
        <f>0.5+0.7+0.6+0.4+0.4+0.4+0.4+0.6+0.5+0.5+0.2+0.3+0.6+1+0.2+0.3+3.6+25.6+69</f>
        <v>105.8</v>
      </c>
      <c r="C32" s="13">
        <f t="shared" si="1"/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30"/>
      <c r="AH32" s="90"/>
    </row>
    <row r="33" spans="1:34" ht="12.95" customHeight="1" x14ac:dyDescent="0.25">
      <c r="A33" s="7" t="s">
        <v>5</v>
      </c>
      <c r="B33" s="13">
        <f>12.4+19.7+6.1+6.1+15+12.9</f>
        <v>72.2</v>
      </c>
      <c r="C33" s="13">
        <f t="shared" si="1"/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26"/>
      <c r="AH33" s="90"/>
    </row>
    <row r="34" spans="1:34" ht="12.95" customHeight="1" x14ac:dyDescent="0.25">
      <c r="A34" s="10" t="s">
        <v>15</v>
      </c>
      <c r="B34" s="15">
        <f>SUM(B35:B43)</f>
        <v>4286.5999999999995</v>
      </c>
      <c r="C34" s="13">
        <f t="shared" si="1"/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30"/>
      <c r="AH34" s="90"/>
    </row>
    <row r="35" spans="1:34" ht="12.95" customHeight="1" x14ac:dyDescent="0.25">
      <c r="A35" s="7" t="s">
        <v>25</v>
      </c>
      <c r="B35" s="13">
        <f>36.6+3.7+4.9+14.7+9+14.7+8+8+34+30.5+13.9+45.2+31.2</f>
        <v>254.40000000000003</v>
      </c>
      <c r="C35" s="13">
        <f t="shared" si="1"/>
        <v>5851.1999999999989</v>
      </c>
      <c r="D35" s="13">
        <f t="shared" ref="D35:G35" si="2">36.6+3.7+4.9+14.7+9+14.7+8+8+34+30.5+13.9+45.2+31.2</f>
        <v>254.40000000000003</v>
      </c>
      <c r="E35" s="13">
        <f t="shared" si="2"/>
        <v>254.40000000000003</v>
      </c>
      <c r="F35" s="13">
        <f t="shared" si="2"/>
        <v>254.40000000000003</v>
      </c>
      <c r="G35" s="13">
        <f t="shared" si="2"/>
        <v>254.40000000000003</v>
      </c>
      <c r="H35" s="13"/>
      <c r="I35" s="13"/>
      <c r="J35" s="13">
        <f t="shared" ref="J35:N35" si="3">36.6+3.7+4.9+14.7+9+14.7+8+8+34+30.5+13.9+45.2+31.2</f>
        <v>254.40000000000003</v>
      </c>
      <c r="K35" s="13">
        <f t="shared" si="3"/>
        <v>254.40000000000003</v>
      </c>
      <c r="L35" s="13">
        <f t="shared" si="3"/>
        <v>254.40000000000003</v>
      </c>
      <c r="M35" s="13">
        <f t="shared" si="3"/>
        <v>254.40000000000003</v>
      </c>
      <c r="N35" s="13">
        <f t="shared" si="3"/>
        <v>254.40000000000003</v>
      </c>
      <c r="O35" s="13"/>
      <c r="P35" s="13"/>
      <c r="Q35" s="28">
        <v>254.4</v>
      </c>
      <c r="R35" s="28">
        <v>254.4</v>
      </c>
      <c r="S35" s="13">
        <f t="shared" ref="S35:U35" si="4">36.6+3.7+4.9+14.7+9+14.7+8+8+34+30.5+13.9+45.2+31.2</f>
        <v>254.40000000000003</v>
      </c>
      <c r="T35" s="13">
        <f t="shared" si="4"/>
        <v>254.40000000000003</v>
      </c>
      <c r="U35" s="13">
        <f t="shared" si="4"/>
        <v>254.40000000000003</v>
      </c>
      <c r="V35" s="13"/>
      <c r="W35" s="13"/>
      <c r="X35" s="28">
        <v>254.4</v>
      </c>
      <c r="Y35" s="28">
        <v>254.4</v>
      </c>
      <c r="Z35" s="28">
        <v>254.4</v>
      </c>
      <c r="AA35" s="13">
        <f t="shared" ref="AA35:AB35" si="5">36.6+3.7+4.9+14.7+9+14.7+8+8+34+30.5+13.9+45.2+31.2</f>
        <v>254.40000000000003</v>
      </c>
      <c r="AB35" s="13">
        <f t="shared" si="5"/>
        <v>254.40000000000003</v>
      </c>
      <c r="AC35" s="13"/>
      <c r="AD35" s="13"/>
      <c r="AE35" s="28">
        <v>254.4</v>
      </c>
      <c r="AF35" s="28">
        <v>254.4</v>
      </c>
      <c r="AG35" s="28">
        <v>254.4</v>
      </c>
      <c r="AH35" s="131">
        <v>254.4</v>
      </c>
    </row>
    <row r="36" spans="1:34" ht="12.95" customHeight="1" x14ac:dyDescent="0.25">
      <c r="A36" s="7" t="s">
        <v>6</v>
      </c>
      <c r="B36" s="13">
        <f>3.9+6.4</f>
        <v>10.3</v>
      </c>
      <c r="C36" s="13">
        <f t="shared" si="1"/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30"/>
      <c r="AH36" s="90"/>
    </row>
    <row r="37" spans="1:34" ht="30" x14ac:dyDescent="0.25">
      <c r="A37" s="7" t="s">
        <v>11</v>
      </c>
      <c r="B37" s="13">
        <f>47.6+1863.8+1009.4+84.3</f>
        <v>3005.1</v>
      </c>
      <c r="C37" s="13">
        <f t="shared" si="1"/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30"/>
      <c r="AH37" s="90"/>
    </row>
    <row r="38" spans="1:34" ht="12.95" customHeight="1" x14ac:dyDescent="0.25">
      <c r="A38" s="7" t="s">
        <v>8</v>
      </c>
      <c r="B38" s="13">
        <f>9.1+5.9+5.5+9.1+48.5</f>
        <v>78.099999999999994</v>
      </c>
      <c r="C38" s="13">
        <f t="shared" si="1"/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26"/>
      <c r="AH38" s="90"/>
    </row>
    <row r="39" spans="1:34" ht="12.95" customHeight="1" x14ac:dyDescent="0.25">
      <c r="A39" s="7" t="s">
        <v>32</v>
      </c>
      <c r="B39" s="13">
        <v>580.79999999999995</v>
      </c>
      <c r="C39" s="13">
        <f t="shared" si="1"/>
        <v>0</v>
      </c>
      <c r="D39" s="13"/>
      <c r="E39" s="23"/>
      <c r="F39" s="23"/>
      <c r="G39" s="23"/>
      <c r="H39" s="13"/>
      <c r="I39" s="23"/>
      <c r="J39" s="23"/>
      <c r="K39" s="13"/>
      <c r="L39" s="23"/>
      <c r="M39" s="23"/>
      <c r="N39" s="23"/>
      <c r="O39" s="23"/>
      <c r="P39" s="23"/>
      <c r="Q39" s="13"/>
      <c r="R39" s="13"/>
      <c r="S39" s="23"/>
      <c r="T39" s="23"/>
      <c r="U39" s="23"/>
      <c r="V39" s="23"/>
      <c r="W39" s="13"/>
      <c r="X39" s="13"/>
      <c r="Y39" s="23"/>
      <c r="Z39" s="23"/>
      <c r="AA39" s="23"/>
      <c r="AB39" s="23"/>
      <c r="AC39" s="23"/>
      <c r="AD39" s="13"/>
      <c r="AE39" s="23"/>
      <c r="AF39" s="23"/>
      <c r="AG39" s="30"/>
      <c r="AH39" s="90"/>
    </row>
    <row r="40" spans="1:34" ht="12.95" customHeight="1" x14ac:dyDescent="0.25">
      <c r="A40" s="7" t="s">
        <v>9</v>
      </c>
      <c r="B40" s="13">
        <f>38.6+1.4+3.2+5.1+0.3</f>
        <v>48.6</v>
      </c>
      <c r="C40" s="13">
        <f t="shared" si="1"/>
        <v>0</v>
      </c>
      <c r="D40" s="13"/>
      <c r="E40" s="23"/>
      <c r="F40" s="23"/>
      <c r="G40" s="23"/>
      <c r="H40" s="13"/>
      <c r="I40" s="23"/>
      <c r="J40" s="23"/>
      <c r="K40" s="13"/>
      <c r="L40" s="23"/>
      <c r="M40" s="23"/>
      <c r="N40" s="23"/>
      <c r="O40" s="23"/>
      <c r="P40" s="23"/>
      <c r="Q40" s="13"/>
      <c r="R40" s="23"/>
      <c r="S40" s="23"/>
      <c r="T40" s="23"/>
      <c r="U40" s="23"/>
      <c r="V40" s="23"/>
      <c r="W40" s="23"/>
      <c r="X40" s="13"/>
      <c r="Y40" s="23"/>
      <c r="Z40" s="23"/>
      <c r="AA40" s="23"/>
      <c r="AB40" s="13"/>
      <c r="AC40" s="23"/>
      <c r="AD40" s="23"/>
      <c r="AE40" s="23"/>
      <c r="AF40" s="23"/>
      <c r="AG40" s="30"/>
      <c r="AH40" s="90"/>
    </row>
    <row r="41" spans="1:34" ht="12.95" customHeight="1" x14ac:dyDescent="0.25">
      <c r="A41" s="7" t="s">
        <v>33</v>
      </c>
      <c r="B41" s="13">
        <f>23.1+129.8+2.7+13.7+9.4+12.9+4.9+5</f>
        <v>201.5</v>
      </c>
      <c r="C41" s="13">
        <f t="shared" si="1"/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26"/>
      <c r="AH41" s="90"/>
    </row>
    <row r="42" spans="1:34" ht="12.95" customHeight="1" x14ac:dyDescent="0.25">
      <c r="A42" s="7" t="s">
        <v>34</v>
      </c>
      <c r="B42" s="13">
        <f>9.1+7.3+9.7+13.6+19.6+21.2+21</f>
        <v>101.5</v>
      </c>
      <c r="C42" s="13">
        <f t="shared" si="1"/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30"/>
      <c r="AH42" s="90"/>
    </row>
    <row r="43" spans="1:34" ht="12.95" customHeight="1" x14ac:dyDescent="0.25">
      <c r="A43" s="7" t="s">
        <v>31</v>
      </c>
      <c r="B43" s="13">
        <f>4.8+0.8+0.7</f>
        <v>6.3</v>
      </c>
      <c r="C43" s="13">
        <f t="shared" si="1"/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30"/>
      <c r="AH43" s="90"/>
    </row>
    <row r="44" spans="1:34" ht="12.95" customHeight="1" x14ac:dyDescent="0.25">
      <c r="A44" s="10" t="s">
        <v>17</v>
      </c>
      <c r="B44" s="15">
        <f>SUM(B45:B50)</f>
        <v>1124.0999999999999</v>
      </c>
      <c r="C44" s="13">
        <f t="shared" si="1"/>
        <v>0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30"/>
      <c r="AH44" s="90"/>
    </row>
    <row r="45" spans="1:34" ht="12.95" customHeight="1" x14ac:dyDescent="0.25">
      <c r="A45" s="7" t="s">
        <v>25</v>
      </c>
      <c r="B45" s="13">
        <f>10.2+22.1+13.7+8.9+12.9+23.4+24.9+27.9+31.6+7.8+20.8+8.9+23.6+23.5+23.5+23.3+22.3+19.6+12.8+30.5+10</f>
        <v>402.2000000000001</v>
      </c>
      <c r="C45" s="13">
        <f t="shared" si="1"/>
        <v>8848.4</v>
      </c>
      <c r="D45" s="13"/>
      <c r="E45" s="13">
        <f t="shared" ref="E45:I45" si="6">10.2+22.1+13.7+8.9+12.9+23.4+24.9+27.9+31.6+7.8+20.8+8.9+23.6+23.5+23.5+23.3+22.3+19.6+12.8+30.5+10</f>
        <v>402.2000000000001</v>
      </c>
      <c r="F45" s="13">
        <f t="shared" si="6"/>
        <v>402.2000000000001</v>
      </c>
      <c r="G45" s="13">
        <f t="shared" si="6"/>
        <v>402.2000000000001</v>
      </c>
      <c r="H45" s="13">
        <f t="shared" si="6"/>
        <v>402.2000000000001</v>
      </c>
      <c r="I45" s="13">
        <f t="shared" si="6"/>
        <v>402.2000000000001</v>
      </c>
      <c r="J45" s="28"/>
      <c r="K45" s="28"/>
      <c r="L45" s="13">
        <f t="shared" ref="L45:N45" si="7">10.2+22.1+13.7+8.9+12.9+23.4+24.9+27.9+31.6+7.8+20.8+8.9+23.6+23.5+23.5+23.3+22.3+19.6+12.8+30.5+10</f>
        <v>402.2000000000001</v>
      </c>
      <c r="M45" s="13">
        <f t="shared" si="7"/>
        <v>402.2000000000001</v>
      </c>
      <c r="N45" s="13">
        <f t="shared" si="7"/>
        <v>402.2000000000001</v>
      </c>
      <c r="O45" s="28">
        <v>402.2</v>
      </c>
      <c r="P45" s="28">
        <v>402.2</v>
      </c>
      <c r="Q45" s="28"/>
      <c r="R45" s="28"/>
      <c r="S45" s="13">
        <f t="shared" ref="S45:U45" si="8">10.2+22.1+13.7+8.9+12.9+23.4+24.9+27.9+31.6+7.8+20.8+8.9+23.6+23.5+23.5+23.3+22.3+19.6+12.8+30.5+10</f>
        <v>402.2000000000001</v>
      </c>
      <c r="T45" s="13">
        <f t="shared" si="8"/>
        <v>402.2000000000001</v>
      </c>
      <c r="U45" s="13">
        <f t="shared" si="8"/>
        <v>402.2000000000001</v>
      </c>
      <c r="V45" s="28">
        <v>402.2</v>
      </c>
      <c r="W45" s="28">
        <v>402.2</v>
      </c>
      <c r="X45" s="28"/>
      <c r="Y45" s="28"/>
      <c r="Z45" s="13">
        <f t="shared" ref="Z45:AB45" si="9">10.2+22.1+13.7+8.9+12.9+23.4+24.9+27.9+31.6+7.8+20.8+8.9+23.6+23.5+23.5+23.3+22.3+19.6+12.8+30.5+10</f>
        <v>402.2000000000001</v>
      </c>
      <c r="AA45" s="13">
        <f t="shared" si="9"/>
        <v>402.2000000000001</v>
      </c>
      <c r="AB45" s="13">
        <f t="shared" si="9"/>
        <v>402.2000000000001</v>
      </c>
      <c r="AC45" s="28">
        <v>402.2</v>
      </c>
      <c r="AD45" s="28">
        <v>402.2</v>
      </c>
      <c r="AE45" s="28"/>
      <c r="AF45" s="28"/>
      <c r="AG45" s="13">
        <f>10.2+22.1+13.7+8.9+12.9+23.4+24.9+27.9+31.6+7.8+20.8+8.9+23.6+23.5+23.5+23.3+22.3+19.6+12.8+30.5+10</f>
        <v>402.2000000000001</v>
      </c>
      <c r="AH45" s="131">
        <v>402.2</v>
      </c>
    </row>
    <row r="46" spans="1:34" ht="30" x14ac:dyDescent="0.25">
      <c r="A46" s="7" t="s">
        <v>11</v>
      </c>
      <c r="B46" s="13">
        <f>98.9+418.6</f>
        <v>517.5</v>
      </c>
      <c r="C46" s="13">
        <f t="shared" si="1"/>
        <v>0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30"/>
      <c r="AH46" s="90"/>
    </row>
    <row r="47" spans="1:34" ht="12.95" customHeight="1" x14ac:dyDescent="0.25">
      <c r="A47" s="7" t="s">
        <v>6</v>
      </c>
      <c r="B47" s="13">
        <f>6.5+3.7+5.1+7+4.9+1.8+6.4+5.6+9.5</f>
        <v>50.5</v>
      </c>
      <c r="C47" s="13">
        <f t="shared" si="1"/>
        <v>0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13"/>
      <c r="S47" s="23"/>
      <c r="T47" s="23"/>
      <c r="U47" s="23"/>
      <c r="V47" s="23"/>
      <c r="W47" s="23"/>
      <c r="X47" s="13"/>
      <c r="Y47" s="23"/>
      <c r="Z47" s="23"/>
      <c r="AA47" s="23"/>
      <c r="AB47" s="23"/>
      <c r="AC47" s="23"/>
      <c r="AD47" s="13"/>
      <c r="AE47" s="23"/>
      <c r="AF47" s="23"/>
      <c r="AG47" s="30"/>
      <c r="AH47" s="90"/>
    </row>
    <row r="48" spans="1:34" ht="12.95" customHeight="1" x14ac:dyDescent="0.25">
      <c r="A48" s="7" t="s">
        <v>5</v>
      </c>
      <c r="B48" s="13">
        <f>13.7+13.2+39.8+21</f>
        <v>87.699999999999989</v>
      </c>
      <c r="C48" s="13">
        <f t="shared" si="1"/>
        <v>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23"/>
      <c r="AE48" s="23"/>
      <c r="AF48" s="13"/>
      <c r="AG48" s="26"/>
      <c r="AH48" s="90"/>
    </row>
    <row r="49" spans="1:34" ht="12.95" customHeight="1" x14ac:dyDescent="0.25">
      <c r="A49" s="7" t="s">
        <v>8</v>
      </c>
      <c r="B49" s="13">
        <f>6.5+8.1+12.9+33.1</f>
        <v>60.6</v>
      </c>
      <c r="C49" s="13">
        <f t="shared" si="1"/>
        <v>0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23"/>
      <c r="AE49" s="23"/>
      <c r="AF49" s="13"/>
      <c r="AG49" s="26"/>
      <c r="AH49" s="90"/>
    </row>
    <row r="50" spans="1:34" ht="12.95" customHeight="1" x14ac:dyDescent="0.25">
      <c r="A50" s="7" t="s">
        <v>31</v>
      </c>
      <c r="B50" s="13">
        <f>0.8+0.7+4.1</f>
        <v>5.6</v>
      </c>
      <c r="C50" s="13">
        <f t="shared" si="1"/>
        <v>0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30"/>
      <c r="AH50" s="90"/>
    </row>
    <row r="51" spans="1:34" ht="12.95" customHeight="1" x14ac:dyDescent="0.25">
      <c r="A51" s="10" t="s">
        <v>35</v>
      </c>
      <c r="B51" s="15">
        <f>SUM(B52:B54)</f>
        <v>5790.7000000000007</v>
      </c>
      <c r="C51" s="13">
        <f t="shared" si="1"/>
        <v>0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30"/>
      <c r="AH51" s="90"/>
    </row>
    <row r="52" spans="1:34" ht="12.95" customHeight="1" x14ac:dyDescent="0.25">
      <c r="A52" s="7" t="s">
        <v>13</v>
      </c>
      <c r="B52" s="13">
        <f>14+13.6+13.8+5.6+11.4+5+15.4+15.5+15.5+15.5+15.4+15.5+14.7</f>
        <v>170.9</v>
      </c>
      <c r="C52" s="13">
        <f t="shared" si="1"/>
        <v>0</v>
      </c>
      <c r="D52" s="13"/>
      <c r="E52" s="13"/>
      <c r="F52" s="23"/>
      <c r="G52" s="23"/>
      <c r="H52" s="13"/>
      <c r="I52" s="13"/>
      <c r="J52" s="13"/>
      <c r="K52" s="13"/>
      <c r="L52" s="13"/>
      <c r="M52" s="23"/>
      <c r="N52" s="2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90"/>
    </row>
    <row r="53" spans="1:34" ht="12.95" customHeight="1" x14ac:dyDescent="0.25">
      <c r="A53" s="7" t="s">
        <v>5</v>
      </c>
      <c r="B53" s="13">
        <f>21+21.2</f>
        <v>42.2</v>
      </c>
      <c r="C53" s="13">
        <f t="shared" si="1"/>
        <v>0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13"/>
      <c r="S53" s="13"/>
      <c r="T53" s="13"/>
      <c r="U53" s="13"/>
      <c r="V53" s="13"/>
      <c r="W53" s="23"/>
      <c r="X53" s="23"/>
      <c r="Y53" s="13"/>
      <c r="Z53" s="13"/>
      <c r="AA53" s="13"/>
      <c r="AB53" s="13"/>
      <c r="AC53" s="13"/>
      <c r="AD53" s="23"/>
      <c r="AE53" s="23"/>
      <c r="AF53" s="13"/>
      <c r="AG53" s="26"/>
      <c r="AH53" s="90"/>
    </row>
    <row r="54" spans="1:34" ht="30" x14ac:dyDescent="0.25">
      <c r="A54" s="7" t="s">
        <v>11</v>
      </c>
      <c r="B54" s="13">
        <v>5577.6</v>
      </c>
      <c r="C54" s="13">
        <f t="shared" si="1"/>
        <v>0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30"/>
      <c r="AH54" s="90"/>
    </row>
    <row r="55" spans="1:34" ht="12.95" customHeight="1" x14ac:dyDescent="0.25">
      <c r="A55" s="10" t="s">
        <v>36</v>
      </c>
      <c r="B55" s="15">
        <f>SUM(B56:B57)</f>
        <v>2622.2999999999997</v>
      </c>
      <c r="C55" s="13">
        <f t="shared" si="1"/>
        <v>0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30"/>
      <c r="AH55" s="90"/>
    </row>
    <row r="56" spans="1:34" ht="12.95" customHeight="1" x14ac:dyDescent="0.25">
      <c r="A56" s="7" t="s">
        <v>5</v>
      </c>
      <c r="B56" s="13">
        <f>21.1+21.1</f>
        <v>42.2</v>
      </c>
      <c r="C56" s="13">
        <f t="shared" si="1"/>
        <v>0</v>
      </c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13"/>
      <c r="S56" s="13"/>
      <c r="T56" s="13"/>
      <c r="U56" s="13"/>
      <c r="V56" s="13"/>
      <c r="W56" s="23"/>
      <c r="X56" s="23"/>
      <c r="Y56" s="13"/>
      <c r="Z56" s="13"/>
      <c r="AA56" s="13"/>
      <c r="AB56" s="13"/>
      <c r="AC56" s="13"/>
      <c r="AD56" s="23"/>
      <c r="AE56" s="23"/>
      <c r="AF56" s="13"/>
      <c r="AG56" s="26"/>
      <c r="AH56" s="90"/>
    </row>
    <row r="57" spans="1:34" ht="30" x14ac:dyDescent="0.25">
      <c r="A57" s="7" t="s">
        <v>11</v>
      </c>
      <c r="B57" s="13">
        <v>2580.1</v>
      </c>
      <c r="C57" s="13">
        <f t="shared" si="1"/>
        <v>0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30"/>
      <c r="AH57" s="90"/>
    </row>
    <row r="58" spans="1:34" ht="12.95" customHeight="1" x14ac:dyDescent="0.25">
      <c r="A58" s="10" t="s">
        <v>37</v>
      </c>
      <c r="B58" s="15">
        <f>SUM(B59)</f>
        <v>1683.5</v>
      </c>
      <c r="C58" s="13">
        <f t="shared" si="1"/>
        <v>0</v>
      </c>
      <c r="D58" s="23"/>
      <c r="E58" s="4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30"/>
      <c r="AH58" s="90"/>
    </row>
    <row r="59" spans="1:34" ht="30" x14ac:dyDescent="0.25">
      <c r="A59" s="7" t="s">
        <v>11</v>
      </c>
      <c r="B59" s="13">
        <v>1683.5</v>
      </c>
      <c r="C59" s="13">
        <f t="shared" si="1"/>
        <v>0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30"/>
      <c r="AH59" s="90"/>
    </row>
    <row r="60" spans="1:34" ht="15" customHeight="1" x14ac:dyDescent="0.25">
      <c r="A60" s="10" t="s">
        <v>18</v>
      </c>
      <c r="B60" s="13"/>
      <c r="C60" s="13">
        <f t="shared" si="1"/>
        <v>0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30"/>
      <c r="AH60" s="90"/>
    </row>
    <row r="61" spans="1:34" ht="12.95" customHeight="1" x14ac:dyDescent="0.25">
      <c r="A61" s="7" t="s">
        <v>86</v>
      </c>
      <c r="B61" s="13"/>
      <c r="C61" s="13">
        <f t="shared" si="1"/>
        <v>0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30"/>
      <c r="AH61" s="90"/>
    </row>
    <row r="62" spans="1:34" ht="12.95" customHeight="1" x14ac:dyDescent="0.25">
      <c r="A62" s="7" t="s">
        <v>84</v>
      </c>
      <c r="B62" s="13"/>
      <c r="C62" s="13">
        <f t="shared" si="1"/>
        <v>218610</v>
      </c>
      <c r="D62" s="13"/>
      <c r="E62" s="13">
        <v>7287</v>
      </c>
      <c r="F62" s="13">
        <v>7287</v>
      </c>
      <c r="G62" s="13">
        <v>7287</v>
      </c>
      <c r="H62" s="13">
        <v>7287</v>
      </c>
      <c r="I62" s="13">
        <v>7287</v>
      </c>
      <c r="J62" s="13">
        <v>7287</v>
      </c>
      <c r="K62" s="13">
        <v>7287</v>
      </c>
      <c r="L62" s="13">
        <v>7287</v>
      </c>
      <c r="M62" s="13">
        <v>7287</v>
      </c>
      <c r="N62" s="13">
        <v>7287</v>
      </c>
      <c r="O62" s="13">
        <v>7287</v>
      </c>
      <c r="P62" s="13">
        <v>7287</v>
      </c>
      <c r="Q62" s="13">
        <v>7287</v>
      </c>
      <c r="R62" s="13">
        <v>7287</v>
      </c>
      <c r="S62" s="13">
        <v>7287</v>
      </c>
      <c r="T62" s="13">
        <v>7287</v>
      </c>
      <c r="U62" s="13">
        <v>7287</v>
      </c>
      <c r="V62" s="13">
        <v>7287</v>
      </c>
      <c r="W62" s="13">
        <v>7287</v>
      </c>
      <c r="X62" s="13">
        <v>7287</v>
      </c>
      <c r="Y62" s="13">
        <v>7287</v>
      </c>
      <c r="Z62" s="13">
        <v>7287</v>
      </c>
      <c r="AA62" s="13">
        <v>7287</v>
      </c>
      <c r="AB62" s="13">
        <v>7287</v>
      </c>
      <c r="AC62" s="13">
        <v>7287</v>
      </c>
      <c r="AD62" s="13">
        <v>7287</v>
      </c>
      <c r="AE62" s="13">
        <v>7287</v>
      </c>
      <c r="AF62" s="13">
        <v>7287</v>
      </c>
      <c r="AG62" s="13">
        <v>7287</v>
      </c>
      <c r="AH62" s="89">
        <v>7287</v>
      </c>
    </row>
    <row r="63" spans="1:34" ht="12.95" customHeight="1" x14ac:dyDescent="0.25">
      <c r="A63" s="7" t="s">
        <v>20</v>
      </c>
      <c r="B63" s="13"/>
      <c r="C63" s="13">
        <f t="shared" si="1"/>
        <v>24099.4</v>
      </c>
      <c r="D63" s="23">
        <f>B27+B37+B46+B54+B56+B59</f>
        <v>12049.7</v>
      </c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6"/>
      <c r="AH63" s="90">
        <v>12049.7</v>
      </c>
    </row>
    <row r="64" spans="1:34" ht="12.95" customHeight="1" thickBot="1" x14ac:dyDescent="0.3">
      <c r="A64" s="7" t="s">
        <v>21</v>
      </c>
      <c r="B64" s="13"/>
      <c r="C64" s="13">
        <f t="shared" si="1"/>
        <v>0</v>
      </c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32"/>
      <c r="AH64" s="90"/>
    </row>
    <row r="65" spans="1:34" ht="15.95" customHeight="1" thickBot="1" x14ac:dyDescent="0.3">
      <c r="A65" s="11" t="s">
        <v>38</v>
      </c>
      <c r="B65" s="16"/>
      <c r="C65" s="17">
        <f>SUM(C14:C64)</f>
        <v>292714</v>
      </c>
      <c r="D65" s="181"/>
      <c r="E65" s="52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4"/>
    </row>
    <row r="66" spans="1:34" ht="12.95" customHeight="1" x14ac:dyDescent="0.25">
      <c r="A66" s="9"/>
      <c r="B66" s="3"/>
      <c r="C66" s="8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ht="12.95" customHeight="1" x14ac:dyDescent="0.25">
      <c r="A67" s="9"/>
      <c r="B67" s="3"/>
      <c r="C67" s="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ht="12.95" customHeight="1" x14ac:dyDescent="0.25">
      <c r="A68" s="9"/>
      <c r="B68" s="3"/>
      <c r="C68" s="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ht="12.95" customHeight="1" x14ac:dyDescent="0.25">
      <c r="A69" s="9"/>
      <c r="B69" s="3"/>
      <c r="C69" s="8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ht="12.95" customHeight="1" x14ac:dyDescent="0.25">
      <c r="A70" s="9"/>
      <c r="B70" s="3"/>
      <c r="C70" s="8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ht="12.95" customHeight="1" x14ac:dyDescent="0.25">
      <c r="A71" s="9"/>
      <c r="B71" s="3"/>
      <c r="C71" s="8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x14ac:dyDescent="0.25">
      <c r="A72" s="9"/>
      <c r="B72" s="3"/>
      <c r="C72" s="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x14ac:dyDescent="0.25">
      <c r="A73" s="9"/>
      <c r="B73" s="3"/>
      <c r="C73" s="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x14ac:dyDescent="0.25">
      <c r="A74" s="9"/>
      <c r="B74" s="3"/>
      <c r="C74" s="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x14ac:dyDescent="0.25">
      <c r="A75" s="9"/>
      <c r="B75" s="3"/>
      <c r="C75" s="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x14ac:dyDescent="0.25">
      <c r="A76" s="9"/>
      <c r="B76" s="3"/>
      <c r="C76" s="8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x14ac:dyDescent="0.25">
      <c r="A77" s="9"/>
      <c r="B77" s="3"/>
      <c r="C77" s="8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x14ac:dyDescent="0.25">
      <c r="A78" s="9"/>
      <c r="B78" s="3"/>
      <c r="C78" s="8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x14ac:dyDescent="0.25">
      <c r="A79" s="9"/>
      <c r="B79" s="3"/>
      <c r="C79" s="8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x14ac:dyDescent="0.25">
      <c r="A80" s="9"/>
      <c r="B80" s="3"/>
      <c r="C80" s="8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x14ac:dyDescent="0.25">
      <c r="A81" s="9"/>
      <c r="B81" s="3"/>
      <c r="C81" s="8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x14ac:dyDescent="0.25">
      <c r="A82" s="9"/>
      <c r="B82" s="3"/>
      <c r="C82" s="8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x14ac:dyDescent="0.25">
      <c r="A83" s="9"/>
      <c r="B83" s="3"/>
      <c r="C83" s="8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x14ac:dyDescent="0.25">
      <c r="A84" s="9"/>
      <c r="B84" s="3"/>
      <c r="C84" s="8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x14ac:dyDescent="0.25">
      <c r="A85" s="9"/>
      <c r="B85" s="3"/>
      <c r="C85" s="8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x14ac:dyDescent="0.25">
      <c r="A86" s="9"/>
      <c r="B86" s="3"/>
      <c r="C86" s="8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x14ac:dyDescent="0.25">
      <c r="A87" s="9"/>
      <c r="B87" s="3"/>
      <c r="C87" s="8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x14ac:dyDescent="0.25">
      <c r="A88" s="9"/>
      <c r="B88" s="3"/>
      <c r="C88" s="8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x14ac:dyDescent="0.25">
      <c r="A89" s="9"/>
      <c r="B89" s="3"/>
      <c r="C89" s="8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x14ac:dyDescent="0.25">
      <c r="A90" s="9"/>
      <c r="B90" s="3"/>
      <c r="C90" s="8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x14ac:dyDescent="0.25">
      <c r="A91" s="9"/>
      <c r="B91" s="3"/>
      <c r="C91" s="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x14ac:dyDescent="0.25">
      <c r="A92" s="9"/>
      <c r="B92" s="3"/>
      <c r="C92" s="8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x14ac:dyDescent="0.25">
      <c r="A93" s="9"/>
      <c r="B93" s="3"/>
      <c r="C93" s="8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x14ac:dyDescent="0.25">
      <c r="A94" s="9"/>
      <c r="B94" s="3"/>
      <c r="C94" s="8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x14ac:dyDescent="0.25">
      <c r="A95" s="9"/>
      <c r="B95" s="3"/>
      <c r="C95" s="8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x14ac:dyDescent="0.25">
      <c r="A96" s="9"/>
      <c r="B96" s="3"/>
      <c r="C96" s="8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x14ac:dyDescent="0.25">
      <c r="A97" s="9"/>
      <c r="B97" s="3"/>
      <c r="C97" s="8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x14ac:dyDescent="0.25">
      <c r="A98" s="9"/>
      <c r="B98" s="3"/>
      <c r="C98" s="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x14ac:dyDescent="0.25">
      <c r="A99" s="9"/>
      <c r="B99" s="3"/>
      <c r="C99" s="8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x14ac:dyDescent="0.25">
      <c r="A100" s="9"/>
      <c r="B100" s="3"/>
      <c r="C100" s="8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x14ac:dyDescent="0.25">
      <c r="A101" s="9"/>
      <c r="B101" s="3"/>
      <c r="C101" s="8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1:34" x14ac:dyDescent="0.25">
      <c r="A102" s="9"/>
      <c r="B102" s="3"/>
      <c r="C102" s="8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1:34" x14ac:dyDescent="0.25">
      <c r="A103" s="9"/>
      <c r="B103" s="3"/>
      <c r="C103" s="8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1:34" x14ac:dyDescent="0.25">
      <c r="A104" s="9"/>
      <c r="B104" s="3"/>
      <c r="C104" s="8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 x14ac:dyDescent="0.25">
      <c r="A105" s="9"/>
      <c r="B105" s="3"/>
      <c r="C105" s="8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1:34" x14ac:dyDescent="0.25">
      <c r="A106" s="9"/>
      <c r="B106" s="3"/>
      <c r="C106" s="8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1:34" x14ac:dyDescent="0.25">
      <c r="A107" s="9"/>
      <c r="B107" s="3"/>
      <c r="C107" s="8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1:34" x14ac:dyDescent="0.25">
      <c r="A108" s="9"/>
      <c r="B108" s="3"/>
      <c r="C108" s="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1:34" x14ac:dyDescent="0.25">
      <c r="A109" s="9"/>
      <c r="B109" s="3"/>
      <c r="C109" s="8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1:34" x14ac:dyDescent="0.25">
      <c r="A110" s="9"/>
      <c r="B110" s="3"/>
      <c r="C110" s="8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1:34" x14ac:dyDescent="0.25">
      <c r="A111" s="9"/>
      <c r="B111" s="3"/>
      <c r="C111" s="8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1:34" x14ac:dyDescent="0.25">
      <c r="A112" s="9"/>
      <c r="B112" s="3"/>
      <c r="C112" s="8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1:34" x14ac:dyDescent="0.25">
      <c r="A113" s="9"/>
      <c r="B113" s="3"/>
      <c r="C113" s="8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1:34" x14ac:dyDescent="0.25">
      <c r="A114" s="9"/>
      <c r="B114" s="3"/>
      <c r="C114" s="8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1:34" x14ac:dyDescent="0.25">
      <c r="A115" s="9"/>
      <c r="B115" s="3"/>
      <c r="C115" s="8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1:34" x14ac:dyDescent="0.25">
      <c r="A116" s="9"/>
      <c r="B116" s="3"/>
      <c r="C116" s="8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1:34" x14ac:dyDescent="0.25">
      <c r="A117" s="9"/>
      <c r="B117" s="3"/>
      <c r="C117" s="8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1:34" x14ac:dyDescent="0.25">
      <c r="A118" s="9"/>
      <c r="B118" s="3"/>
      <c r="C118" s="8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1:34" x14ac:dyDescent="0.25">
      <c r="A119" s="9"/>
      <c r="B119" s="3"/>
      <c r="C119" s="8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x14ac:dyDescent="0.25">
      <c r="A120" s="9"/>
      <c r="B120" s="3"/>
      <c r="C120" s="8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1:34" x14ac:dyDescent="0.25">
      <c r="A121" s="9"/>
      <c r="B121" s="3"/>
      <c r="C121" s="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1:34" x14ac:dyDescent="0.25">
      <c r="A122" s="9"/>
      <c r="B122" s="3"/>
      <c r="C122" s="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4" x14ac:dyDescent="0.25">
      <c r="A123" s="9"/>
      <c r="B123" s="3"/>
      <c r="C123" s="8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4" x14ac:dyDescent="0.25">
      <c r="A124" s="9"/>
      <c r="B124" s="3"/>
      <c r="C124" s="8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4" x14ac:dyDescent="0.25">
      <c r="A125" s="9"/>
      <c r="B125" s="3"/>
      <c r="C125" s="8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4" x14ac:dyDescent="0.25">
      <c r="A126" s="9"/>
      <c r="B126" s="3"/>
      <c r="C126" s="8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4" x14ac:dyDescent="0.25">
      <c r="A127" s="9"/>
      <c r="B127" s="3"/>
      <c r="C127" s="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1:34" x14ac:dyDescent="0.25">
      <c r="A128" s="9"/>
      <c r="B128" s="3"/>
      <c r="C128" s="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1:34" x14ac:dyDescent="0.25">
      <c r="A129" s="9"/>
      <c r="B129" s="3"/>
      <c r="C129" s="8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1:34" x14ac:dyDescent="0.25">
      <c r="A130" s="9"/>
      <c r="B130" s="3"/>
      <c r="C130" s="8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1:34" x14ac:dyDescent="0.25">
      <c r="A131" s="9"/>
      <c r="B131" s="3"/>
      <c r="C131" s="8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1:34" x14ac:dyDescent="0.25">
      <c r="A132" s="9"/>
      <c r="B132" s="3"/>
      <c r="C132" s="8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1:34" x14ac:dyDescent="0.25">
      <c r="A133" s="9"/>
      <c r="B133" s="3"/>
      <c r="C133" s="8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1:34" x14ac:dyDescent="0.25">
      <c r="A134" s="9"/>
      <c r="B134" s="3"/>
      <c r="C134" s="8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1:34" x14ac:dyDescent="0.25">
      <c r="A135" s="9"/>
      <c r="B135" s="3"/>
      <c r="C135" s="8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x14ac:dyDescent="0.25">
      <c r="A136" s="9"/>
      <c r="B136" s="3"/>
      <c r="C136" s="8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x14ac:dyDescent="0.25">
      <c r="A137" s="9"/>
      <c r="B137" s="3"/>
      <c r="C137" s="8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x14ac:dyDescent="0.25">
      <c r="A138" s="9"/>
      <c r="B138" s="3"/>
      <c r="C138" s="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x14ac:dyDescent="0.25">
      <c r="A139" s="9"/>
      <c r="B139" s="3"/>
      <c r="C139" s="8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x14ac:dyDescent="0.25">
      <c r="A140" s="9"/>
      <c r="B140" s="3"/>
      <c r="C140" s="8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x14ac:dyDescent="0.25">
      <c r="A141" s="9"/>
      <c r="B141" s="3"/>
      <c r="C141" s="8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x14ac:dyDescent="0.25">
      <c r="A142" s="9"/>
      <c r="B142" s="3"/>
      <c r="C142" s="8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x14ac:dyDescent="0.25">
      <c r="A143" s="9"/>
      <c r="B143" s="3"/>
      <c r="C143" s="8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1:34" x14ac:dyDescent="0.25">
      <c r="A144" s="9"/>
      <c r="B144" s="3"/>
      <c r="C144" s="8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1:34" x14ac:dyDescent="0.25">
      <c r="A145" s="9"/>
      <c r="B145" s="3"/>
      <c r="C145" s="8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1:34" x14ac:dyDescent="0.25">
      <c r="A146" s="9"/>
      <c r="B146" s="3"/>
      <c r="C146" s="8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  <row r="147" spans="1:34" x14ac:dyDescent="0.25">
      <c r="A147" s="9"/>
      <c r="B147" s="3"/>
      <c r="C147" s="8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</row>
    <row r="148" spans="1:34" x14ac:dyDescent="0.25">
      <c r="A148" s="9"/>
      <c r="B148" s="3"/>
      <c r="C148" s="8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</row>
    <row r="149" spans="1:34" x14ac:dyDescent="0.25">
      <c r="A149" s="9"/>
      <c r="B149" s="3"/>
      <c r="C149" s="8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</row>
    <row r="150" spans="1:34" x14ac:dyDescent="0.25">
      <c r="A150" s="9"/>
      <c r="B150" s="3"/>
      <c r="C150" s="8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</row>
    <row r="151" spans="1:34" x14ac:dyDescent="0.25">
      <c r="A151" s="9"/>
      <c r="B151" s="3"/>
      <c r="C151" s="8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</row>
    <row r="152" spans="1:34" x14ac:dyDescent="0.25">
      <c r="A152" s="9"/>
      <c r="B152" s="3"/>
      <c r="C152" s="8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</row>
    <row r="153" spans="1:34" x14ac:dyDescent="0.25">
      <c r="A153" s="9"/>
      <c r="B153" s="3"/>
      <c r="C153" s="8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</row>
    <row r="154" spans="1:34" x14ac:dyDescent="0.25">
      <c r="A154" s="9"/>
      <c r="B154" s="3"/>
      <c r="C154" s="8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</row>
    <row r="155" spans="1:34" x14ac:dyDescent="0.25">
      <c r="A155" s="9"/>
      <c r="B155" s="3"/>
      <c r="C155" s="8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</row>
    <row r="156" spans="1:34" x14ac:dyDescent="0.25">
      <c r="A156" s="9"/>
      <c r="B156" s="3"/>
      <c r="C156" s="8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</row>
    <row r="157" spans="1:34" x14ac:dyDescent="0.25">
      <c r="A157" s="9"/>
      <c r="B157" s="3"/>
      <c r="C157" s="8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</row>
    <row r="158" spans="1:34" x14ac:dyDescent="0.25">
      <c r="A158" s="9"/>
      <c r="B158" s="3"/>
      <c r="C158" s="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</row>
    <row r="159" spans="1:34" x14ac:dyDescent="0.25">
      <c r="A159" s="9"/>
      <c r="B159" s="3"/>
      <c r="C159" s="8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</row>
    <row r="160" spans="1:34" x14ac:dyDescent="0.25">
      <c r="A160" s="9"/>
      <c r="B160" s="3"/>
      <c r="C160" s="8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</row>
    <row r="161" spans="1:34" x14ac:dyDescent="0.25">
      <c r="A161" s="9"/>
      <c r="B161" s="3"/>
      <c r="C161" s="8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</row>
    <row r="162" spans="1:34" x14ac:dyDescent="0.25">
      <c r="A162" s="9"/>
      <c r="B162" s="3"/>
      <c r="C162" s="8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</row>
    <row r="163" spans="1:34" x14ac:dyDescent="0.25">
      <c r="A163" s="9"/>
      <c r="B163" s="3"/>
      <c r="C163" s="8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</row>
    <row r="164" spans="1:34" x14ac:dyDescent="0.25">
      <c r="A164" s="9"/>
      <c r="B164" s="3"/>
      <c r="C164" s="8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</row>
    <row r="165" spans="1:34" x14ac:dyDescent="0.25">
      <c r="A165" s="9"/>
      <c r="B165" s="3"/>
      <c r="C165" s="8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</row>
    <row r="166" spans="1:34" x14ac:dyDescent="0.25">
      <c r="A166" s="9"/>
      <c r="B166" s="3"/>
      <c r="C166" s="8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</row>
    <row r="167" spans="1:34" x14ac:dyDescent="0.25">
      <c r="A167" s="9"/>
      <c r="B167" s="3"/>
      <c r="C167" s="8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</row>
    <row r="168" spans="1:34" x14ac:dyDescent="0.25">
      <c r="A168" s="9"/>
      <c r="B168" s="3"/>
      <c r="C168" s="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</row>
    <row r="169" spans="1:34" x14ac:dyDescent="0.25">
      <c r="A169" s="9"/>
      <c r="B169" s="3"/>
      <c r="C169" s="8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</row>
  </sheetData>
  <mergeCells count="7">
    <mergeCell ref="A1:AG1"/>
    <mergeCell ref="A3:A4"/>
    <mergeCell ref="B3:B4"/>
    <mergeCell ref="D3:AG3"/>
    <mergeCell ref="B5:B6"/>
    <mergeCell ref="C5:C6"/>
    <mergeCell ref="E5:AH5"/>
  </mergeCells>
  <pageMargins left="0.75" right="0.75" top="1" bottom="1" header="0.5" footer="0.5"/>
  <pageSetup paperSize="9" scale="38" orientation="landscape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162"/>
  <sheetViews>
    <sheetView topLeftCell="A40" workbookViewId="0">
      <selection activeCell="A63" sqref="A63"/>
    </sheetView>
  </sheetViews>
  <sheetFormatPr defaultColWidth="8.875" defaultRowHeight="15" x14ac:dyDescent="0.25"/>
  <cols>
    <col min="1" max="1" width="45.5" style="6" bestFit="1" customWidth="1"/>
    <col min="2" max="2" width="10.25" style="2" customWidth="1"/>
    <col min="3" max="3" width="10" style="5" bestFit="1" customWidth="1"/>
    <col min="4" max="4" width="9.5" style="1" customWidth="1"/>
    <col min="5" max="9" width="7.625" style="1" customWidth="1"/>
    <col min="10" max="10" width="12.125" style="1" customWidth="1"/>
    <col min="11" max="11" width="8.125" style="1" bestFit="1" customWidth="1"/>
    <col min="12" max="16" width="7.625" style="1" customWidth="1"/>
    <col min="17" max="17" width="7.625" style="1" bestFit="1" customWidth="1"/>
    <col min="18" max="20" width="7" style="1" customWidth="1"/>
    <col min="21" max="21" width="7.125" style="1" customWidth="1"/>
    <col min="22" max="22" width="7.625" style="1" customWidth="1"/>
    <col min="23" max="24" width="7" style="1" customWidth="1"/>
    <col min="25" max="25" width="6.875" style="1" customWidth="1"/>
    <col min="26" max="28" width="7.625" style="1" bestFit="1" customWidth="1"/>
    <col min="29" max="29" width="7.625" style="1" customWidth="1"/>
    <col min="30" max="30" width="7.625" style="1" bestFit="1" customWidth="1"/>
    <col min="31" max="31" width="7.5" style="1" customWidth="1"/>
    <col min="32" max="32" width="7" style="1" customWidth="1"/>
    <col min="33" max="33" width="8" style="1" customWidth="1"/>
    <col min="34" max="34" width="12.125" style="1" customWidth="1"/>
    <col min="35" max="16384" width="8.875" style="1"/>
  </cols>
  <sheetData>
    <row r="1" spans="1:34" ht="32.1" customHeight="1" x14ac:dyDescent="0.4">
      <c r="A1" s="186" t="s">
        <v>65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</row>
    <row r="2" spans="1:34" ht="15.75" thickBot="1" x14ac:dyDescent="0.3"/>
    <row r="3" spans="1:34" ht="15" customHeight="1" x14ac:dyDescent="0.25">
      <c r="A3" s="187"/>
      <c r="B3" s="189"/>
      <c r="C3" s="19"/>
      <c r="D3" s="191" t="s">
        <v>50</v>
      </c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55"/>
    </row>
    <row r="4" spans="1:34" ht="12.95" customHeight="1" thickBot="1" x14ac:dyDescent="0.3">
      <c r="A4" s="188"/>
      <c r="B4" s="190"/>
      <c r="C4" s="20"/>
      <c r="D4" s="12">
        <v>1</v>
      </c>
      <c r="E4" s="12">
        <v>2</v>
      </c>
      <c r="F4" s="12">
        <v>3</v>
      </c>
      <c r="G4" s="12">
        <v>4</v>
      </c>
      <c r="H4" s="12">
        <v>5</v>
      </c>
      <c r="I4" s="12">
        <v>6</v>
      </c>
      <c r="J4" s="12">
        <v>7</v>
      </c>
      <c r="K4" s="12">
        <v>8</v>
      </c>
      <c r="L4" s="12">
        <v>9</v>
      </c>
      <c r="M4" s="12">
        <v>10</v>
      </c>
      <c r="N4" s="12">
        <v>11</v>
      </c>
      <c r="O4" s="12">
        <v>12</v>
      </c>
      <c r="P4" s="12">
        <v>13</v>
      </c>
      <c r="Q4" s="12">
        <v>14</v>
      </c>
      <c r="R4" s="12">
        <v>15</v>
      </c>
      <c r="S4" s="12">
        <v>16</v>
      </c>
      <c r="T4" s="12">
        <v>17</v>
      </c>
      <c r="U4" s="12">
        <v>18</v>
      </c>
      <c r="V4" s="12">
        <v>19</v>
      </c>
      <c r="W4" s="12">
        <v>20</v>
      </c>
      <c r="X4" s="12">
        <v>21</v>
      </c>
      <c r="Y4" s="12">
        <v>22</v>
      </c>
      <c r="Z4" s="12">
        <v>23</v>
      </c>
      <c r="AA4" s="12">
        <v>24</v>
      </c>
      <c r="AB4" s="12">
        <v>25</v>
      </c>
      <c r="AC4" s="12">
        <v>26</v>
      </c>
      <c r="AD4" s="12">
        <v>27</v>
      </c>
      <c r="AE4" s="12">
        <v>28</v>
      </c>
      <c r="AF4" s="12">
        <v>29</v>
      </c>
      <c r="AG4" s="18">
        <v>30</v>
      </c>
      <c r="AH4" s="56">
        <v>31</v>
      </c>
    </row>
    <row r="5" spans="1:34" ht="15.95" customHeight="1" thickBot="1" x14ac:dyDescent="0.3">
      <c r="A5" s="10" t="s">
        <v>22</v>
      </c>
      <c r="B5" s="205" t="s">
        <v>56</v>
      </c>
      <c r="C5" s="207" t="s">
        <v>57</v>
      </c>
      <c r="D5" s="183" t="s">
        <v>59</v>
      </c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  <c r="AB5" s="184"/>
      <c r="AC5" s="184"/>
      <c r="AD5" s="184"/>
      <c r="AE5" s="185"/>
      <c r="AF5" s="132"/>
      <c r="AG5" s="133"/>
      <c r="AH5" s="134"/>
    </row>
    <row r="6" spans="1:34" x14ac:dyDescent="0.25">
      <c r="A6" s="10" t="s">
        <v>1</v>
      </c>
      <c r="B6" s="206"/>
      <c r="C6" s="208"/>
      <c r="D6" s="130"/>
      <c r="E6" s="59"/>
      <c r="F6" s="59"/>
      <c r="G6" s="135"/>
      <c r="H6" s="85"/>
      <c r="I6" s="136"/>
      <c r="J6" s="59"/>
      <c r="K6" s="59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137"/>
      <c r="AG6" s="137"/>
      <c r="AH6" s="138"/>
    </row>
    <row r="7" spans="1:34" ht="15.95" customHeight="1" x14ac:dyDescent="0.25">
      <c r="A7" s="10"/>
      <c r="B7" s="47"/>
      <c r="C7" s="48"/>
      <c r="D7" s="62"/>
      <c r="E7" s="63"/>
      <c r="F7" s="63"/>
      <c r="G7" s="85"/>
      <c r="H7" s="85"/>
      <c r="I7" s="85"/>
      <c r="J7" s="63"/>
      <c r="K7" s="63"/>
      <c r="L7" s="64"/>
      <c r="M7" s="64"/>
      <c r="N7" s="64"/>
      <c r="O7" s="64"/>
      <c r="P7" s="64"/>
      <c r="Q7" s="85"/>
      <c r="R7" s="85"/>
      <c r="S7" s="85"/>
      <c r="T7" s="85"/>
      <c r="U7" s="85"/>
      <c r="V7" s="85"/>
      <c r="W7" s="85"/>
      <c r="X7" s="85"/>
      <c r="Y7" s="64"/>
      <c r="Z7" s="64"/>
      <c r="AA7" s="64"/>
      <c r="AB7" s="64"/>
      <c r="AC7" s="64"/>
      <c r="AD7" s="64"/>
      <c r="AE7" s="64"/>
      <c r="AF7" s="139"/>
      <c r="AG7" s="137"/>
      <c r="AH7" s="140"/>
    </row>
    <row r="8" spans="1:34" ht="14.25" customHeight="1" x14ac:dyDescent="0.25">
      <c r="A8" s="7" t="s">
        <v>2</v>
      </c>
      <c r="B8" s="15"/>
      <c r="C8" s="21"/>
      <c r="D8" s="27">
        <v>6890</v>
      </c>
      <c r="E8" s="27">
        <v>6890</v>
      </c>
      <c r="F8" s="27">
        <v>6890</v>
      </c>
      <c r="G8" s="27">
        <v>6890</v>
      </c>
      <c r="H8" s="27">
        <v>6890</v>
      </c>
      <c r="I8" s="27">
        <v>6890</v>
      </c>
      <c r="J8" s="27">
        <v>6890</v>
      </c>
      <c r="K8" s="27">
        <v>6890</v>
      </c>
      <c r="L8" s="27">
        <v>6890</v>
      </c>
      <c r="M8" s="27">
        <v>6890</v>
      </c>
      <c r="N8" s="27">
        <v>6890</v>
      </c>
      <c r="O8" s="27">
        <v>6890</v>
      </c>
      <c r="P8" s="27">
        <v>6890</v>
      </c>
      <c r="Q8" s="27">
        <v>6890</v>
      </c>
      <c r="R8" s="27">
        <v>6890</v>
      </c>
      <c r="S8" s="27">
        <v>6890</v>
      </c>
      <c r="T8" s="27">
        <v>6890</v>
      </c>
      <c r="U8" s="27">
        <v>6890</v>
      </c>
      <c r="V8" s="27">
        <v>6890</v>
      </c>
      <c r="W8" s="27">
        <v>6890</v>
      </c>
      <c r="X8" s="27">
        <v>6890</v>
      </c>
      <c r="Y8" s="27">
        <v>6890</v>
      </c>
      <c r="Z8" s="27">
        <v>6890</v>
      </c>
      <c r="AA8" s="27">
        <v>6890</v>
      </c>
      <c r="AB8" s="27">
        <v>6890</v>
      </c>
      <c r="AC8" s="27">
        <v>6890</v>
      </c>
      <c r="AD8" s="27">
        <v>6890</v>
      </c>
      <c r="AE8" s="27">
        <v>6890</v>
      </c>
      <c r="AF8" s="141"/>
      <c r="AG8" s="141"/>
      <c r="AH8" s="142"/>
    </row>
    <row r="9" spans="1:34" ht="14.25" customHeight="1" x14ac:dyDescent="0.25">
      <c r="A9" s="10"/>
      <c r="B9" s="15"/>
      <c r="C9" s="21"/>
      <c r="D9" s="27"/>
      <c r="E9" s="65"/>
      <c r="F9" s="65"/>
      <c r="G9" s="27"/>
      <c r="H9" s="27"/>
      <c r="I9" s="27"/>
      <c r="J9" s="65"/>
      <c r="K9" s="27"/>
      <c r="L9" s="27"/>
      <c r="M9" s="27"/>
      <c r="N9" s="27"/>
      <c r="O9" s="27"/>
      <c r="P9" s="27"/>
      <c r="Q9" s="27"/>
      <c r="R9" s="27"/>
      <c r="S9" s="66"/>
      <c r="T9" s="66"/>
      <c r="U9" s="66"/>
      <c r="V9" s="66"/>
      <c r="W9" s="66"/>
      <c r="X9" s="66"/>
      <c r="Y9" s="27"/>
      <c r="Z9" s="27"/>
      <c r="AA9" s="27"/>
      <c r="AB9" s="27"/>
      <c r="AC9" s="27"/>
      <c r="AD9" s="27"/>
      <c r="AE9" s="143"/>
      <c r="AF9" s="141"/>
      <c r="AG9" s="144"/>
      <c r="AH9" s="145"/>
    </row>
    <row r="10" spans="1:34" s="2" customFormat="1" x14ac:dyDescent="0.25">
      <c r="A10" s="49"/>
      <c r="B10" s="13"/>
      <c r="C10" s="1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13"/>
      <c r="Z10" s="13"/>
      <c r="AA10" s="13"/>
      <c r="AB10" s="13"/>
      <c r="AC10" s="13"/>
      <c r="AD10" s="69"/>
      <c r="AE10" s="26"/>
      <c r="AF10" s="146"/>
      <c r="AG10" s="146"/>
      <c r="AH10" s="147"/>
    </row>
    <row r="11" spans="1:34" x14ac:dyDescent="0.25">
      <c r="A11" s="10"/>
      <c r="B11" s="15"/>
      <c r="C11" s="1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148"/>
      <c r="AG11" s="149"/>
      <c r="AH11" s="40"/>
    </row>
    <row r="12" spans="1:34" s="24" customFormat="1" ht="15.75" thickBot="1" x14ac:dyDescent="0.3">
      <c r="A12" s="10" t="s">
        <v>3</v>
      </c>
      <c r="B12" s="15">
        <f>B13+B21+B34+B44+B51+B55+B58</f>
        <v>26110.500000000004</v>
      </c>
      <c r="C12" s="13">
        <f t="shared" ref="C12:C19" si="0">SUM(D12:AG12)</f>
        <v>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150"/>
      <c r="AG12" s="151"/>
      <c r="AH12" s="42"/>
    </row>
    <row r="13" spans="1:34" x14ac:dyDescent="0.25">
      <c r="A13" s="10" t="s">
        <v>4</v>
      </c>
      <c r="B13" s="15">
        <f>SUM(B14:B20)</f>
        <v>3441.7999999999997</v>
      </c>
      <c r="C13" s="13">
        <f t="shared" si="0"/>
        <v>0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150"/>
      <c r="AG13" s="151"/>
      <c r="AH13" s="42"/>
    </row>
    <row r="14" spans="1:34" ht="12.95" customHeight="1" x14ac:dyDescent="0.25">
      <c r="A14" s="7" t="s">
        <v>23</v>
      </c>
      <c r="B14" s="13">
        <f>53.5+53.6+27.4+76.2+37.8+43.4+43.8+45.2+23.4+50.9+53.1+80.3+38.7+9.3+9.5+61.2+20.8+44.5+14.5</f>
        <v>787.09999999999991</v>
      </c>
      <c r="C14" s="13">
        <f t="shared" si="0"/>
        <v>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23"/>
      <c r="R14" s="23"/>
      <c r="S14" s="23"/>
      <c r="T14" s="23"/>
      <c r="U14" s="13"/>
      <c r="V14" s="23"/>
      <c r="W14" s="23"/>
      <c r="X14" s="23"/>
      <c r="Y14" s="23"/>
      <c r="Z14" s="23"/>
      <c r="AA14" s="13"/>
      <c r="AB14" s="23"/>
      <c r="AC14" s="23"/>
      <c r="AD14" s="23"/>
      <c r="AE14" s="23"/>
      <c r="AF14" s="150"/>
      <c r="AG14" s="151"/>
      <c r="AH14" s="42"/>
    </row>
    <row r="15" spans="1:34" ht="12.95" customHeight="1" x14ac:dyDescent="0.25">
      <c r="A15" s="7" t="s">
        <v>5</v>
      </c>
      <c r="B15" s="13">
        <f>7.7+19.7+9.3+9.3</f>
        <v>46</v>
      </c>
      <c r="C15" s="13">
        <f t="shared" si="0"/>
        <v>0</v>
      </c>
      <c r="D15" s="23"/>
      <c r="E15" s="13"/>
      <c r="F15" s="23"/>
      <c r="G15" s="23"/>
      <c r="H15" s="23"/>
      <c r="I15" s="23"/>
      <c r="J15" s="13"/>
      <c r="K15" s="23"/>
      <c r="L15" s="23"/>
      <c r="M15" s="23"/>
      <c r="N15" s="23"/>
      <c r="O15" s="13"/>
      <c r="P15" s="23"/>
      <c r="Q15" s="23"/>
      <c r="R15" s="23"/>
      <c r="S15" s="23"/>
      <c r="T15" s="23"/>
      <c r="U15" s="13"/>
      <c r="V15" s="23"/>
      <c r="W15" s="23"/>
      <c r="X15" s="23"/>
      <c r="Y15" s="23"/>
      <c r="Z15" s="23"/>
      <c r="AA15" s="13"/>
      <c r="AB15" s="23"/>
      <c r="AC15" s="23"/>
      <c r="AD15" s="23"/>
      <c r="AE15" s="23"/>
      <c r="AF15" s="150"/>
      <c r="AG15" s="151"/>
      <c r="AH15" s="42"/>
    </row>
    <row r="16" spans="1:34" ht="12.95" customHeight="1" x14ac:dyDescent="0.25">
      <c r="A16" s="7" t="s">
        <v>6</v>
      </c>
      <c r="B16" s="13">
        <f>30.1+17.1+21.2+21.3+35.6</f>
        <v>125.30000000000001</v>
      </c>
      <c r="C16" s="13">
        <f t="shared" si="0"/>
        <v>0</v>
      </c>
      <c r="D16" s="23"/>
      <c r="E16" s="13"/>
      <c r="F16" s="23"/>
      <c r="G16" s="23"/>
      <c r="H16" s="23"/>
      <c r="I16" s="23"/>
      <c r="J16" s="13"/>
      <c r="K16" s="23"/>
      <c r="L16" s="23"/>
      <c r="M16" s="23"/>
      <c r="N16" s="23"/>
      <c r="O16" s="13"/>
      <c r="P16" s="23"/>
      <c r="Q16" s="13"/>
      <c r="R16" s="23"/>
      <c r="S16" s="23"/>
      <c r="T16" s="23"/>
      <c r="U16" s="13"/>
      <c r="V16" s="23"/>
      <c r="W16" s="23"/>
      <c r="X16" s="23"/>
      <c r="Y16" s="23"/>
      <c r="Z16" s="23"/>
      <c r="AA16" s="13"/>
      <c r="AB16" s="23"/>
      <c r="AC16" s="23"/>
      <c r="AD16" s="23"/>
      <c r="AE16" s="23"/>
      <c r="AF16" s="150"/>
      <c r="AG16" s="151"/>
      <c r="AH16" s="42"/>
    </row>
    <row r="17" spans="1:34" ht="12.95" customHeight="1" x14ac:dyDescent="0.25">
      <c r="A17" s="7" t="s">
        <v>24</v>
      </c>
      <c r="B17" s="13">
        <f>19.6+7.1+7+55.9+44.4+74.3+107.4+12.4+111.8+202.8+221.6+7.5+175.2</f>
        <v>1047</v>
      </c>
      <c r="C17" s="13">
        <f t="shared" si="0"/>
        <v>0</v>
      </c>
      <c r="D17" s="13"/>
      <c r="E17" s="23"/>
      <c r="F17" s="23"/>
      <c r="G17" s="23"/>
      <c r="H17" s="13"/>
      <c r="I17" s="23"/>
      <c r="J17" s="23"/>
      <c r="K17" s="23"/>
      <c r="L17" s="23"/>
      <c r="M17" s="13"/>
      <c r="N17" s="23"/>
      <c r="O17" s="23"/>
      <c r="P17" s="23"/>
      <c r="Q17" s="23"/>
      <c r="R17" s="23"/>
      <c r="S17" s="13"/>
      <c r="T17" s="23"/>
      <c r="U17" s="23"/>
      <c r="V17" s="23"/>
      <c r="W17" s="23"/>
      <c r="X17" s="23"/>
      <c r="Y17" s="13"/>
      <c r="Z17" s="23"/>
      <c r="AA17" s="23"/>
      <c r="AB17" s="23"/>
      <c r="AC17" s="23"/>
      <c r="AD17" s="23"/>
      <c r="AE17" s="23"/>
      <c r="AF17" s="70"/>
      <c r="AG17" s="151"/>
      <c r="AH17" s="42"/>
    </row>
    <row r="18" spans="1:34" ht="12.95" customHeight="1" x14ac:dyDescent="0.25">
      <c r="A18" s="7" t="s">
        <v>8</v>
      </c>
      <c r="B18" s="13">
        <f>56+151.7+158.3+4.5+33.8+19.3+38.2</f>
        <v>461.8</v>
      </c>
      <c r="C18" s="13">
        <f t="shared" si="0"/>
        <v>0</v>
      </c>
      <c r="D18" s="13"/>
      <c r="E18" s="23"/>
      <c r="F18" s="23"/>
      <c r="G18" s="23"/>
      <c r="H18" s="13"/>
      <c r="I18" s="23"/>
      <c r="J18" s="23"/>
      <c r="K18" s="23"/>
      <c r="L18" s="23"/>
      <c r="M18" s="13"/>
      <c r="N18" s="23"/>
      <c r="O18" s="23"/>
      <c r="P18" s="23"/>
      <c r="Q18" s="23"/>
      <c r="R18" s="23"/>
      <c r="S18" s="13"/>
      <c r="T18" s="23"/>
      <c r="U18" s="23"/>
      <c r="V18" s="23"/>
      <c r="W18" s="23"/>
      <c r="X18" s="23"/>
      <c r="Y18" s="13"/>
      <c r="Z18" s="23"/>
      <c r="AA18" s="23"/>
      <c r="AB18" s="23"/>
      <c r="AC18" s="23"/>
      <c r="AD18" s="23"/>
      <c r="AE18" s="23"/>
      <c r="AF18" s="70"/>
      <c r="AG18" s="151"/>
      <c r="AH18" s="42"/>
    </row>
    <row r="19" spans="1:34" ht="12.95" customHeight="1" x14ac:dyDescent="0.25">
      <c r="A19" s="7" t="s">
        <v>13</v>
      </c>
      <c r="B19" s="13">
        <f>23.9+31.5+39.7</f>
        <v>95.1</v>
      </c>
      <c r="C19" s="13">
        <f t="shared" si="0"/>
        <v>0</v>
      </c>
      <c r="D19" s="13"/>
      <c r="E19" s="23"/>
      <c r="F19" s="23"/>
      <c r="G19" s="23"/>
      <c r="H19" s="13"/>
      <c r="I19" s="23"/>
      <c r="J19" s="23"/>
      <c r="K19" s="23"/>
      <c r="L19" s="23"/>
      <c r="M19" s="13"/>
      <c r="N19" s="23"/>
      <c r="O19" s="23"/>
      <c r="P19" s="23"/>
      <c r="Q19" s="23"/>
      <c r="R19" s="23"/>
      <c r="S19" s="13"/>
      <c r="T19" s="23"/>
      <c r="U19" s="23"/>
      <c r="V19" s="23"/>
      <c r="W19" s="23"/>
      <c r="X19" s="23"/>
      <c r="Y19" s="13"/>
      <c r="Z19" s="23"/>
      <c r="AA19" s="23"/>
      <c r="AB19" s="23"/>
      <c r="AC19" s="23"/>
      <c r="AD19" s="23"/>
      <c r="AE19" s="23"/>
      <c r="AF19" s="70"/>
      <c r="AG19" s="151"/>
      <c r="AH19" s="42"/>
    </row>
    <row r="20" spans="1:34" ht="12.95" customHeight="1" x14ac:dyDescent="0.25">
      <c r="A20" s="7" t="s">
        <v>7</v>
      </c>
      <c r="B20" s="13">
        <f>29.1+58.2+418.7+373.5</f>
        <v>879.5</v>
      </c>
      <c r="C20" s="13">
        <f>SUM(D20:AH20)</f>
        <v>0</v>
      </c>
      <c r="D20" s="13"/>
      <c r="E20" s="23"/>
      <c r="F20" s="23"/>
      <c r="G20" s="23"/>
      <c r="H20" s="13"/>
      <c r="I20" s="23"/>
      <c r="J20" s="23"/>
      <c r="K20" s="23"/>
      <c r="L20" s="23"/>
      <c r="M20" s="13"/>
      <c r="N20" s="23"/>
      <c r="O20" s="23"/>
      <c r="P20" s="23"/>
      <c r="Q20" s="23"/>
      <c r="R20" s="23"/>
      <c r="S20" s="13"/>
      <c r="T20" s="23"/>
      <c r="U20" s="23"/>
      <c r="V20" s="23"/>
      <c r="W20" s="23"/>
      <c r="X20" s="23"/>
      <c r="Y20" s="13"/>
      <c r="Z20" s="23"/>
      <c r="AA20" s="23"/>
      <c r="AB20" s="23"/>
      <c r="AC20" s="23"/>
      <c r="AD20" s="23"/>
      <c r="AE20" s="23"/>
      <c r="AF20" s="70"/>
      <c r="AG20" s="151"/>
      <c r="AH20" s="42"/>
    </row>
    <row r="21" spans="1:34" ht="12.95" customHeight="1" x14ac:dyDescent="0.25">
      <c r="A21" s="10" t="s">
        <v>10</v>
      </c>
      <c r="B21" s="15">
        <f>SUM(B22:B33)</f>
        <v>7161.5000000000009</v>
      </c>
      <c r="C21" s="13">
        <f t="shared" ref="C21:C64" si="1">SUM(D21:AH21)</f>
        <v>0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150"/>
      <c r="AG21" s="151"/>
      <c r="AH21" s="42"/>
    </row>
    <row r="22" spans="1:34" ht="12.95" customHeight="1" x14ac:dyDescent="0.25">
      <c r="A22" s="7" t="s">
        <v>25</v>
      </c>
      <c r="B22" s="13">
        <f>17.1+40.5+26.3+14.2+18.9+15.1+15.7+15.8+16+21.2+20.8+14.9+15.8+19.6+19.8+19.8+22.4+13.4+11+11.7+18.3+14.6+14.9+19.2+19.2+20.2+23.8+9.8+15.9+12.7+12.5+44.9+56.9+22+12.9+7.4+9.1+17.8+13.9+23.7+23.2+15.2+9.6+32.4+13+13.8+26.5+13+23+18.6+14.3+14.1+17.2+12.8+22.2+13.7+13.6+8.9+80.9+36.1+164.2+75.1+110.5+3.4</f>
        <v>1535</v>
      </c>
      <c r="C22" s="13">
        <f t="shared" si="1"/>
        <v>30700</v>
      </c>
      <c r="D22" s="13"/>
      <c r="E22" s="13"/>
      <c r="F22" s="13">
        <v>1535</v>
      </c>
      <c r="G22" s="13">
        <v>1535</v>
      </c>
      <c r="H22" s="13">
        <v>1535</v>
      </c>
      <c r="I22" s="13">
        <v>1535</v>
      </c>
      <c r="J22" s="13">
        <v>1535</v>
      </c>
      <c r="K22" s="13"/>
      <c r="L22" s="28"/>
      <c r="M22" s="28">
        <v>1535</v>
      </c>
      <c r="N22" s="28">
        <v>1535</v>
      </c>
      <c r="O22" s="28">
        <v>1535</v>
      </c>
      <c r="P22" s="28">
        <v>1535</v>
      </c>
      <c r="Q22" s="28">
        <v>1535</v>
      </c>
      <c r="R22" s="28"/>
      <c r="S22" s="28"/>
      <c r="T22" s="28">
        <v>1535</v>
      </c>
      <c r="U22" s="28">
        <v>1535</v>
      </c>
      <c r="V22" s="28">
        <v>1535</v>
      </c>
      <c r="W22" s="28">
        <v>1535</v>
      </c>
      <c r="X22" s="28">
        <v>1535</v>
      </c>
      <c r="Y22" s="28"/>
      <c r="Z22" s="28"/>
      <c r="AA22" s="28">
        <v>1535</v>
      </c>
      <c r="AB22" s="28">
        <v>1535</v>
      </c>
      <c r="AC22" s="28">
        <v>1535</v>
      </c>
      <c r="AD22" s="28">
        <v>1535</v>
      </c>
      <c r="AE22" s="28">
        <v>1535</v>
      </c>
      <c r="AF22" s="152"/>
      <c r="AG22" s="152"/>
      <c r="AH22" s="50"/>
    </row>
    <row r="23" spans="1:34" ht="12.95" customHeight="1" x14ac:dyDescent="0.25">
      <c r="A23" s="7" t="s">
        <v>26</v>
      </c>
      <c r="B23" s="13">
        <f>20.2+19.8+7.1+6.8+6.9+7.4+4.8+1.4+1.3+1.7+1.8+1.1+1.5+1.7+1.7+1.7+1.3+1.3+1.4+13.6+2.5+1.5+1.4</f>
        <v>109.9</v>
      </c>
      <c r="C23" s="13">
        <f t="shared" si="1"/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70"/>
      <c r="AG23" s="70"/>
      <c r="AH23" s="42"/>
    </row>
    <row r="24" spans="1:34" ht="12.95" customHeight="1" x14ac:dyDescent="0.25">
      <c r="A24" s="7" t="s">
        <v>27</v>
      </c>
      <c r="B24" s="13">
        <f>2.6+14.3+27.3+15.3+2.4+3.3+13.5+22.9+45.7+19.9+41.8+10.2+11.4+12.2+9+78.6+4.4+4.4+7.8+6.1+3.1+90.1+11.1+3.1+3.2+3.5+2.6+4.3+4.8+39.6+15.3+37+69.9+6.5+22.6+16.1+19+2.7+18.3</f>
        <v>725.9</v>
      </c>
      <c r="C24" s="13">
        <f t="shared" si="1"/>
        <v>0</v>
      </c>
      <c r="D24" s="13"/>
      <c r="E24" s="23"/>
      <c r="F24" s="13"/>
      <c r="G24" s="13"/>
      <c r="H24" s="23"/>
      <c r="I24" s="23"/>
      <c r="J24" s="23"/>
      <c r="K24" s="23"/>
      <c r="L24" s="23"/>
      <c r="M24" s="13"/>
      <c r="N24" s="13"/>
      <c r="O24" s="23"/>
      <c r="P24" s="23"/>
      <c r="Q24" s="23"/>
      <c r="R24" s="13"/>
      <c r="S24" s="23"/>
      <c r="T24" s="13"/>
      <c r="U24" s="13"/>
      <c r="V24" s="23"/>
      <c r="W24" s="23"/>
      <c r="X24" s="23"/>
      <c r="Y24" s="13"/>
      <c r="Z24" s="23"/>
      <c r="AA24" s="13"/>
      <c r="AB24" s="13"/>
      <c r="AC24" s="23"/>
      <c r="AD24" s="23"/>
      <c r="AE24" s="23"/>
      <c r="AF24" s="70"/>
      <c r="AG24" s="151"/>
      <c r="AH24" s="42"/>
    </row>
    <row r="25" spans="1:34" ht="12.95" customHeight="1" x14ac:dyDescent="0.25">
      <c r="A25" s="7" t="s">
        <v>16</v>
      </c>
      <c r="B25" s="13">
        <f>5.7+16.6+34.5+21.6+6.6+25.9+5.6+11.8+2.2+76</f>
        <v>206.5</v>
      </c>
      <c r="C25" s="13">
        <f t="shared" si="1"/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70"/>
      <c r="AG25" s="153"/>
      <c r="AH25" s="42"/>
    </row>
    <row r="26" spans="1:34" ht="12.95" customHeight="1" x14ac:dyDescent="0.25">
      <c r="A26" s="7" t="s">
        <v>8</v>
      </c>
      <c r="B26" s="13">
        <f>15.7+14.4+8.9+43.9+6.6+6.1+4.3+17.6+137.3+10.1+2.5+32.3+115.6+11.1+14.7+36+91.9+112+16.1+25.2+21.3</f>
        <v>743.60000000000014</v>
      </c>
      <c r="C26" s="13">
        <f t="shared" si="1"/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70"/>
      <c r="AG26" s="70"/>
      <c r="AH26" s="42"/>
    </row>
    <row r="27" spans="1:34" ht="30" x14ac:dyDescent="0.25">
      <c r="A27" s="7" t="s">
        <v>28</v>
      </c>
      <c r="B27" s="13">
        <f>567.3+107.2+5.2+62.7+311.3+170.1</f>
        <v>1223.8</v>
      </c>
      <c r="C27" s="13">
        <f t="shared" si="1"/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23"/>
      <c r="S27" s="23"/>
      <c r="T27" s="23"/>
      <c r="U27" s="23"/>
      <c r="V27" s="23"/>
      <c r="W27" s="13"/>
      <c r="X27" s="13"/>
      <c r="Y27" s="23"/>
      <c r="Z27" s="23"/>
      <c r="AA27" s="23"/>
      <c r="AB27" s="23"/>
      <c r="AC27" s="23"/>
      <c r="AD27" s="23"/>
      <c r="AE27" s="23"/>
      <c r="AF27" s="150"/>
      <c r="AG27" s="151"/>
      <c r="AH27" s="42"/>
    </row>
    <row r="28" spans="1:34" ht="12.95" customHeight="1" x14ac:dyDescent="0.25">
      <c r="A28" s="7" t="s">
        <v>29</v>
      </c>
      <c r="B28" s="13">
        <f>8.8+9.5+3.9+4.2+4.1+1.9+1.7+6.4+5.7+2+2.2+2.7+1.4+2.2+1.5+1.6+2</f>
        <v>61.800000000000011</v>
      </c>
      <c r="C28" s="13">
        <f t="shared" si="1"/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70"/>
      <c r="AG28" s="70"/>
      <c r="AH28" s="42"/>
    </row>
    <row r="29" spans="1:34" ht="12.95" customHeight="1" x14ac:dyDescent="0.25">
      <c r="A29" s="7" t="s">
        <v>14</v>
      </c>
      <c r="B29" s="13">
        <f>7.8+7.7+4+6.1+0.6+0.6+0.5+0.7+7.4+7.3+3.4+5.3+7.6+5.1+5.4+5.4+2.8</f>
        <v>77.7</v>
      </c>
      <c r="C29" s="13">
        <f t="shared" si="1"/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13"/>
      <c r="S29" s="13"/>
      <c r="T29" s="13"/>
      <c r="U29" s="13"/>
      <c r="V29" s="13"/>
      <c r="W29" s="23"/>
      <c r="X29" s="23"/>
      <c r="Y29" s="13"/>
      <c r="Z29" s="13"/>
      <c r="AA29" s="13"/>
      <c r="AB29" s="13"/>
      <c r="AC29" s="13"/>
      <c r="AD29" s="23"/>
      <c r="AE29" s="23"/>
      <c r="AF29" s="70"/>
      <c r="AG29" s="153"/>
      <c r="AH29" s="42"/>
    </row>
    <row r="30" spans="1:34" ht="12.95" customHeight="1" x14ac:dyDescent="0.25">
      <c r="A30" s="7" t="s">
        <v>12</v>
      </c>
      <c r="B30" s="13">
        <v>208.7</v>
      </c>
      <c r="C30" s="13">
        <f t="shared" si="1"/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13"/>
      <c r="S30" s="13"/>
      <c r="T30" s="13"/>
      <c r="U30" s="13"/>
      <c r="V30" s="13"/>
      <c r="W30" s="23"/>
      <c r="X30" s="23"/>
      <c r="Y30" s="13"/>
      <c r="Z30" s="13"/>
      <c r="AA30" s="13"/>
      <c r="AB30" s="13"/>
      <c r="AC30" s="13"/>
      <c r="AD30" s="23"/>
      <c r="AE30" s="23"/>
      <c r="AF30" s="70"/>
      <c r="AG30" s="153"/>
      <c r="AH30" s="42"/>
    </row>
    <row r="31" spans="1:34" ht="12.95" customHeight="1" x14ac:dyDescent="0.25">
      <c r="A31" s="7" t="s">
        <v>30</v>
      </c>
      <c r="B31" s="13">
        <f>32.2+571.2+0.6+0.6+48.1+0.6+0.6+38.8+9.5+88.5+33.6+1266.3</f>
        <v>2090.6000000000004</v>
      </c>
      <c r="C31" s="13">
        <f t="shared" si="1"/>
        <v>0</v>
      </c>
      <c r="D31" s="13"/>
      <c r="E31" s="23"/>
      <c r="F31" s="23"/>
      <c r="G31" s="23"/>
      <c r="H31" s="23"/>
      <c r="I31" s="23"/>
      <c r="J31" s="23"/>
      <c r="K31" s="13"/>
      <c r="L31" s="23"/>
      <c r="M31" s="23"/>
      <c r="N31" s="23"/>
      <c r="O31" s="23"/>
      <c r="P31" s="23"/>
      <c r="Q31" s="23"/>
      <c r="R31" s="13"/>
      <c r="S31" s="23"/>
      <c r="T31" s="23"/>
      <c r="U31" s="23"/>
      <c r="V31" s="23"/>
      <c r="W31" s="23"/>
      <c r="X31" s="23"/>
      <c r="Y31" s="13"/>
      <c r="Z31" s="23"/>
      <c r="AA31" s="23"/>
      <c r="AB31" s="23"/>
      <c r="AC31" s="23"/>
      <c r="AD31" s="13"/>
      <c r="AE31" s="23"/>
      <c r="AF31" s="70"/>
      <c r="AG31" s="151"/>
      <c r="AH31" s="42"/>
    </row>
    <row r="32" spans="1:34" ht="12.95" customHeight="1" x14ac:dyDescent="0.25">
      <c r="A32" s="7" t="s">
        <v>31</v>
      </c>
      <c r="B32" s="13">
        <f>0.5+0.7+0.6+0.4+0.4+0.4+0.4+0.6+0.5+0.5+0.2+0.3+0.6+1+0.2+0.3+3.6+25.6+69</f>
        <v>105.8</v>
      </c>
      <c r="C32" s="13">
        <f t="shared" si="1"/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150"/>
      <c r="AG32" s="151"/>
      <c r="AH32" s="42"/>
    </row>
    <row r="33" spans="1:34" ht="12.95" customHeight="1" x14ac:dyDescent="0.25">
      <c r="A33" s="7" t="s">
        <v>5</v>
      </c>
      <c r="B33" s="13">
        <f>12.4+19.7+6.1+6.1+15+12.9</f>
        <v>72.2</v>
      </c>
      <c r="C33" s="13">
        <f t="shared" si="1"/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70"/>
      <c r="AG33" s="153"/>
      <c r="AH33" s="42"/>
    </row>
    <row r="34" spans="1:34" ht="12.95" customHeight="1" x14ac:dyDescent="0.25">
      <c r="A34" s="10" t="s">
        <v>15</v>
      </c>
      <c r="B34" s="15">
        <f>SUM(B35:B43)</f>
        <v>4286.5999999999995</v>
      </c>
      <c r="C34" s="13">
        <f t="shared" si="1"/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150"/>
      <c r="AG34" s="151"/>
      <c r="AH34" s="42"/>
    </row>
    <row r="35" spans="1:34" ht="12.95" customHeight="1" x14ac:dyDescent="0.25">
      <c r="A35" s="7" t="s">
        <v>25</v>
      </c>
      <c r="B35" s="13">
        <f>36.6+3.7+4.9+14.7+9+14.7+8+8+34+30.5+13.9+45.2+31.2</f>
        <v>254.40000000000003</v>
      </c>
      <c r="C35" s="13">
        <f t="shared" si="1"/>
        <v>5088</v>
      </c>
      <c r="D35" s="13"/>
      <c r="E35" s="13"/>
      <c r="F35" s="13">
        <f t="shared" ref="F35:G35" si="2">36.6+3.7+4.9+14.7+9+14.7+8+8+34+30.5+13.9+45.2+31.2</f>
        <v>254.40000000000003</v>
      </c>
      <c r="G35" s="13">
        <f t="shared" si="2"/>
        <v>254.40000000000003</v>
      </c>
      <c r="H35" s="28">
        <v>254.4</v>
      </c>
      <c r="I35" s="28">
        <v>254.4</v>
      </c>
      <c r="J35" s="13">
        <f t="shared" ref="J35:N35" si="3">36.6+3.7+4.9+14.7+9+14.7+8+8+34+30.5+13.9+45.2+31.2</f>
        <v>254.40000000000003</v>
      </c>
      <c r="K35" s="13"/>
      <c r="L35" s="13"/>
      <c r="M35" s="13">
        <f t="shared" si="3"/>
        <v>254.40000000000003</v>
      </c>
      <c r="N35" s="13">
        <f t="shared" si="3"/>
        <v>254.40000000000003</v>
      </c>
      <c r="O35" s="28">
        <v>254.4</v>
      </c>
      <c r="P35" s="28">
        <v>254.4</v>
      </c>
      <c r="Q35" s="28">
        <v>254.4</v>
      </c>
      <c r="R35" s="28"/>
      <c r="S35" s="13"/>
      <c r="T35" s="13">
        <f t="shared" ref="T35:U35" si="4">36.6+3.7+4.9+14.7+9+14.7+8+8+34+30.5+13.9+45.2+31.2</f>
        <v>254.40000000000003</v>
      </c>
      <c r="U35" s="13">
        <f t="shared" si="4"/>
        <v>254.40000000000003</v>
      </c>
      <c r="V35" s="28">
        <v>254.4</v>
      </c>
      <c r="W35" s="28">
        <v>254.4</v>
      </c>
      <c r="X35" s="28">
        <v>254.4</v>
      </c>
      <c r="Y35" s="28"/>
      <c r="Z35" s="28"/>
      <c r="AA35" s="13">
        <f t="shared" ref="AA35:AD35" si="5">36.6+3.7+4.9+14.7+9+14.7+8+8+34+30.5+13.9+45.2+31.2</f>
        <v>254.40000000000003</v>
      </c>
      <c r="AB35" s="13">
        <f t="shared" si="5"/>
        <v>254.40000000000003</v>
      </c>
      <c r="AC35" s="13">
        <f t="shared" si="5"/>
        <v>254.40000000000003</v>
      </c>
      <c r="AD35" s="13">
        <f t="shared" si="5"/>
        <v>254.40000000000003</v>
      </c>
      <c r="AE35" s="28">
        <v>254.4</v>
      </c>
      <c r="AF35" s="152"/>
      <c r="AG35" s="152"/>
      <c r="AH35" s="50"/>
    </row>
    <row r="36" spans="1:34" ht="12.95" customHeight="1" x14ac:dyDescent="0.25">
      <c r="A36" s="7" t="s">
        <v>6</v>
      </c>
      <c r="B36" s="13">
        <f>3.9+6.4</f>
        <v>10.3</v>
      </c>
      <c r="C36" s="13">
        <f t="shared" si="1"/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150"/>
      <c r="AG36" s="151"/>
      <c r="AH36" s="42"/>
    </row>
    <row r="37" spans="1:34" ht="30" x14ac:dyDescent="0.25">
      <c r="A37" s="7" t="s">
        <v>11</v>
      </c>
      <c r="B37" s="13">
        <f>47.6+1863.8+1009.4+84.3</f>
        <v>3005.1</v>
      </c>
      <c r="C37" s="13">
        <f t="shared" si="1"/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150"/>
      <c r="AG37" s="151"/>
      <c r="AH37" s="42"/>
    </row>
    <row r="38" spans="1:34" ht="12.95" customHeight="1" x14ac:dyDescent="0.25">
      <c r="A38" s="7" t="s">
        <v>8</v>
      </c>
      <c r="B38" s="13">
        <f>9.1+5.9+5.5+9.1+48.5</f>
        <v>78.099999999999994</v>
      </c>
      <c r="C38" s="13">
        <f t="shared" si="1"/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70"/>
      <c r="AG38" s="153"/>
      <c r="AH38" s="42"/>
    </row>
    <row r="39" spans="1:34" ht="12.95" customHeight="1" x14ac:dyDescent="0.25">
      <c r="A39" s="7" t="s">
        <v>32</v>
      </c>
      <c r="B39" s="13">
        <v>580.79999999999995</v>
      </c>
      <c r="C39" s="13">
        <f t="shared" si="1"/>
        <v>0</v>
      </c>
      <c r="D39" s="13"/>
      <c r="E39" s="23"/>
      <c r="F39" s="23"/>
      <c r="G39" s="23"/>
      <c r="H39" s="13"/>
      <c r="I39" s="23"/>
      <c r="J39" s="23"/>
      <c r="K39" s="13"/>
      <c r="L39" s="23"/>
      <c r="M39" s="23"/>
      <c r="N39" s="23"/>
      <c r="O39" s="23"/>
      <c r="P39" s="23"/>
      <c r="Q39" s="13"/>
      <c r="R39" s="13"/>
      <c r="S39" s="23"/>
      <c r="T39" s="23"/>
      <c r="U39" s="23"/>
      <c r="V39" s="23"/>
      <c r="W39" s="13"/>
      <c r="X39" s="13"/>
      <c r="Y39" s="23"/>
      <c r="Z39" s="23"/>
      <c r="AA39" s="23"/>
      <c r="AB39" s="23"/>
      <c r="AC39" s="23"/>
      <c r="AD39" s="13"/>
      <c r="AE39" s="23"/>
      <c r="AF39" s="150"/>
      <c r="AG39" s="151"/>
      <c r="AH39" s="42"/>
    </row>
    <row r="40" spans="1:34" ht="12.95" customHeight="1" x14ac:dyDescent="0.25">
      <c r="A40" s="7" t="s">
        <v>9</v>
      </c>
      <c r="B40" s="13">
        <f>38.6+1.4+3.2+5.1+0.3</f>
        <v>48.6</v>
      </c>
      <c r="C40" s="13">
        <f t="shared" si="1"/>
        <v>0</v>
      </c>
      <c r="D40" s="13"/>
      <c r="E40" s="23"/>
      <c r="F40" s="23"/>
      <c r="G40" s="23"/>
      <c r="H40" s="13"/>
      <c r="I40" s="23"/>
      <c r="J40" s="23"/>
      <c r="K40" s="13"/>
      <c r="L40" s="23"/>
      <c r="M40" s="23"/>
      <c r="N40" s="23"/>
      <c r="O40" s="23"/>
      <c r="P40" s="23"/>
      <c r="Q40" s="13"/>
      <c r="R40" s="23"/>
      <c r="S40" s="23"/>
      <c r="T40" s="23"/>
      <c r="U40" s="23"/>
      <c r="V40" s="23"/>
      <c r="W40" s="23"/>
      <c r="X40" s="13"/>
      <c r="Y40" s="23"/>
      <c r="Z40" s="23"/>
      <c r="AA40" s="23"/>
      <c r="AB40" s="13"/>
      <c r="AC40" s="23"/>
      <c r="AD40" s="23"/>
      <c r="AE40" s="23"/>
      <c r="AF40" s="150"/>
      <c r="AG40" s="151"/>
      <c r="AH40" s="42"/>
    </row>
    <row r="41" spans="1:34" ht="12.95" customHeight="1" x14ac:dyDescent="0.25">
      <c r="A41" s="7" t="s">
        <v>33</v>
      </c>
      <c r="B41" s="13">
        <f>23.1+129.8+2.7+13.7+9.4+12.9+4.9+5</f>
        <v>201.5</v>
      </c>
      <c r="C41" s="13">
        <f t="shared" si="1"/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70"/>
      <c r="AG41" s="153"/>
      <c r="AH41" s="42"/>
    </row>
    <row r="42" spans="1:34" ht="12.95" customHeight="1" x14ac:dyDescent="0.25">
      <c r="A42" s="7" t="s">
        <v>34</v>
      </c>
      <c r="B42" s="13">
        <f>9.1+7.3+9.7+13.6+19.6+21.2+21</f>
        <v>101.5</v>
      </c>
      <c r="C42" s="13">
        <f t="shared" si="1"/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150"/>
      <c r="AG42" s="151"/>
      <c r="AH42" s="42"/>
    </row>
    <row r="43" spans="1:34" ht="12.95" customHeight="1" x14ac:dyDescent="0.25">
      <c r="A43" s="7" t="s">
        <v>31</v>
      </c>
      <c r="B43" s="13">
        <f>4.8+0.8+0.7</f>
        <v>6.3</v>
      </c>
      <c r="C43" s="13">
        <f t="shared" si="1"/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150"/>
      <c r="AG43" s="151"/>
      <c r="AH43" s="42"/>
    </row>
    <row r="44" spans="1:34" ht="12.95" customHeight="1" x14ac:dyDescent="0.25">
      <c r="A44" s="10" t="s">
        <v>17</v>
      </c>
      <c r="B44" s="15">
        <f>SUM(B45:B50)</f>
        <v>1124.0999999999999</v>
      </c>
      <c r="C44" s="13">
        <f t="shared" si="1"/>
        <v>0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150"/>
      <c r="AG44" s="151"/>
      <c r="AH44" s="42"/>
    </row>
    <row r="45" spans="1:34" ht="12.95" customHeight="1" x14ac:dyDescent="0.25">
      <c r="A45" s="7" t="s">
        <v>25</v>
      </c>
      <c r="B45" s="13">
        <f>10.2+22.1+13.7+8.9+12.9+23.4+24.9+27.9+31.6+7.8+20.8+8.9+23.6+23.5+23.5+23.3+22.3+19.6+12.8+30.5+10</f>
        <v>402.2000000000001</v>
      </c>
      <c r="C45" s="13">
        <f t="shared" si="1"/>
        <v>8043.9999999999991</v>
      </c>
      <c r="D45" s="13"/>
      <c r="E45" s="13"/>
      <c r="F45" s="13">
        <f t="shared" ref="F45:I45" si="6">10.2+22.1+13.7+8.9+12.9+23.4+24.9+27.9+31.6+7.8+20.8+8.9+23.6+23.5+23.5+23.3+22.3+19.6+12.8+30.5+10</f>
        <v>402.2000000000001</v>
      </c>
      <c r="G45" s="13">
        <f t="shared" si="6"/>
        <v>402.2000000000001</v>
      </c>
      <c r="H45" s="13">
        <f t="shared" si="6"/>
        <v>402.2000000000001</v>
      </c>
      <c r="I45" s="13">
        <f t="shared" si="6"/>
        <v>402.2000000000001</v>
      </c>
      <c r="J45" s="28">
        <v>402.2</v>
      </c>
      <c r="K45" s="28"/>
      <c r="L45" s="13"/>
      <c r="M45" s="13">
        <f t="shared" ref="M45:N45" si="7">10.2+22.1+13.7+8.9+12.9+23.4+24.9+27.9+31.6+7.8+20.8+8.9+23.6+23.5+23.5+23.3+22.3+19.6+12.8+30.5+10</f>
        <v>402.2000000000001</v>
      </c>
      <c r="N45" s="13">
        <f t="shared" si="7"/>
        <v>402.2000000000001</v>
      </c>
      <c r="O45" s="28">
        <v>402.2</v>
      </c>
      <c r="P45" s="28">
        <v>402.2</v>
      </c>
      <c r="Q45" s="28">
        <v>402.2</v>
      </c>
      <c r="R45" s="28"/>
      <c r="S45" s="13"/>
      <c r="T45" s="13">
        <f t="shared" ref="T45:U45" si="8">10.2+22.1+13.7+8.9+12.9+23.4+24.9+27.9+31.6+7.8+20.8+8.9+23.6+23.5+23.5+23.3+22.3+19.6+12.8+30.5+10</f>
        <v>402.2000000000001</v>
      </c>
      <c r="U45" s="13">
        <f t="shared" si="8"/>
        <v>402.2000000000001</v>
      </c>
      <c r="V45" s="28">
        <v>402.2</v>
      </c>
      <c r="W45" s="28">
        <v>402.2</v>
      </c>
      <c r="X45" s="28">
        <v>402.2</v>
      </c>
      <c r="Y45" s="28"/>
      <c r="Z45" s="13"/>
      <c r="AA45" s="13">
        <f t="shared" ref="AA45:AB45" si="9">10.2+22.1+13.7+8.9+12.9+23.4+24.9+27.9+31.6+7.8+20.8+8.9+23.6+23.5+23.5+23.3+22.3+19.6+12.8+30.5+10</f>
        <v>402.2000000000001</v>
      </c>
      <c r="AB45" s="13">
        <f t="shared" si="9"/>
        <v>402.2000000000001</v>
      </c>
      <c r="AC45" s="28">
        <v>402.2</v>
      </c>
      <c r="AD45" s="28">
        <v>402.2</v>
      </c>
      <c r="AE45" s="28">
        <v>402.2</v>
      </c>
      <c r="AF45" s="152"/>
      <c r="AG45" s="70"/>
      <c r="AH45" s="50"/>
    </row>
    <row r="46" spans="1:34" ht="30" x14ac:dyDescent="0.25">
      <c r="A46" s="7" t="s">
        <v>11</v>
      </c>
      <c r="B46" s="13">
        <f>98.9+418.6</f>
        <v>517.5</v>
      </c>
      <c r="C46" s="13">
        <f t="shared" si="1"/>
        <v>0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150"/>
      <c r="AG46" s="151"/>
      <c r="AH46" s="42"/>
    </row>
    <row r="47" spans="1:34" ht="12.95" customHeight="1" x14ac:dyDescent="0.25">
      <c r="A47" s="7" t="s">
        <v>6</v>
      </c>
      <c r="B47" s="13">
        <f>6.5+3.7+5.1+7+4.9+1.8+6.4+5.6+9.5</f>
        <v>50.5</v>
      </c>
      <c r="C47" s="13">
        <f t="shared" si="1"/>
        <v>0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13"/>
      <c r="S47" s="23"/>
      <c r="T47" s="23"/>
      <c r="U47" s="23"/>
      <c r="V47" s="23"/>
      <c r="W47" s="23"/>
      <c r="X47" s="13"/>
      <c r="Y47" s="23"/>
      <c r="Z47" s="23"/>
      <c r="AA47" s="23"/>
      <c r="AB47" s="23"/>
      <c r="AC47" s="23"/>
      <c r="AD47" s="13"/>
      <c r="AE47" s="23"/>
      <c r="AF47" s="150"/>
      <c r="AG47" s="151"/>
      <c r="AH47" s="42"/>
    </row>
    <row r="48" spans="1:34" ht="12.95" customHeight="1" x14ac:dyDescent="0.25">
      <c r="A48" s="7" t="s">
        <v>5</v>
      </c>
      <c r="B48" s="13">
        <f>13.7+13.2+39.8+21</f>
        <v>87.699999999999989</v>
      </c>
      <c r="C48" s="13">
        <f t="shared" si="1"/>
        <v>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23"/>
      <c r="AE48" s="23"/>
      <c r="AF48" s="70"/>
      <c r="AG48" s="153"/>
      <c r="AH48" s="42"/>
    </row>
    <row r="49" spans="1:34" ht="12.95" customHeight="1" x14ac:dyDescent="0.25">
      <c r="A49" s="7" t="s">
        <v>8</v>
      </c>
      <c r="B49" s="13">
        <f>6.5+8.1+12.9+33.1</f>
        <v>60.6</v>
      </c>
      <c r="C49" s="13">
        <f t="shared" si="1"/>
        <v>0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23"/>
      <c r="AE49" s="23"/>
      <c r="AF49" s="70"/>
      <c r="AG49" s="153"/>
      <c r="AH49" s="42"/>
    </row>
    <row r="50" spans="1:34" ht="12.95" customHeight="1" x14ac:dyDescent="0.25">
      <c r="A50" s="7" t="s">
        <v>31</v>
      </c>
      <c r="B50" s="13">
        <f>0.8+0.7+4.1</f>
        <v>5.6</v>
      </c>
      <c r="C50" s="13">
        <f t="shared" si="1"/>
        <v>0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150"/>
      <c r="AG50" s="151"/>
      <c r="AH50" s="42"/>
    </row>
    <row r="51" spans="1:34" ht="12.95" customHeight="1" x14ac:dyDescent="0.25">
      <c r="A51" s="10" t="s">
        <v>35</v>
      </c>
      <c r="B51" s="15">
        <f>SUM(B52:B54)</f>
        <v>5790.7000000000007</v>
      </c>
      <c r="C51" s="13">
        <f t="shared" si="1"/>
        <v>0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150"/>
      <c r="AG51" s="151"/>
      <c r="AH51" s="42"/>
    </row>
    <row r="52" spans="1:34" ht="12.95" customHeight="1" x14ac:dyDescent="0.25">
      <c r="A52" s="7" t="s">
        <v>13</v>
      </c>
      <c r="B52" s="13">
        <f>14+13.6+13.8+5.6+11.4+5+15.4+15.5+15.5+15.5+15.4+15.5+14.7</f>
        <v>170.9</v>
      </c>
      <c r="C52" s="13">
        <f t="shared" si="1"/>
        <v>0</v>
      </c>
      <c r="D52" s="13"/>
      <c r="E52" s="13"/>
      <c r="F52" s="23"/>
      <c r="G52" s="23"/>
      <c r="H52" s="13"/>
      <c r="I52" s="13"/>
      <c r="J52" s="13"/>
      <c r="K52" s="13"/>
      <c r="L52" s="13"/>
      <c r="M52" s="23"/>
      <c r="N52" s="2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70"/>
      <c r="AG52" s="70"/>
      <c r="AH52" s="42"/>
    </row>
    <row r="53" spans="1:34" ht="12.95" customHeight="1" x14ac:dyDescent="0.25">
      <c r="A53" s="7" t="s">
        <v>5</v>
      </c>
      <c r="B53" s="13">
        <f>21+21.2</f>
        <v>42.2</v>
      </c>
      <c r="C53" s="13">
        <f t="shared" si="1"/>
        <v>0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13"/>
      <c r="S53" s="13"/>
      <c r="T53" s="13"/>
      <c r="U53" s="13"/>
      <c r="V53" s="13"/>
      <c r="W53" s="23"/>
      <c r="X53" s="23"/>
      <c r="Y53" s="13"/>
      <c r="Z53" s="13"/>
      <c r="AA53" s="13"/>
      <c r="AB53" s="13"/>
      <c r="AC53" s="13"/>
      <c r="AD53" s="23"/>
      <c r="AE53" s="23"/>
      <c r="AF53" s="70"/>
      <c r="AG53" s="153"/>
      <c r="AH53" s="42"/>
    </row>
    <row r="54" spans="1:34" ht="30" x14ac:dyDescent="0.25">
      <c r="A54" s="7" t="s">
        <v>11</v>
      </c>
      <c r="B54" s="13">
        <v>5577.6</v>
      </c>
      <c r="C54" s="13">
        <f t="shared" si="1"/>
        <v>0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150"/>
      <c r="AG54" s="151"/>
      <c r="AH54" s="42"/>
    </row>
    <row r="55" spans="1:34" ht="12.95" customHeight="1" x14ac:dyDescent="0.25">
      <c r="A55" s="10" t="s">
        <v>36</v>
      </c>
      <c r="B55" s="15">
        <f>SUM(B56:B57)</f>
        <v>2622.2999999999997</v>
      </c>
      <c r="C55" s="13">
        <f t="shared" si="1"/>
        <v>0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150"/>
      <c r="AG55" s="151"/>
      <c r="AH55" s="42"/>
    </row>
    <row r="56" spans="1:34" ht="12.95" customHeight="1" x14ac:dyDescent="0.25">
      <c r="A56" s="7" t="s">
        <v>5</v>
      </c>
      <c r="B56" s="13">
        <f>21.1+21.1</f>
        <v>42.2</v>
      </c>
      <c r="C56" s="13">
        <f t="shared" si="1"/>
        <v>0</v>
      </c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13"/>
      <c r="S56" s="13"/>
      <c r="T56" s="13"/>
      <c r="U56" s="13"/>
      <c r="V56" s="13"/>
      <c r="W56" s="23"/>
      <c r="X56" s="23"/>
      <c r="Y56" s="13"/>
      <c r="Z56" s="13"/>
      <c r="AA56" s="13"/>
      <c r="AB56" s="13"/>
      <c r="AC56" s="13"/>
      <c r="AD56" s="23"/>
      <c r="AE56" s="23"/>
      <c r="AF56" s="70"/>
      <c r="AG56" s="153"/>
      <c r="AH56" s="42"/>
    </row>
    <row r="57" spans="1:34" ht="30" x14ac:dyDescent="0.25">
      <c r="A57" s="7" t="s">
        <v>11</v>
      </c>
      <c r="B57" s="13">
        <v>2580.1</v>
      </c>
      <c r="C57" s="13">
        <f t="shared" si="1"/>
        <v>0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150"/>
      <c r="AG57" s="151"/>
      <c r="AH57" s="42"/>
    </row>
    <row r="58" spans="1:34" ht="12.95" customHeight="1" x14ac:dyDescent="0.25">
      <c r="A58" s="10" t="s">
        <v>37</v>
      </c>
      <c r="B58" s="15">
        <f>SUM(B59)</f>
        <v>1683.5</v>
      </c>
      <c r="C58" s="13">
        <f t="shared" si="1"/>
        <v>0</v>
      </c>
      <c r="D58" s="23"/>
      <c r="E58" s="4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150"/>
      <c r="AG58" s="151"/>
      <c r="AH58" s="42"/>
    </row>
    <row r="59" spans="1:34" ht="30" x14ac:dyDescent="0.25">
      <c r="A59" s="7" t="s">
        <v>11</v>
      </c>
      <c r="B59" s="13">
        <v>1683.5</v>
      </c>
      <c r="C59" s="13">
        <f t="shared" si="1"/>
        <v>0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150"/>
      <c r="AG59" s="151"/>
      <c r="AH59" s="42"/>
    </row>
    <row r="60" spans="1:34" ht="15" customHeight="1" x14ac:dyDescent="0.25">
      <c r="A60" s="10" t="s">
        <v>18</v>
      </c>
      <c r="B60" s="13"/>
      <c r="C60" s="13">
        <f t="shared" si="1"/>
        <v>0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150"/>
      <c r="AG60" s="151"/>
      <c r="AH60" s="42"/>
    </row>
    <row r="61" spans="1:34" ht="12.95" customHeight="1" x14ac:dyDescent="0.25">
      <c r="A61" s="7" t="s">
        <v>86</v>
      </c>
      <c r="B61" s="13"/>
      <c r="C61" s="13">
        <f t="shared" si="1"/>
        <v>0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150"/>
      <c r="AG61" s="151"/>
      <c r="AH61" s="42"/>
    </row>
    <row r="62" spans="1:34" ht="12.95" customHeight="1" x14ac:dyDescent="0.25">
      <c r="A62" s="7" t="s">
        <v>84</v>
      </c>
      <c r="B62" s="13"/>
      <c r="C62" s="13">
        <f t="shared" si="1"/>
        <v>192920</v>
      </c>
      <c r="D62" s="13">
        <v>6890</v>
      </c>
      <c r="E62" s="13">
        <v>6890</v>
      </c>
      <c r="F62" s="13">
        <v>6890</v>
      </c>
      <c r="G62" s="13">
        <v>6890</v>
      </c>
      <c r="H62" s="13">
        <v>6890</v>
      </c>
      <c r="I62" s="13">
        <v>6890</v>
      </c>
      <c r="J62" s="13">
        <v>6890</v>
      </c>
      <c r="K62" s="13">
        <v>6890</v>
      </c>
      <c r="L62" s="13">
        <v>6890</v>
      </c>
      <c r="M62" s="13">
        <v>6890</v>
      </c>
      <c r="N62" s="13">
        <v>6890</v>
      </c>
      <c r="O62" s="13">
        <v>6890</v>
      </c>
      <c r="P62" s="13">
        <v>6890</v>
      </c>
      <c r="Q62" s="13">
        <v>6890</v>
      </c>
      <c r="R62" s="13">
        <v>6890</v>
      </c>
      <c r="S62" s="13">
        <v>6890</v>
      </c>
      <c r="T62" s="13">
        <v>6890</v>
      </c>
      <c r="U62" s="13">
        <v>6890</v>
      </c>
      <c r="V62" s="13">
        <v>6890</v>
      </c>
      <c r="W62" s="13">
        <v>6890</v>
      </c>
      <c r="X62" s="13">
        <v>6890</v>
      </c>
      <c r="Y62" s="13">
        <v>6890</v>
      </c>
      <c r="Z62" s="13">
        <v>6890</v>
      </c>
      <c r="AA62" s="13">
        <v>6890</v>
      </c>
      <c r="AB62" s="13">
        <v>6890</v>
      </c>
      <c r="AC62" s="13">
        <v>6890</v>
      </c>
      <c r="AD62" s="13">
        <v>6890</v>
      </c>
      <c r="AE62" s="13">
        <v>6890</v>
      </c>
      <c r="AF62" s="70"/>
      <c r="AG62" s="70"/>
      <c r="AH62" s="39"/>
    </row>
    <row r="63" spans="1:34" ht="12.95" customHeight="1" x14ac:dyDescent="0.25">
      <c r="A63" s="7" t="s">
        <v>20</v>
      </c>
      <c r="B63" s="13"/>
      <c r="C63" s="13">
        <f t="shared" si="1"/>
        <v>0</v>
      </c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150"/>
      <c r="AG63" s="153"/>
      <c r="AH63" s="42"/>
    </row>
    <row r="64" spans="1:34" ht="12.95" customHeight="1" thickBot="1" x14ac:dyDescent="0.3">
      <c r="A64" s="7" t="s">
        <v>21</v>
      </c>
      <c r="B64" s="13"/>
      <c r="C64" s="13">
        <f t="shared" si="1"/>
        <v>0</v>
      </c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154"/>
      <c r="AG64" s="155"/>
      <c r="AH64" s="33"/>
    </row>
    <row r="65" spans="1:34" ht="15.95" customHeight="1" thickBot="1" x14ac:dyDescent="0.3">
      <c r="A65" s="11" t="s">
        <v>38</v>
      </c>
      <c r="B65" s="16"/>
      <c r="C65" s="17">
        <f>SUM(C14:C64)</f>
        <v>236752</v>
      </c>
      <c r="D65" s="52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4"/>
      <c r="AF65" s="36"/>
      <c r="AG65" s="37"/>
      <c r="AH65" s="51"/>
    </row>
    <row r="66" spans="1:34" x14ac:dyDescent="0.25">
      <c r="A66" s="9"/>
      <c r="B66" s="3"/>
      <c r="C66" s="8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x14ac:dyDescent="0.25">
      <c r="A67" s="9"/>
      <c r="B67" s="3"/>
      <c r="C67" s="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x14ac:dyDescent="0.25">
      <c r="A68" s="9"/>
      <c r="B68" s="3"/>
      <c r="C68" s="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x14ac:dyDescent="0.25">
      <c r="A69" s="9"/>
      <c r="B69" s="3"/>
      <c r="C69" s="8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x14ac:dyDescent="0.25">
      <c r="A70" s="9"/>
      <c r="B70" s="3"/>
      <c r="C70" s="8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x14ac:dyDescent="0.25">
      <c r="A71" s="9"/>
      <c r="B71" s="3"/>
      <c r="C71" s="8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x14ac:dyDescent="0.25">
      <c r="A72" s="9"/>
      <c r="B72" s="3"/>
      <c r="C72" s="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x14ac:dyDescent="0.25">
      <c r="A73" s="9"/>
      <c r="B73" s="3"/>
      <c r="C73" s="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x14ac:dyDescent="0.25">
      <c r="A74" s="9"/>
      <c r="B74" s="3"/>
      <c r="C74" s="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x14ac:dyDescent="0.25">
      <c r="A75" s="9"/>
      <c r="B75" s="3"/>
      <c r="C75" s="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x14ac:dyDescent="0.25">
      <c r="A76" s="9"/>
      <c r="B76" s="3"/>
      <c r="C76" s="8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x14ac:dyDescent="0.25">
      <c r="A77" s="9"/>
      <c r="B77" s="3"/>
      <c r="C77" s="8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x14ac:dyDescent="0.25">
      <c r="A78" s="9"/>
      <c r="B78" s="3"/>
      <c r="C78" s="8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x14ac:dyDescent="0.25">
      <c r="A79" s="9"/>
      <c r="B79" s="3"/>
      <c r="C79" s="8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x14ac:dyDescent="0.25">
      <c r="A80" s="9"/>
      <c r="B80" s="3"/>
      <c r="C80" s="8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x14ac:dyDescent="0.25">
      <c r="A81" s="9"/>
      <c r="B81" s="3"/>
      <c r="C81" s="8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x14ac:dyDescent="0.25">
      <c r="A82" s="9"/>
      <c r="B82" s="3"/>
      <c r="C82" s="8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x14ac:dyDescent="0.25">
      <c r="A83" s="9"/>
      <c r="B83" s="3"/>
      <c r="C83" s="8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x14ac:dyDescent="0.25">
      <c r="A84" s="9"/>
      <c r="B84" s="3"/>
      <c r="C84" s="8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x14ac:dyDescent="0.25">
      <c r="A85" s="9"/>
      <c r="B85" s="3"/>
      <c r="C85" s="8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x14ac:dyDescent="0.25">
      <c r="A86" s="9"/>
      <c r="B86" s="3"/>
      <c r="C86" s="8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x14ac:dyDescent="0.25">
      <c r="A87" s="9"/>
      <c r="B87" s="3"/>
      <c r="C87" s="8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x14ac:dyDescent="0.25">
      <c r="A88" s="9"/>
      <c r="B88" s="3"/>
      <c r="C88" s="8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x14ac:dyDescent="0.25">
      <c r="A89" s="9"/>
      <c r="B89" s="3"/>
      <c r="C89" s="8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x14ac:dyDescent="0.25">
      <c r="A90" s="9"/>
      <c r="B90" s="3"/>
      <c r="C90" s="8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x14ac:dyDescent="0.25">
      <c r="A91" s="9"/>
      <c r="B91" s="3"/>
      <c r="C91" s="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x14ac:dyDescent="0.25">
      <c r="A92" s="9"/>
      <c r="B92" s="3"/>
      <c r="C92" s="8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x14ac:dyDescent="0.25">
      <c r="A93" s="9"/>
      <c r="B93" s="3"/>
      <c r="C93" s="8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x14ac:dyDescent="0.25">
      <c r="A94" s="9"/>
      <c r="B94" s="3"/>
      <c r="C94" s="8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x14ac:dyDescent="0.25">
      <c r="A95" s="9"/>
      <c r="B95" s="3"/>
      <c r="C95" s="8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x14ac:dyDescent="0.25">
      <c r="A96" s="9"/>
      <c r="B96" s="3"/>
      <c r="C96" s="8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x14ac:dyDescent="0.25">
      <c r="A97" s="9"/>
      <c r="B97" s="3"/>
      <c r="C97" s="8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x14ac:dyDescent="0.25">
      <c r="A98" s="9"/>
      <c r="B98" s="3"/>
      <c r="C98" s="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x14ac:dyDescent="0.25">
      <c r="A99" s="9"/>
      <c r="B99" s="3"/>
      <c r="C99" s="8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x14ac:dyDescent="0.25">
      <c r="A100" s="9"/>
      <c r="B100" s="3"/>
      <c r="C100" s="8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x14ac:dyDescent="0.25">
      <c r="A101" s="9"/>
      <c r="B101" s="3"/>
      <c r="C101" s="8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1:34" x14ac:dyDescent="0.25">
      <c r="A102" s="9"/>
      <c r="B102" s="3"/>
      <c r="C102" s="8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1:34" x14ac:dyDescent="0.25">
      <c r="A103" s="9"/>
      <c r="B103" s="3"/>
      <c r="C103" s="8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1:34" x14ac:dyDescent="0.25">
      <c r="A104" s="9"/>
      <c r="B104" s="3"/>
      <c r="C104" s="8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 x14ac:dyDescent="0.25">
      <c r="A105" s="9"/>
      <c r="B105" s="3"/>
      <c r="C105" s="8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1:34" x14ac:dyDescent="0.25">
      <c r="A106" s="9"/>
      <c r="B106" s="3"/>
      <c r="C106" s="8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1:34" x14ac:dyDescent="0.25">
      <c r="A107" s="9"/>
      <c r="B107" s="3"/>
      <c r="C107" s="8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1:34" x14ac:dyDescent="0.25">
      <c r="A108" s="9"/>
      <c r="B108" s="3"/>
      <c r="C108" s="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1:34" x14ac:dyDescent="0.25">
      <c r="A109" s="9"/>
      <c r="B109" s="3"/>
      <c r="C109" s="8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1:34" x14ac:dyDescent="0.25">
      <c r="A110" s="9"/>
      <c r="B110" s="3"/>
      <c r="C110" s="8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1:34" x14ac:dyDescent="0.25">
      <c r="A111" s="9"/>
      <c r="B111" s="3"/>
      <c r="C111" s="8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1:34" x14ac:dyDescent="0.25">
      <c r="A112" s="9"/>
      <c r="B112" s="3"/>
      <c r="C112" s="8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1:34" x14ac:dyDescent="0.25">
      <c r="A113" s="9"/>
      <c r="B113" s="3"/>
      <c r="C113" s="8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1:34" x14ac:dyDescent="0.25">
      <c r="A114" s="9"/>
      <c r="B114" s="3"/>
      <c r="C114" s="8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1:34" x14ac:dyDescent="0.25">
      <c r="A115" s="9"/>
      <c r="B115" s="3"/>
      <c r="C115" s="8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1:34" x14ac:dyDescent="0.25">
      <c r="A116" s="9"/>
      <c r="B116" s="3"/>
      <c r="C116" s="8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1:34" x14ac:dyDescent="0.25">
      <c r="A117" s="9"/>
      <c r="B117" s="3"/>
      <c r="C117" s="8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1:34" x14ac:dyDescent="0.25">
      <c r="A118" s="9"/>
      <c r="B118" s="3"/>
      <c r="C118" s="8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1:34" x14ac:dyDescent="0.25">
      <c r="A119" s="9"/>
      <c r="B119" s="3"/>
      <c r="C119" s="8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x14ac:dyDescent="0.25">
      <c r="A120" s="9"/>
      <c r="B120" s="3"/>
      <c r="C120" s="8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1:34" x14ac:dyDescent="0.25">
      <c r="A121" s="9"/>
      <c r="B121" s="3"/>
      <c r="C121" s="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1:34" x14ac:dyDescent="0.25">
      <c r="A122" s="9"/>
      <c r="B122" s="3"/>
      <c r="C122" s="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4" x14ac:dyDescent="0.25">
      <c r="A123" s="9"/>
      <c r="B123" s="3"/>
      <c r="C123" s="8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4" x14ac:dyDescent="0.25">
      <c r="A124" s="9"/>
      <c r="B124" s="3"/>
      <c r="C124" s="8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4" x14ac:dyDescent="0.25">
      <c r="A125" s="9"/>
      <c r="B125" s="3"/>
      <c r="C125" s="8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4" x14ac:dyDescent="0.25">
      <c r="A126" s="9"/>
      <c r="B126" s="3"/>
      <c r="C126" s="8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4" x14ac:dyDescent="0.25">
      <c r="A127" s="9"/>
      <c r="B127" s="3"/>
      <c r="C127" s="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1:34" x14ac:dyDescent="0.25">
      <c r="A128" s="9"/>
      <c r="B128" s="3"/>
      <c r="C128" s="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1:34" x14ac:dyDescent="0.25">
      <c r="A129" s="9"/>
      <c r="B129" s="3"/>
      <c r="C129" s="8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1:34" x14ac:dyDescent="0.25">
      <c r="A130" s="9"/>
      <c r="B130" s="3"/>
      <c r="C130" s="8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1:34" x14ac:dyDescent="0.25">
      <c r="A131" s="9"/>
      <c r="B131" s="3"/>
      <c r="C131" s="8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1:34" x14ac:dyDescent="0.25">
      <c r="A132" s="9"/>
      <c r="B132" s="3"/>
      <c r="C132" s="8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1:34" x14ac:dyDescent="0.25">
      <c r="A133" s="9"/>
      <c r="B133" s="3"/>
      <c r="C133" s="8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1:34" x14ac:dyDescent="0.25">
      <c r="A134" s="9"/>
      <c r="B134" s="3"/>
      <c r="C134" s="8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1:34" x14ac:dyDescent="0.25">
      <c r="A135" s="9"/>
      <c r="B135" s="3"/>
      <c r="C135" s="8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x14ac:dyDescent="0.25">
      <c r="A136" s="9"/>
      <c r="B136" s="3"/>
      <c r="C136" s="8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x14ac:dyDescent="0.25">
      <c r="A137" s="9"/>
      <c r="B137" s="3"/>
      <c r="C137" s="8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x14ac:dyDescent="0.25">
      <c r="A138" s="9"/>
      <c r="B138" s="3"/>
      <c r="C138" s="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x14ac:dyDescent="0.25">
      <c r="A139" s="9"/>
      <c r="B139" s="3"/>
      <c r="C139" s="8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x14ac:dyDescent="0.25">
      <c r="A140" s="9"/>
      <c r="B140" s="3"/>
      <c r="C140" s="8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x14ac:dyDescent="0.25">
      <c r="A141" s="9"/>
      <c r="B141" s="3"/>
      <c r="C141" s="8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x14ac:dyDescent="0.25">
      <c r="A142" s="9"/>
      <c r="B142" s="3"/>
      <c r="C142" s="8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x14ac:dyDescent="0.25">
      <c r="A143" s="9"/>
      <c r="B143" s="3"/>
      <c r="C143" s="8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1:34" x14ac:dyDescent="0.25">
      <c r="A144" s="9"/>
      <c r="B144" s="3"/>
      <c r="C144" s="8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1:34" x14ac:dyDescent="0.25">
      <c r="A145" s="9"/>
      <c r="B145" s="3"/>
      <c r="C145" s="8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1:34" x14ac:dyDescent="0.25">
      <c r="A146" s="9"/>
      <c r="B146" s="3"/>
      <c r="C146" s="8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  <row r="147" spans="1:34" x14ac:dyDescent="0.25">
      <c r="A147" s="9"/>
      <c r="B147" s="3"/>
      <c r="C147" s="8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</row>
    <row r="148" spans="1:34" x14ac:dyDescent="0.25">
      <c r="A148" s="9"/>
      <c r="B148" s="3"/>
      <c r="C148" s="8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</row>
    <row r="149" spans="1:34" x14ac:dyDescent="0.25">
      <c r="A149" s="9"/>
      <c r="B149" s="3"/>
      <c r="C149" s="8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</row>
    <row r="150" spans="1:34" x14ac:dyDescent="0.25">
      <c r="A150" s="9"/>
      <c r="B150" s="3"/>
      <c r="C150" s="8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</row>
    <row r="151" spans="1:34" x14ac:dyDescent="0.25">
      <c r="A151" s="9"/>
      <c r="B151" s="3"/>
      <c r="C151" s="8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</row>
    <row r="152" spans="1:34" x14ac:dyDescent="0.25">
      <c r="A152" s="9"/>
      <c r="B152" s="3"/>
      <c r="C152" s="8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</row>
    <row r="153" spans="1:34" x14ac:dyDescent="0.25">
      <c r="A153" s="9"/>
      <c r="B153" s="3"/>
      <c r="C153" s="8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</row>
    <row r="154" spans="1:34" x14ac:dyDescent="0.25">
      <c r="A154" s="9"/>
      <c r="B154" s="3"/>
      <c r="C154" s="8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</row>
    <row r="155" spans="1:34" x14ac:dyDescent="0.25">
      <c r="A155" s="9"/>
      <c r="B155" s="3"/>
      <c r="C155" s="8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</row>
    <row r="156" spans="1:34" x14ac:dyDescent="0.25">
      <c r="A156" s="9"/>
      <c r="B156" s="3"/>
      <c r="C156" s="8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</row>
    <row r="157" spans="1:34" x14ac:dyDescent="0.25">
      <c r="A157" s="9"/>
      <c r="B157" s="3"/>
      <c r="C157" s="8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</row>
    <row r="158" spans="1:34" x14ac:dyDescent="0.25">
      <c r="A158" s="9"/>
      <c r="B158" s="3"/>
      <c r="C158" s="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</row>
    <row r="159" spans="1:34" x14ac:dyDescent="0.25">
      <c r="A159" s="9"/>
      <c r="B159" s="3"/>
      <c r="C159" s="8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</row>
    <row r="160" spans="1:34" x14ac:dyDescent="0.25">
      <c r="A160" s="9"/>
      <c r="B160" s="3"/>
      <c r="C160" s="8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</row>
    <row r="161" spans="1:34" x14ac:dyDescent="0.25">
      <c r="A161" s="9"/>
      <c r="B161" s="3"/>
      <c r="C161" s="8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</row>
    <row r="162" spans="1:34" x14ac:dyDescent="0.25">
      <c r="A162" s="9"/>
      <c r="B162" s="3"/>
      <c r="C162" s="8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</row>
  </sheetData>
  <mergeCells count="7">
    <mergeCell ref="A1:AG1"/>
    <mergeCell ref="A3:A4"/>
    <mergeCell ref="B3:B4"/>
    <mergeCell ref="D3:AG3"/>
    <mergeCell ref="B5:B6"/>
    <mergeCell ref="C5:C6"/>
    <mergeCell ref="D5:AE5"/>
  </mergeCells>
  <pageMargins left="0.75" right="0.75" top="1" bottom="1" header="0.5" footer="0.5"/>
  <pageSetup paperSize="9" scale="38" orientation="landscape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170"/>
  <sheetViews>
    <sheetView topLeftCell="A37" workbookViewId="0">
      <selection activeCell="A65" sqref="A65"/>
    </sheetView>
  </sheetViews>
  <sheetFormatPr defaultColWidth="8.875" defaultRowHeight="15" x14ac:dyDescent="0.25"/>
  <cols>
    <col min="1" max="1" width="45.5" style="6" bestFit="1" customWidth="1"/>
    <col min="2" max="2" width="10.875" style="2" customWidth="1"/>
    <col min="3" max="3" width="10" style="5" bestFit="1" customWidth="1"/>
    <col min="4" max="4" width="9.5" style="1" customWidth="1"/>
    <col min="5" max="9" width="7.625" style="1" customWidth="1"/>
    <col min="10" max="10" width="12.125" style="1" customWidth="1"/>
    <col min="11" max="11" width="8.125" style="1" bestFit="1" customWidth="1"/>
    <col min="12" max="16" width="7.625" style="1" customWidth="1"/>
    <col min="17" max="17" width="7.625" style="1" bestFit="1" customWidth="1"/>
    <col min="18" max="20" width="7" style="1" customWidth="1"/>
    <col min="21" max="21" width="7.125" style="1" customWidth="1"/>
    <col min="22" max="22" width="7.625" style="1" customWidth="1"/>
    <col min="23" max="24" width="7" style="1" customWidth="1"/>
    <col min="25" max="25" width="6.875" style="1" customWidth="1"/>
    <col min="26" max="28" width="7.625" style="1" bestFit="1" customWidth="1"/>
    <col min="29" max="29" width="7.625" style="1" customWidth="1"/>
    <col min="30" max="30" width="7.625" style="1" bestFit="1" customWidth="1"/>
    <col min="31" max="31" width="7.5" style="1" customWidth="1"/>
    <col min="32" max="32" width="7" style="1" customWidth="1"/>
    <col min="33" max="33" width="8" style="1" customWidth="1"/>
    <col min="34" max="34" width="12.125" style="1" customWidth="1"/>
    <col min="35" max="16384" width="8.875" style="1"/>
  </cols>
  <sheetData>
    <row r="1" spans="1:34" ht="32.1" customHeight="1" x14ac:dyDescent="0.4">
      <c r="A1" s="186" t="s">
        <v>66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</row>
    <row r="2" spans="1:34" ht="15.75" thickBot="1" x14ac:dyDescent="0.3"/>
    <row r="3" spans="1:34" ht="15" customHeight="1" x14ac:dyDescent="0.25">
      <c r="A3" s="187"/>
      <c r="B3" s="189"/>
      <c r="C3" s="19"/>
      <c r="D3" s="191" t="s">
        <v>51</v>
      </c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211"/>
    </row>
    <row r="4" spans="1:34" ht="12.95" customHeight="1" thickBot="1" x14ac:dyDescent="0.3">
      <c r="A4" s="188"/>
      <c r="B4" s="190"/>
      <c r="C4" s="20"/>
      <c r="D4" s="12">
        <v>1</v>
      </c>
      <c r="E4" s="12">
        <v>2</v>
      </c>
      <c r="F4" s="12">
        <v>3</v>
      </c>
      <c r="G4" s="12">
        <v>4</v>
      </c>
      <c r="H4" s="12">
        <v>5</v>
      </c>
      <c r="I4" s="12">
        <v>6</v>
      </c>
      <c r="J4" s="12">
        <v>7</v>
      </c>
      <c r="K4" s="12">
        <v>8</v>
      </c>
      <c r="L4" s="12">
        <v>9</v>
      </c>
      <c r="M4" s="12">
        <v>10</v>
      </c>
      <c r="N4" s="12">
        <v>11</v>
      </c>
      <c r="O4" s="12">
        <v>12</v>
      </c>
      <c r="P4" s="12">
        <v>13</v>
      </c>
      <c r="Q4" s="12">
        <v>14</v>
      </c>
      <c r="R4" s="12">
        <v>15</v>
      </c>
      <c r="S4" s="12">
        <v>16</v>
      </c>
      <c r="T4" s="12">
        <v>17</v>
      </c>
      <c r="U4" s="12">
        <v>18</v>
      </c>
      <c r="V4" s="12">
        <v>19</v>
      </c>
      <c r="W4" s="12">
        <v>20</v>
      </c>
      <c r="X4" s="12">
        <v>21</v>
      </c>
      <c r="Y4" s="12">
        <v>22</v>
      </c>
      <c r="Z4" s="12">
        <v>23</v>
      </c>
      <c r="AA4" s="12">
        <v>24</v>
      </c>
      <c r="AB4" s="12">
        <v>25</v>
      </c>
      <c r="AC4" s="12">
        <v>26</v>
      </c>
      <c r="AD4" s="12">
        <v>27</v>
      </c>
      <c r="AE4" s="12">
        <v>28</v>
      </c>
      <c r="AF4" s="12">
        <v>29</v>
      </c>
      <c r="AG4" s="18">
        <v>30</v>
      </c>
      <c r="AH4" s="56">
        <v>31</v>
      </c>
    </row>
    <row r="5" spans="1:34" ht="15.95" customHeight="1" thickBot="1" x14ac:dyDescent="0.3">
      <c r="A5" s="10" t="s">
        <v>22</v>
      </c>
      <c r="B5" s="205" t="s">
        <v>56</v>
      </c>
      <c r="C5" s="207" t="s">
        <v>57</v>
      </c>
      <c r="D5" s="183" t="s">
        <v>59</v>
      </c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212"/>
      <c r="AB5" s="212"/>
      <c r="AC5" s="212"/>
      <c r="AD5" s="212"/>
      <c r="AE5" s="212"/>
      <c r="AF5" s="212"/>
      <c r="AG5" s="213"/>
      <c r="AH5" s="156"/>
    </row>
    <row r="6" spans="1:34" ht="15.95" customHeight="1" thickBot="1" x14ac:dyDescent="0.3">
      <c r="A6" s="10" t="s">
        <v>1</v>
      </c>
      <c r="B6" s="206"/>
      <c r="C6" s="208"/>
      <c r="D6" s="130"/>
      <c r="E6" s="59"/>
      <c r="F6" s="59"/>
      <c r="G6" s="135"/>
      <c r="H6" s="85"/>
      <c r="I6" s="136"/>
      <c r="J6" s="59"/>
      <c r="K6" s="59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183" t="s">
        <v>52</v>
      </c>
      <c r="AB6" s="184"/>
      <c r="AC6" s="184"/>
      <c r="AD6" s="184"/>
      <c r="AE6" s="184"/>
      <c r="AF6" s="184"/>
      <c r="AG6" s="184"/>
      <c r="AH6" s="185"/>
    </row>
    <row r="7" spans="1:34" ht="15.95" customHeight="1" x14ac:dyDescent="0.25">
      <c r="A7" s="10"/>
      <c r="B7" s="47"/>
      <c r="C7" s="48"/>
      <c r="D7" s="62"/>
      <c r="E7" s="63"/>
      <c r="F7" s="63"/>
      <c r="G7" s="85"/>
      <c r="H7" s="85"/>
      <c r="I7" s="85"/>
      <c r="J7" s="63"/>
      <c r="K7" s="63"/>
      <c r="L7" s="64"/>
      <c r="M7" s="64"/>
      <c r="N7" s="64"/>
      <c r="O7" s="64"/>
      <c r="P7" s="64"/>
      <c r="Q7" s="85"/>
      <c r="R7" s="85"/>
      <c r="S7" s="85"/>
      <c r="T7" s="85"/>
      <c r="U7" s="85"/>
      <c r="V7" s="85"/>
      <c r="W7" s="85"/>
      <c r="X7" s="85"/>
      <c r="Y7" s="64"/>
      <c r="Z7" s="64"/>
      <c r="AA7" s="64"/>
      <c r="AB7" s="64"/>
      <c r="AC7" s="64"/>
      <c r="AD7" s="64"/>
      <c r="AE7" s="64"/>
      <c r="AF7" s="157"/>
      <c r="AG7" s="80"/>
      <c r="AH7" s="158"/>
    </row>
    <row r="8" spans="1:34" ht="14.25" customHeight="1" x14ac:dyDescent="0.25">
      <c r="A8" s="7" t="s">
        <v>2</v>
      </c>
      <c r="B8" s="15"/>
      <c r="C8" s="21"/>
      <c r="D8" s="27">
        <v>6344</v>
      </c>
      <c r="E8" s="27">
        <v>6344</v>
      </c>
      <c r="F8" s="27">
        <v>6344</v>
      </c>
      <c r="G8" s="27">
        <v>6344</v>
      </c>
      <c r="H8" s="27">
        <v>6344</v>
      </c>
      <c r="I8" s="27">
        <v>6344</v>
      </c>
      <c r="J8" s="27">
        <v>6344</v>
      </c>
      <c r="K8" s="27">
        <v>6344</v>
      </c>
      <c r="L8" s="27">
        <v>6344</v>
      </c>
      <c r="M8" s="27">
        <v>6344</v>
      </c>
      <c r="N8" s="27">
        <v>6344</v>
      </c>
      <c r="O8" s="27">
        <v>6344</v>
      </c>
      <c r="P8" s="27">
        <v>6344</v>
      </c>
      <c r="Q8" s="27">
        <v>6344</v>
      </c>
      <c r="R8" s="27">
        <v>6344</v>
      </c>
      <c r="S8" s="27">
        <v>6344</v>
      </c>
      <c r="T8" s="27">
        <v>6344</v>
      </c>
      <c r="U8" s="27">
        <v>6344</v>
      </c>
      <c r="V8" s="27">
        <v>6344</v>
      </c>
      <c r="W8" s="27">
        <v>6344</v>
      </c>
      <c r="X8" s="27">
        <v>6344</v>
      </c>
      <c r="Y8" s="27">
        <v>6344</v>
      </c>
      <c r="Z8" s="27">
        <v>6344</v>
      </c>
      <c r="AA8" s="27">
        <v>6344</v>
      </c>
      <c r="AB8" s="27">
        <v>6344</v>
      </c>
      <c r="AC8" s="27">
        <v>6344</v>
      </c>
      <c r="AD8" s="27">
        <v>6344</v>
      </c>
      <c r="AE8" s="143">
        <v>6344</v>
      </c>
      <c r="AF8" s="27">
        <v>6344</v>
      </c>
      <c r="AG8" s="27">
        <v>6344</v>
      </c>
      <c r="AH8" s="40"/>
    </row>
    <row r="9" spans="1:34" ht="14.25" customHeight="1" x14ac:dyDescent="0.25">
      <c r="A9" s="10"/>
      <c r="B9" s="15"/>
      <c r="C9" s="21"/>
      <c r="D9" s="27"/>
      <c r="E9" s="65"/>
      <c r="F9" s="65"/>
      <c r="G9" s="27"/>
      <c r="H9" s="27"/>
      <c r="I9" s="27"/>
      <c r="J9" s="65"/>
      <c r="K9" s="27"/>
      <c r="L9" s="27"/>
      <c r="M9" s="27"/>
      <c r="N9" s="27"/>
      <c r="O9" s="27"/>
      <c r="P9" s="27"/>
      <c r="Q9" s="27"/>
      <c r="R9" s="27"/>
      <c r="S9" s="66"/>
      <c r="T9" s="66"/>
      <c r="U9" s="66"/>
      <c r="V9" s="66"/>
      <c r="W9" s="66"/>
      <c r="X9" s="66"/>
      <c r="Y9" s="27"/>
      <c r="Z9" s="27"/>
      <c r="AA9" s="27">
        <v>1000</v>
      </c>
      <c r="AB9" s="27">
        <v>1000</v>
      </c>
      <c r="AC9" s="27">
        <v>1000</v>
      </c>
      <c r="AD9" s="27">
        <v>1000</v>
      </c>
      <c r="AE9" s="143">
        <v>1000</v>
      </c>
      <c r="AF9" s="27">
        <v>1000</v>
      </c>
      <c r="AG9" s="27">
        <v>1000</v>
      </c>
      <c r="AH9" s="168">
        <v>1000</v>
      </c>
    </row>
    <row r="10" spans="1:34" s="2" customFormat="1" x14ac:dyDescent="0.25">
      <c r="A10" s="49"/>
      <c r="B10" s="13"/>
      <c r="C10" s="1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13"/>
      <c r="Z10" s="13"/>
      <c r="AA10" s="13"/>
      <c r="AB10" s="13"/>
      <c r="AC10" s="13"/>
      <c r="AD10" s="69"/>
      <c r="AE10" s="26"/>
      <c r="AF10" s="13"/>
      <c r="AG10" s="13"/>
      <c r="AH10" s="89"/>
    </row>
    <row r="11" spans="1:34" x14ac:dyDescent="0.25">
      <c r="A11" s="10"/>
      <c r="B11" s="15"/>
      <c r="C11" s="1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9"/>
      <c r="AF11" s="22"/>
      <c r="AG11" s="22"/>
      <c r="AH11" s="87"/>
    </row>
    <row r="12" spans="1:34" s="24" customFormat="1" ht="15.75" thickBot="1" x14ac:dyDescent="0.3">
      <c r="A12" s="10" t="s">
        <v>3</v>
      </c>
      <c r="B12" s="15">
        <f>B13+B21+B34+B44+B51+B55+B58</f>
        <v>26110.500000000004</v>
      </c>
      <c r="C12" s="13">
        <f t="shared" ref="C12:C19" si="0">SUM(D12:AG12)</f>
        <v>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30"/>
      <c r="AF12" s="23"/>
      <c r="AG12" s="23"/>
      <c r="AH12" s="90"/>
    </row>
    <row r="13" spans="1:34" x14ac:dyDescent="0.25">
      <c r="A13" s="10" t="s">
        <v>4</v>
      </c>
      <c r="B13" s="15">
        <f>SUM(B14:B20)</f>
        <v>3441.7999999999997</v>
      </c>
      <c r="C13" s="13">
        <f t="shared" si="0"/>
        <v>0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30"/>
      <c r="AF13" s="23"/>
      <c r="AG13" s="23"/>
      <c r="AH13" s="90"/>
    </row>
    <row r="14" spans="1:34" ht="12.95" customHeight="1" x14ac:dyDescent="0.25">
      <c r="A14" s="7" t="s">
        <v>23</v>
      </c>
      <c r="B14" s="13">
        <f>53.5+53.6+27.4+76.2+37.8+43.4+43.8+45.2+23.4+50.9+53.1+80.3+38.7+9.3+9.5+61.2+20.8+44.5+14.5</f>
        <v>787.09999999999991</v>
      </c>
      <c r="C14" s="13">
        <f t="shared" si="0"/>
        <v>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23"/>
      <c r="R14" s="23"/>
      <c r="S14" s="23"/>
      <c r="T14" s="23"/>
      <c r="U14" s="13"/>
      <c r="V14" s="23"/>
      <c r="W14" s="23"/>
      <c r="X14" s="23"/>
      <c r="Y14" s="23"/>
      <c r="Z14" s="23"/>
      <c r="AA14" s="13"/>
      <c r="AB14" s="23"/>
      <c r="AC14" s="23"/>
      <c r="AD14" s="23"/>
      <c r="AE14" s="30"/>
      <c r="AF14" s="23"/>
      <c r="AG14" s="23"/>
      <c r="AH14" s="90"/>
    </row>
    <row r="15" spans="1:34" ht="12.95" customHeight="1" x14ac:dyDescent="0.25">
      <c r="A15" s="7" t="s">
        <v>5</v>
      </c>
      <c r="B15" s="13">
        <f>7.7+19.7+9.3+9.3</f>
        <v>46</v>
      </c>
      <c r="C15" s="13">
        <f t="shared" si="0"/>
        <v>0</v>
      </c>
      <c r="D15" s="23"/>
      <c r="E15" s="13"/>
      <c r="F15" s="23"/>
      <c r="G15" s="23"/>
      <c r="H15" s="23"/>
      <c r="I15" s="23"/>
      <c r="J15" s="13"/>
      <c r="K15" s="23"/>
      <c r="L15" s="23"/>
      <c r="M15" s="23"/>
      <c r="N15" s="23"/>
      <c r="O15" s="13"/>
      <c r="P15" s="23"/>
      <c r="Q15" s="23"/>
      <c r="R15" s="23"/>
      <c r="S15" s="23"/>
      <c r="T15" s="23"/>
      <c r="U15" s="13"/>
      <c r="V15" s="23"/>
      <c r="W15" s="23"/>
      <c r="X15" s="23"/>
      <c r="Y15" s="23"/>
      <c r="Z15" s="23"/>
      <c r="AA15" s="13"/>
      <c r="AB15" s="23"/>
      <c r="AC15" s="23"/>
      <c r="AD15" s="23"/>
      <c r="AE15" s="30"/>
      <c r="AF15" s="23"/>
      <c r="AG15" s="23"/>
      <c r="AH15" s="90"/>
    </row>
    <row r="16" spans="1:34" ht="12.95" customHeight="1" x14ac:dyDescent="0.25">
      <c r="A16" s="7" t="s">
        <v>6</v>
      </c>
      <c r="B16" s="13">
        <f>30.1+17.1+21.2+21.3+35.6</f>
        <v>125.30000000000001</v>
      </c>
      <c r="C16" s="13">
        <f t="shared" si="0"/>
        <v>0</v>
      </c>
      <c r="D16" s="23"/>
      <c r="E16" s="13"/>
      <c r="F16" s="23"/>
      <c r="G16" s="23"/>
      <c r="H16" s="23"/>
      <c r="I16" s="23"/>
      <c r="J16" s="13"/>
      <c r="K16" s="23"/>
      <c r="L16" s="23"/>
      <c r="M16" s="23"/>
      <c r="N16" s="23"/>
      <c r="O16" s="13"/>
      <c r="P16" s="23"/>
      <c r="Q16" s="13"/>
      <c r="R16" s="23"/>
      <c r="S16" s="23"/>
      <c r="T16" s="23"/>
      <c r="U16" s="13"/>
      <c r="V16" s="23"/>
      <c r="W16" s="23"/>
      <c r="X16" s="23"/>
      <c r="Y16" s="23"/>
      <c r="Z16" s="23"/>
      <c r="AA16" s="13"/>
      <c r="AB16" s="23"/>
      <c r="AC16" s="23"/>
      <c r="AD16" s="23"/>
      <c r="AE16" s="30"/>
      <c r="AF16" s="23"/>
      <c r="AG16" s="23"/>
      <c r="AH16" s="90"/>
    </row>
    <row r="17" spans="1:34" ht="12.95" customHeight="1" x14ac:dyDescent="0.25">
      <c r="A17" s="7" t="s">
        <v>24</v>
      </c>
      <c r="B17" s="13">
        <f>19.6+7.1+7+55.9+44.4+74.3+107.4+12.4+111.8+202.8+221.6+7.5+175.2</f>
        <v>1047</v>
      </c>
      <c r="C17" s="13">
        <f t="shared" si="0"/>
        <v>0</v>
      </c>
      <c r="D17" s="13"/>
      <c r="E17" s="23"/>
      <c r="F17" s="23"/>
      <c r="G17" s="23"/>
      <c r="H17" s="13"/>
      <c r="I17" s="23"/>
      <c r="J17" s="23"/>
      <c r="K17" s="23"/>
      <c r="L17" s="23"/>
      <c r="M17" s="13"/>
      <c r="N17" s="23"/>
      <c r="O17" s="23"/>
      <c r="P17" s="23"/>
      <c r="Q17" s="23"/>
      <c r="R17" s="23"/>
      <c r="S17" s="13"/>
      <c r="T17" s="23"/>
      <c r="U17" s="23"/>
      <c r="V17" s="23"/>
      <c r="W17" s="23"/>
      <c r="X17" s="23"/>
      <c r="Y17" s="13"/>
      <c r="Z17" s="23"/>
      <c r="AA17" s="23"/>
      <c r="AB17" s="23"/>
      <c r="AC17" s="23"/>
      <c r="AD17" s="23"/>
      <c r="AE17" s="30"/>
      <c r="AF17" s="13"/>
      <c r="AG17" s="23"/>
      <c r="AH17" s="90"/>
    </row>
    <row r="18" spans="1:34" ht="12.95" customHeight="1" x14ac:dyDescent="0.25">
      <c r="A18" s="7" t="s">
        <v>8</v>
      </c>
      <c r="B18" s="13">
        <f>56+151.7+158.3+4.5+33.8+19.3+38.2</f>
        <v>461.8</v>
      </c>
      <c r="C18" s="13">
        <f t="shared" si="0"/>
        <v>0</v>
      </c>
      <c r="D18" s="13"/>
      <c r="E18" s="23"/>
      <c r="F18" s="23"/>
      <c r="G18" s="23"/>
      <c r="H18" s="13"/>
      <c r="I18" s="23"/>
      <c r="J18" s="23"/>
      <c r="K18" s="23"/>
      <c r="L18" s="23"/>
      <c r="M18" s="13"/>
      <c r="N18" s="23"/>
      <c r="O18" s="23"/>
      <c r="P18" s="23"/>
      <c r="Q18" s="23"/>
      <c r="R18" s="23"/>
      <c r="S18" s="13"/>
      <c r="T18" s="23"/>
      <c r="U18" s="23"/>
      <c r="V18" s="23"/>
      <c r="W18" s="23"/>
      <c r="X18" s="23"/>
      <c r="Y18" s="13"/>
      <c r="Z18" s="23"/>
      <c r="AA18" s="23"/>
      <c r="AB18" s="23"/>
      <c r="AC18" s="23"/>
      <c r="AD18" s="23"/>
      <c r="AE18" s="30"/>
      <c r="AF18" s="13"/>
      <c r="AG18" s="23"/>
      <c r="AH18" s="90"/>
    </row>
    <row r="19" spans="1:34" ht="12.95" customHeight="1" x14ac:dyDescent="0.25">
      <c r="A19" s="7" t="s">
        <v>13</v>
      </c>
      <c r="B19" s="13">
        <f>23.9+31.5+39.7</f>
        <v>95.1</v>
      </c>
      <c r="C19" s="13">
        <f t="shared" si="0"/>
        <v>0</v>
      </c>
      <c r="D19" s="13"/>
      <c r="E19" s="23"/>
      <c r="F19" s="23"/>
      <c r="G19" s="23"/>
      <c r="H19" s="13"/>
      <c r="I19" s="23"/>
      <c r="J19" s="23"/>
      <c r="K19" s="23"/>
      <c r="L19" s="23"/>
      <c r="M19" s="13"/>
      <c r="N19" s="23"/>
      <c r="O19" s="23"/>
      <c r="P19" s="23"/>
      <c r="Q19" s="23"/>
      <c r="R19" s="23"/>
      <c r="S19" s="13"/>
      <c r="T19" s="23"/>
      <c r="U19" s="23"/>
      <c r="V19" s="23"/>
      <c r="W19" s="23"/>
      <c r="X19" s="23"/>
      <c r="Y19" s="13"/>
      <c r="Z19" s="23"/>
      <c r="AA19" s="23"/>
      <c r="AB19" s="23"/>
      <c r="AC19" s="23"/>
      <c r="AD19" s="23"/>
      <c r="AE19" s="30"/>
      <c r="AF19" s="13"/>
      <c r="AG19" s="23"/>
      <c r="AH19" s="90"/>
    </row>
    <row r="20" spans="1:34" ht="12.95" customHeight="1" x14ac:dyDescent="0.25">
      <c r="A20" s="7" t="s">
        <v>7</v>
      </c>
      <c r="B20" s="13">
        <f>29.1+58.2+418.7+373.5</f>
        <v>879.5</v>
      </c>
      <c r="C20" s="13">
        <f>SUM(D20:AH20)</f>
        <v>0</v>
      </c>
      <c r="D20" s="13"/>
      <c r="E20" s="23"/>
      <c r="F20" s="23"/>
      <c r="G20" s="23"/>
      <c r="H20" s="13"/>
      <c r="I20" s="23"/>
      <c r="J20" s="23"/>
      <c r="K20" s="23"/>
      <c r="L20" s="23"/>
      <c r="M20" s="13"/>
      <c r="N20" s="23"/>
      <c r="O20" s="23"/>
      <c r="P20" s="23"/>
      <c r="Q20" s="23"/>
      <c r="R20" s="23"/>
      <c r="S20" s="13"/>
      <c r="T20" s="23"/>
      <c r="U20" s="23"/>
      <c r="V20" s="23"/>
      <c r="W20" s="23"/>
      <c r="X20" s="23"/>
      <c r="Y20" s="13"/>
      <c r="Z20" s="23"/>
      <c r="AA20" s="23"/>
      <c r="AB20" s="23"/>
      <c r="AC20" s="23"/>
      <c r="AD20" s="23"/>
      <c r="AE20" s="30"/>
      <c r="AF20" s="13"/>
      <c r="AG20" s="23"/>
      <c r="AH20" s="90"/>
    </row>
    <row r="21" spans="1:34" ht="12.95" customHeight="1" x14ac:dyDescent="0.25">
      <c r="A21" s="10" t="s">
        <v>10</v>
      </c>
      <c r="B21" s="15">
        <f>SUM(B22:B33)</f>
        <v>7161.5000000000009</v>
      </c>
      <c r="C21" s="13">
        <f t="shared" ref="C21:C64" si="1">SUM(D21:AH21)</f>
        <v>0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30"/>
      <c r="AF21" s="23"/>
      <c r="AG21" s="23"/>
      <c r="AH21" s="90"/>
    </row>
    <row r="22" spans="1:34" ht="12.95" customHeight="1" x14ac:dyDescent="0.25">
      <c r="A22" s="7" t="s">
        <v>25</v>
      </c>
      <c r="B22" s="13">
        <f>17.1+40.5+26.3+14.2+18.9+15.1+15.7+15.8+16+21.2+20.8+14.9+15.8+19.6+19.8+19.8+22.4+13.4+11+11.7+18.3+14.6+14.9+19.2+19.2+20.2+23.8+9.8+15.9+12.7+12.5+44.9+56.9+22+12.9+7.4+9.1+17.8+13.9+23.7+23.2+15.2+9.6+32.4+13+13.8+26.5+13+23+18.6+14.3+14.1+17.2+12.8+22.2+13.7+13.6+8.9+80.9+36.1+164.2+75.1+110.5+3.4</f>
        <v>1535</v>
      </c>
      <c r="C22" s="13">
        <f t="shared" si="1"/>
        <v>32235</v>
      </c>
      <c r="D22" s="13"/>
      <c r="E22" s="13"/>
      <c r="F22" s="28">
        <v>1535</v>
      </c>
      <c r="G22" s="28">
        <v>1535</v>
      </c>
      <c r="H22" s="13">
        <v>1535</v>
      </c>
      <c r="I22" s="13">
        <v>1535</v>
      </c>
      <c r="J22" s="13">
        <v>1535</v>
      </c>
      <c r="K22" s="28"/>
      <c r="L22" s="28"/>
      <c r="M22" s="28">
        <v>1535</v>
      </c>
      <c r="N22" s="28">
        <v>1535</v>
      </c>
      <c r="O22" s="28">
        <v>1535</v>
      </c>
      <c r="P22" s="28">
        <v>1535</v>
      </c>
      <c r="Q22" s="28">
        <v>1535</v>
      </c>
      <c r="R22" s="28"/>
      <c r="S22" s="28"/>
      <c r="T22" s="28">
        <v>1535</v>
      </c>
      <c r="U22" s="28">
        <v>1535</v>
      </c>
      <c r="V22" s="28">
        <v>1535</v>
      </c>
      <c r="W22" s="28">
        <v>1535</v>
      </c>
      <c r="X22" s="28">
        <v>1535</v>
      </c>
      <c r="Y22" s="28"/>
      <c r="Z22" s="28"/>
      <c r="AA22" s="28">
        <v>1535</v>
      </c>
      <c r="AB22" s="28">
        <v>1535</v>
      </c>
      <c r="AC22" s="28">
        <v>1535</v>
      </c>
      <c r="AD22" s="28">
        <v>1535</v>
      </c>
      <c r="AE22" s="31">
        <v>1535</v>
      </c>
      <c r="AF22" s="28"/>
      <c r="AG22" s="28"/>
      <c r="AH22" s="131">
        <v>1535</v>
      </c>
    </row>
    <row r="23" spans="1:34" ht="12.95" customHeight="1" x14ac:dyDescent="0.25">
      <c r="A23" s="7" t="s">
        <v>26</v>
      </c>
      <c r="B23" s="13">
        <f>20.2+19.8+7.1+6.8+6.9+7.4+4.8+1.4+1.3+1.7+1.8+1.1+1.5+1.7+1.7+1.7+1.3+1.3+1.4+13.6+2.5+1.5+1.4</f>
        <v>109.9</v>
      </c>
      <c r="C23" s="13">
        <f t="shared" si="1"/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26"/>
      <c r="AF23" s="13"/>
      <c r="AG23" s="13"/>
      <c r="AH23" s="90"/>
    </row>
    <row r="24" spans="1:34" ht="12.95" customHeight="1" x14ac:dyDescent="0.25">
      <c r="A24" s="7" t="s">
        <v>27</v>
      </c>
      <c r="B24" s="13">
        <f>2.6+14.3+27.3+15.3+2.4+3.3+13.5+22.9+45.7+19.9+41.8+10.2+11.4+12.2+9+78.6+4.4+4.4+7.8+6.1+3.1+90.1+11.1+3.1+3.2+3.5+2.6+4.3+4.8+39.6+15.3+37+69.9+6.5+22.6+16.1+19+2.7+18.3</f>
        <v>725.9</v>
      </c>
      <c r="C24" s="13">
        <f t="shared" si="1"/>
        <v>0</v>
      </c>
      <c r="D24" s="13"/>
      <c r="E24" s="23"/>
      <c r="F24" s="13"/>
      <c r="G24" s="13"/>
      <c r="H24" s="23"/>
      <c r="I24" s="23"/>
      <c r="J24" s="23"/>
      <c r="K24" s="23"/>
      <c r="L24" s="23"/>
      <c r="M24" s="13"/>
      <c r="N24" s="13"/>
      <c r="O24" s="23"/>
      <c r="P24" s="23"/>
      <c r="Q24" s="23"/>
      <c r="R24" s="13"/>
      <c r="S24" s="23"/>
      <c r="T24" s="13"/>
      <c r="U24" s="13"/>
      <c r="V24" s="23"/>
      <c r="W24" s="23"/>
      <c r="X24" s="23"/>
      <c r="Y24" s="13"/>
      <c r="Z24" s="23"/>
      <c r="AA24" s="13"/>
      <c r="AB24" s="13"/>
      <c r="AC24" s="23"/>
      <c r="AD24" s="23"/>
      <c r="AE24" s="30"/>
      <c r="AF24" s="13"/>
      <c r="AG24" s="23"/>
      <c r="AH24" s="90"/>
    </row>
    <row r="25" spans="1:34" ht="12.95" customHeight="1" x14ac:dyDescent="0.25">
      <c r="A25" s="7" t="s">
        <v>16</v>
      </c>
      <c r="B25" s="13">
        <f>5.7+16.6+34.5+21.6+6.6+25.9+5.6+11.8+2.2+76</f>
        <v>206.5</v>
      </c>
      <c r="C25" s="13">
        <f t="shared" si="1"/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26"/>
      <c r="AF25" s="13"/>
      <c r="AG25" s="13"/>
      <c r="AH25" s="90"/>
    </row>
    <row r="26" spans="1:34" ht="12.95" customHeight="1" x14ac:dyDescent="0.25">
      <c r="A26" s="7" t="s">
        <v>8</v>
      </c>
      <c r="B26" s="13">
        <f>15.7+14.4+8.9+43.9+6.6+6.1+4.3+17.6+137.3+10.1+2.5+32.3+115.6+11.1+14.7+36+91.9+112+16.1+25.2+21.3</f>
        <v>743.60000000000014</v>
      </c>
      <c r="C26" s="13">
        <f t="shared" si="1"/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26"/>
      <c r="AF26" s="13"/>
      <c r="AG26" s="13"/>
      <c r="AH26" s="90"/>
    </row>
    <row r="27" spans="1:34" ht="30" x14ac:dyDescent="0.25">
      <c r="A27" s="7" t="s">
        <v>28</v>
      </c>
      <c r="B27" s="13">
        <f>567.3+107.2+5.2+62.7+311.3+170.1</f>
        <v>1223.8</v>
      </c>
      <c r="C27" s="13">
        <f t="shared" si="1"/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23"/>
      <c r="S27" s="23"/>
      <c r="T27" s="23"/>
      <c r="U27" s="23"/>
      <c r="V27" s="23"/>
      <c r="W27" s="13"/>
      <c r="X27" s="13"/>
      <c r="Y27" s="23"/>
      <c r="Z27" s="23"/>
      <c r="AA27" s="23"/>
      <c r="AB27" s="23"/>
      <c r="AC27" s="23"/>
      <c r="AD27" s="23"/>
      <c r="AE27" s="30"/>
      <c r="AF27" s="23"/>
      <c r="AG27" s="23"/>
      <c r="AH27" s="90"/>
    </row>
    <row r="28" spans="1:34" ht="12.95" customHeight="1" x14ac:dyDescent="0.25">
      <c r="A28" s="7" t="s">
        <v>29</v>
      </c>
      <c r="B28" s="13">
        <f>8.8+9.5+3.9+4.2+4.1+1.9+1.7+6.4+5.7+2+2.2+2.7+1.4+2.2+1.5+1.6+2</f>
        <v>61.800000000000011</v>
      </c>
      <c r="C28" s="13">
        <f t="shared" si="1"/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26"/>
      <c r="AF28" s="13"/>
      <c r="AG28" s="13"/>
      <c r="AH28" s="90"/>
    </row>
    <row r="29" spans="1:34" ht="12.95" customHeight="1" x14ac:dyDescent="0.25">
      <c r="A29" s="7" t="s">
        <v>14</v>
      </c>
      <c r="B29" s="13">
        <f>7.8+7.7+4+6.1+0.6+0.6+0.5+0.7+7.4+7.3+3.4+5.3+7.6+5.1+5.4+5.4+2.8</f>
        <v>77.7</v>
      </c>
      <c r="C29" s="13">
        <f t="shared" si="1"/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13"/>
      <c r="S29" s="13"/>
      <c r="T29" s="13"/>
      <c r="U29" s="13"/>
      <c r="V29" s="13"/>
      <c r="W29" s="23"/>
      <c r="X29" s="23"/>
      <c r="Y29" s="13"/>
      <c r="Z29" s="13"/>
      <c r="AA29" s="13"/>
      <c r="AB29" s="13"/>
      <c r="AC29" s="13"/>
      <c r="AD29" s="23"/>
      <c r="AE29" s="30"/>
      <c r="AF29" s="13"/>
      <c r="AG29" s="13"/>
      <c r="AH29" s="90"/>
    </row>
    <row r="30" spans="1:34" ht="12.95" customHeight="1" x14ac:dyDescent="0.25">
      <c r="A30" s="7" t="s">
        <v>12</v>
      </c>
      <c r="B30" s="13">
        <v>208.7</v>
      </c>
      <c r="C30" s="13">
        <f t="shared" si="1"/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13"/>
      <c r="S30" s="13"/>
      <c r="T30" s="13"/>
      <c r="U30" s="13"/>
      <c r="V30" s="13"/>
      <c r="W30" s="23"/>
      <c r="X30" s="23"/>
      <c r="Y30" s="13"/>
      <c r="Z30" s="13"/>
      <c r="AA30" s="13"/>
      <c r="AB30" s="13"/>
      <c r="AC30" s="13"/>
      <c r="AD30" s="23"/>
      <c r="AE30" s="30"/>
      <c r="AF30" s="13"/>
      <c r="AG30" s="13"/>
      <c r="AH30" s="90"/>
    </row>
    <row r="31" spans="1:34" ht="12.95" customHeight="1" x14ac:dyDescent="0.25">
      <c r="A31" s="7" t="s">
        <v>30</v>
      </c>
      <c r="B31" s="13">
        <f>32.2+571.2+0.6+0.6+48.1+0.6+0.6+38.8+9.5+88.5+33.6+1266.3</f>
        <v>2090.6000000000004</v>
      </c>
      <c r="C31" s="13">
        <f t="shared" si="1"/>
        <v>0</v>
      </c>
      <c r="D31" s="13"/>
      <c r="E31" s="23"/>
      <c r="F31" s="23"/>
      <c r="G31" s="23"/>
      <c r="H31" s="23"/>
      <c r="I31" s="23"/>
      <c r="J31" s="23"/>
      <c r="K31" s="13"/>
      <c r="L31" s="23"/>
      <c r="M31" s="23"/>
      <c r="N31" s="23"/>
      <c r="O31" s="23"/>
      <c r="P31" s="23"/>
      <c r="Q31" s="23"/>
      <c r="R31" s="13"/>
      <c r="S31" s="23"/>
      <c r="T31" s="23"/>
      <c r="U31" s="23"/>
      <c r="V31" s="23"/>
      <c r="W31" s="23"/>
      <c r="X31" s="23"/>
      <c r="Y31" s="13"/>
      <c r="Z31" s="23"/>
      <c r="AA31" s="23"/>
      <c r="AB31" s="23"/>
      <c r="AC31" s="23"/>
      <c r="AD31" s="13"/>
      <c r="AE31" s="30"/>
      <c r="AF31" s="13"/>
      <c r="AG31" s="23"/>
      <c r="AH31" s="90"/>
    </row>
    <row r="32" spans="1:34" ht="12.95" customHeight="1" x14ac:dyDescent="0.25">
      <c r="A32" s="7" t="s">
        <v>31</v>
      </c>
      <c r="B32" s="13">
        <f>0.5+0.7+0.6+0.4+0.4+0.4+0.4+0.6+0.5+0.5+0.2+0.3+0.6+1+0.2+0.3+3.6+25.6+69</f>
        <v>105.8</v>
      </c>
      <c r="C32" s="13">
        <f t="shared" si="1"/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30"/>
      <c r="AF32" s="23"/>
      <c r="AG32" s="23"/>
      <c r="AH32" s="90"/>
    </row>
    <row r="33" spans="1:34" ht="12.95" customHeight="1" x14ac:dyDescent="0.25">
      <c r="A33" s="7" t="s">
        <v>5</v>
      </c>
      <c r="B33" s="13">
        <f>12.4+19.7+6.1+6.1+15+12.9</f>
        <v>72.2</v>
      </c>
      <c r="C33" s="13">
        <f t="shared" si="1"/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26"/>
      <c r="AF33" s="13"/>
      <c r="AG33" s="13"/>
      <c r="AH33" s="90"/>
    </row>
    <row r="34" spans="1:34" ht="12.95" customHeight="1" x14ac:dyDescent="0.25">
      <c r="A34" s="10" t="s">
        <v>15</v>
      </c>
      <c r="B34" s="15">
        <f>SUM(B35:B43)</f>
        <v>4286.5999999999995</v>
      </c>
      <c r="C34" s="13">
        <f t="shared" si="1"/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30"/>
      <c r="AF34" s="23"/>
      <c r="AG34" s="23"/>
      <c r="AH34" s="90"/>
    </row>
    <row r="35" spans="1:34" ht="12.95" customHeight="1" x14ac:dyDescent="0.25">
      <c r="A35" s="7" t="s">
        <v>25</v>
      </c>
      <c r="B35" s="13">
        <f>36.6+3.7+4.9+14.7+9+14.7+8+8+34+30.5+13.9+45.2+31.2</f>
        <v>254.40000000000003</v>
      </c>
      <c r="C35" s="13">
        <f t="shared" si="1"/>
        <v>5342.4</v>
      </c>
      <c r="D35" s="13"/>
      <c r="E35" s="13"/>
      <c r="F35" s="13">
        <f t="shared" ref="F35:G35" si="2">36.6+3.7+4.9+14.7+9+14.7+8+8+34+30.5+13.9+45.2+31.2</f>
        <v>254.40000000000003</v>
      </c>
      <c r="G35" s="13">
        <f t="shared" si="2"/>
        <v>254.40000000000003</v>
      </c>
      <c r="H35" s="28">
        <v>254.4</v>
      </c>
      <c r="I35" s="28">
        <v>254.4</v>
      </c>
      <c r="J35" s="13">
        <f t="shared" ref="J35:N35" si="3">36.6+3.7+4.9+14.7+9+14.7+8+8+34+30.5+13.9+45.2+31.2</f>
        <v>254.40000000000003</v>
      </c>
      <c r="K35" s="13"/>
      <c r="L35" s="13"/>
      <c r="M35" s="13">
        <f t="shared" si="3"/>
        <v>254.40000000000003</v>
      </c>
      <c r="N35" s="13">
        <f t="shared" si="3"/>
        <v>254.40000000000003</v>
      </c>
      <c r="O35" s="28">
        <v>254.4</v>
      </c>
      <c r="P35" s="28">
        <v>254.4</v>
      </c>
      <c r="Q35" s="28">
        <v>254.4</v>
      </c>
      <c r="R35" s="28"/>
      <c r="S35" s="13"/>
      <c r="T35" s="13">
        <f t="shared" ref="T35:U35" si="4">36.6+3.7+4.9+14.7+9+14.7+8+8+34+30.5+13.9+45.2+31.2</f>
        <v>254.40000000000003</v>
      </c>
      <c r="U35" s="13">
        <f t="shared" si="4"/>
        <v>254.40000000000003</v>
      </c>
      <c r="V35" s="28">
        <v>254.4</v>
      </c>
      <c r="W35" s="28">
        <v>254.4</v>
      </c>
      <c r="X35" s="28">
        <v>254.4</v>
      </c>
      <c r="Y35" s="28"/>
      <c r="Z35" s="28"/>
      <c r="AA35" s="13">
        <f t="shared" ref="AA35:AD35" si="5">36.6+3.7+4.9+14.7+9+14.7+8+8+34+30.5+13.9+45.2+31.2</f>
        <v>254.40000000000003</v>
      </c>
      <c r="AB35" s="13">
        <f t="shared" si="5"/>
        <v>254.40000000000003</v>
      </c>
      <c r="AC35" s="13">
        <f t="shared" si="5"/>
        <v>254.40000000000003</v>
      </c>
      <c r="AD35" s="13">
        <f t="shared" si="5"/>
        <v>254.40000000000003</v>
      </c>
      <c r="AE35" s="31">
        <v>254.4</v>
      </c>
      <c r="AF35" s="28"/>
      <c r="AG35" s="28"/>
      <c r="AH35" s="131">
        <v>254.4</v>
      </c>
    </row>
    <row r="36" spans="1:34" ht="12.95" customHeight="1" x14ac:dyDescent="0.25">
      <c r="A36" s="7" t="s">
        <v>6</v>
      </c>
      <c r="B36" s="13">
        <f>3.9+6.4</f>
        <v>10.3</v>
      </c>
      <c r="C36" s="13">
        <f t="shared" si="1"/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30"/>
      <c r="AF36" s="23"/>
      <c r="AG36" s="23"/>
      <c r="AH36" s="90"/>
    </row>
    <row r="37" spans="1:34" ht="30" x14ac:dyDescent="0.25">
      <c r="A37" s="7" t="s">
        <v>11</v>
      </c>
      <c r="B37" s="13">
        <f>47.6+1863.8+1009.4+84.3</f>
        <v>3005.1</v>
      </c>
      <c r="C37" s="13">
        <f t="shared" si="1"/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30"/>
      <c r="AF37" s="23"/>
      <c r="AG37" s="23"/>
      <c r="AH37" s="90"/>
    </row>
    <row r="38" spans="1:34" ht="12.95" customHeight="1" x14ac:dyDescent="0.25">
      <c r="A38" s="7" t="s">
        <v>8</v>
      </c>
      <c r="B38" s="13">
        <f>9.1+5.9+5.5+9.1+48.5</f>
        <v>78.099999999999994</v>
      </c>
      <c r="C38" s="13">
        <f t="shared" si="1"/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26"/>
      <c r="AF38" s="13"/>
      <c r="AG38" s="13"/>
      <c r="AH38" s="90"/>
    </row>
    <row r="39" spans="1:34" ht="12.95" customHeight="1" x14ac:dyDescent="0.25">
      <c r="A39" s="7" t="s">
        <v>32</v>
      </c>
      <c r="B39" s="13">
        <v>580.79999999999995</v>
      </c>
      <c r="C39" s="13">
        <f t="shared" si="1"/>
        <v>0</v>
      </c>
      <c r="D39" s="13"/>
      <c r="E39" s="23"/>
      <c r="F39" s="23"/>
      <c r="G39" s="23"/>
      <c r="H39" s="13"/>
      <c r="I39" s="23"/>
      <c r="J39" s="23"/>
      <c r="K39" s="13"/>
      <c r="L39" s="23"/>
      <c r="M39" s="23"/>
      <c r="N39" s="23"/>
      <c r="O39" s="23"/>
      <c r="P39" s="23"/>
      <c r="Q39" s="13"/>
      <c r="R39" s="13"/>
      <c r="S39" s="23"/>
      <c r="T39" s="23"/>
      <c r="U39" s="23"/>
      <c r="V39" s="23"/>
      <c r="W39" s="13"/>
      <c r="X39" s="13"/>
      <c r="Y39" s="23"/>
      <c r="Z39" s="23"/>
      <c r="AA39" s="23"/>
      <c r="AB39" s="23"/>
      <c r="AC39" s="23"/>
      <c r="AD39" s="13"/>
      <c r="AE39" s="30"/>
      <c r="AF39" s="23"/>
      <c r="AG39" s="23"/>
      <c r="AH39" s="90"/>
    </row>
    <row r="40" spans="1:34" ht="12.95" customHeight="1" x14ac:dyDescent="0.25">
      <c r="A40" s="7" t="s">
        <v>9</v>
      </c>
      <c r="B40" s="13">
        <f>38.6+1.4+3.2+5.1+0.3</f>
        <v>48.6</v>
      </c>
      <c r="C40" s="13">
        <f t="shared" si="1"/>
        <v>0</v>
      </c>
      <c r="D40" s="13"/>
      <c r="E40" s="23"/>
      <c r="F40" s="23"/>
      <c r="G40" s="23"/>
      <c r="H40" s="13"/>
      <c r="I40" s="23"/>
      <c r="J40" s="23"/>
      <c r="K40" s="13"/>
      <c r="L40" s="23"/>
      <c r="M40" s="23"/>
      <c r="N40" s="23"/>
      <c r="O40" s="23"/>
      <c r="P40" s="23"/>
      <c r="Q40" s="13"/>
      <c r="R40" s="23"/>
      <c r="S40" s="23"/>
      <c r="T40" s="23"/>
      <c r="U40" s="23"/>
      <c r="V40" s="23"/>
      <c r="W40" s="23"/>
      <c r="X40" s="13"/>
      <c r="Y40" s="23"/>
      <c r="Z40" s="23"/>
      <c r="AA40" s="23"/>
      <c r="AB40" s="13"/>
      <c r="AC40" s="23"/>
      <c r="AD40" s="23"/>
      <c r="AE40" s="30"/>
      <c r="AF40" s="23"/>
      <c r="AG40" s="23"/>
      <c r="AH40" s="90"/>
    </row>
    <row r="41" spans="1:34" ht="12.95" customHeight="1" x14ac:dyDescent="0.25">
      <c r="A41" s="7" t="s">
        <v>33</v>
      </c>
      <c r="B41" s="13">
        <f>23.1+129.8+2.7+13.7+9.4+12.9+4.9+5</f>
        <v>201.5</v>
      </c>
      <c r="C41" s="13">
        <f t="shared" si="1"/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26"/>
      <c r="AF41" s="13"/>
      <c r="AG41" s="13"/>
      <c r="AH41" s="90"/>
    </row>
    <row r="42" spans="1:34" ht="12.95" customHeight="1" x14ac:dyDescent="0.25">
      <c r="A42" s="7" t="s">
        <v>34</v>
      </c>
      <c r="B42" s="13">
        <f>9.1+7.3+9.7+13.6+19.6+21.2+21</f>
        <v>101.5</v>
      </c>
      <c r="C42" s="13">
        <f t="shared" si="1"/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30"/>
      <c r="AF42" s="23"/>
      <c r="AG42" s="23"/>
      <c r="AH42" s="90"/>
    </row>
    <row r="43" spans="1:34" ht="12.95" customHeight="1" x14ac:dyDescent="0.25">
      <c r="A43" s="7" t="s">
        <v>31</v>
      </c>
      <c r="B43" s="13">
        <f>4.8+0.8+0.7</f>
        <v>6.3</v>
      </c>
      <c r="C43" s="13">
        <f t="shared" si="1"/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30"/>
      <c r="AF43" s="23"/>
      <c r="AG43" s="23"/>
      <c r="AH43" s="90"/>
    </row>
    <row r="44" spans="1:34" ht="12.95" customHeight="1" x14ac:dyDescent="0.25">
      <c r="A44" s="10" t="s">
        <v>17</v>
      </c>
      <c r="B44" s="15">
        <f>SUM(B45:B50)</f>
        <v>1124.0999999999999</v>
      </c>
      <c r="C44" s="13">
        <f t="shared" si="1"/>
        <v>0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30"/>
      <c r="AF44" s="23"/>
      <c r="AG44" s="23"/>
      <c r="AH44" s="90"/>
    </row>
    <row r="45" spans="1:34" ht="12.95" customHeight="1" x14ac:dyDescent="0.25">
      <c r="A45" s="7" t="s">
        <v>25</v>
      </c>
      <c r="B45" s="13">
        <f>10.2+22.1+13.7+8.9+12.9+23.4+24.9+27.9+31.6+7.8+20.8+8.9+23.6+23.5+23.5+23.3+22.3+19.6+12.8+30.5+10</f>
        <v>402.2000000000001</v>
      </c>
      <c r="C45" s="13">
        <f t="shared" si="1"/>
        <v>8446.1999999999989</v>
      </c>
      <c r="D45" s="13"/>
      <c r="E45" s="13"/>
      <c r="F45" s="13">
        <f t="shared" ref="F45:I45" si="6">10.2+22.1+13.7+8.9+12.9+23.4+24.9+27.9+31.6+7.8+20.8+8.9+23.6+23.5+23.5+23.3+22.3+19.6+12.8+30.5+10</f>
        <v>402.2000000000001</v>
      </c>
      <c r="G45" s="13">
        <f t="shared" si="6"/>
        <v>402.2000000000001</v>
      </c>
      <c r="H45" s="13">
        <f t="shared" si="6"/>
        <v>402.2000000000001</v>
      </c>
      <c r="I45" s="13">
        <f t="shared" si="6"/>
        <v>402.2000000000001</v>
      </c>
      <c r="J45" s="28">
        <v>402.2</v>
      </c>
      <c r="K45" s="28"/>
      <c r="L45" s="13"/>
      <c r="M45" s="13">
        <f t="shared" ref="M45:N45" si="7">10.2+22.1+13.7+8.9+12.9+23.4+24.9+27.9+31.6+7.8+20.8+8.9+23.6+23.5+23.5+23.3+22.3+19.6+12.8+30.5+10</f>
        <v>402.2000000000001</v>
      </c>
      <c r="N45" s="13">
        <f t="shared" si="7"/>
        <v>402.2000000000001</v>
      </c>
      <c r="O45" s="28">
        <v>402.2</v>
      </c>
      <c r="P45" s="28">
        <v>402.2</v>
      </c>
      <c r="Q45" s="28">
        <v>402.2</v>
      </c>
      <c r="R45" s="28"/>
      <c r="S45" s="13"/>
      <c r="T45" s="13">
        <f t="shared" ref="T45:U45" si="8">10.2+22.1+13.7+8.9+12.9+23.4+24.9+27.9+31.6+7.8+20.8+8.9+23.6+23.5+23.5+23.3+22.3+19.6+12.8+30.5+10</f>
        <v>402.2000000000001</v>
      </c>
      <c r="U45" s="13">
        <f t="shared" si="8"/>
        <v>402.2000000000001</v>
      </c>
      <c r="V45" s="28">
        <v>402.2</v>
      </c>
      <c r="W45" s="28">
        <v>402.2</v>
      </c>
      <c r="X45" s="28">
        <v>402.2</v>
      </c>
      <c r="Y45" s="28"/>
      <c r="Z45" s="13"/>
      <c r="AA45" s="13">
        <f t="shared" ref="AA45:AB45" si="9">10.2+22.1+13.7+8.9+12.9+23.4+24.9+27.9+31.6+7.8+20.8+8.9+23.6+23.5+23.5+23.3+22.3+19.6+12.8+30.5+10</f>
        <v>402.2000000000001</v>
      </c>
      <c r="AB45" s="13">
        <f t="shared" si="9"/>
        <v>402.2000000000001</v>
      </c>
      <c r="AC45" s="28">
        <v>402.2</v>
      </c>
      <c r="AD45" s="28">
        <v>402.2</v>
      </c>
      <c r="AE45" s="31">
        <v>402.2</v>
      </c>
      <c r="AF45" s="28"/>
      <c r="AG45" s="13"/>
      <c r="AH45" s="131">
        <v>402.2</v>
      </c>
    </row>
    <row r="46" spans="1:34" ht="30" x14ac:dyDescent="0.25">
      <c r="A46" s="7" t="s">
        <v>11</v>
      </c>
      <c r="B46" s="13">
        <f>98.9+418.6</f>
        <v>517.5</v>
      </c>
      <c r="C46" s="13">
        <f t="shared" si="1"/>
        <v>0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30"/>
      <c r="AF46" s="23"/>
      <c r="AG46" s="23"/>
      <c r="AH46" s="90"/>
    </row>
    <row r="47" spans="1:34" ht="12.95" customHeight="1" x14ac:dyDescent="0.25">
      <c r="A47" s="7" t="s">
        <v>6</v>
      </c>
      <c r="B47" s="13">
        <f>6.5+3.7+5.1+7+4.9+1.8+6.4+5.6+9.5</f>
        <v>50.5</v>
      </c>
      <c r="C47" s="13">
        <f t="shared" si="1"/>
        <v>0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13"/>
      <c r="S47" s="23"/>
      <c r="T47" s="23"/>
      <c r="U47" s="23"/>
      <c r="V47" s="23"/>
      <c r="W47" s="23"/>
      <c r="X47" s="13"/>
      <c r="Y47" s="23"/>
      <c r="Z47" s="23"/>
      <c r="AA47" s="23"/>
      <c r="AB47" s="23"/>
      <c r="AC47" s="23"/>
      <c r="AD47" s="13"/>
      <c r="AE47" s="30"/>
      <c r="AF47" s="23"/>
      <c r="AG47" s="23"/>
      <c r="AH47" s="90"/>
    </row>
    <row r="48" spans="1:34" ht="12.95" customHeight="1" x14ac:dyDescent="0.25">
      <c r="A48" s="7" t="s">
        <v>5</v>
      </c>
      <c r="B48" s="13">
        <f>13.7+13.2+39.8+21</f>
        <v>87.699999999999989</v>
      </c>
      <c r="C48" s="13">
        <f t="shared" si="1"/>
        <v>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23"/>
      <c r="AE48" s="30"/>
      <c r="AF48" s="13"/>
      <c r="AG48" s="13"/>
      <c r="AH48" s="90"/>
    </row>
    <row r="49" spans="1:34" ht="12.95" customHeight="1" x14ac:dyDescent="0.25">
      <c r="A49" s="7" t="s">
        <v>8</v>
      </c>
      <c r="B49" s="13">
        <f>6.5+8.1+12.9+33.1</f>
        <v>60.6</v>
      </c>
      <c r="C49" s="13">
        <f t="shared" si="1"/>
        <v>0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23"/>
      <c r="AE49" s="30"/>
      <c r="AF49" s="13"/>
      <c r="AG49" s="13"/>
      <c r="AH49" s="90"/>
    </row>
    <row r="50" spans="1:34" ht="12.95" customHeight="1" x14ac:dyDescent="0.25">
      <c r="A50" s="7" t="s">
        <v>31</v>
      </c>
      <c r="B50" s="13">
        <f>0.8+0.7+4.1</f>
        <v>5.6</v>
      </c>
      <c r="C50" s="13">
        <f t="shared" si="1"/>
        <v>0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30"/>
      <c r="AF50" s="23"/>
      <c r="AG50" s="23"/>
      <c r="AH50" s="90"/>
    </row>
    <row r="51" spans="1:34" ht="12.95" customHeight="1" x14ac:dyDescent="0.25">
      <c r="A51" s="10" t="s">
        <v>35</v>
      </c>
      <c r="B51" s="15">
        <f>SUM(B52:B54)</f>
        <v>5790.7000000000007</v>
      </c>
      <c r="C51" s="13">
        <f t="shared" si="1"/>
        <v>0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30"/>
      <c r="AF51" s="23"/>
      <c r="AG51" s="23"/>
      <c r="AH51" s="90"/>
    </row>
    <row r="52" spans="1:34" ht="12.95" customHeight="1" x14ac:dyDescent="0.25">
      <c r="A52" s="7" t="s">
        <v>13</v>
      </c>
      <c r="B52" s="13">
        <f>14+13.6+13.8+5.6+11.4+5+15.4+15.5+15.5+15.5+15.4+15.5+14.7</f>
        <v>170.9</v>
      </c>
      <c r="C52" s="13">
        <f t="shared" si="1"/>
        <v>0</v>
      </c>
      <c r="D52" s="13"/>
      <c r="E52" s="13"/>
      <c r="F52" s="23"/>
      <c r="G52" s="23"/>
      <c r="H52" s="13"/>
      <c r="I52" s="13"/>
      <c r="J52" s="13"/>
      <c r="K52" s="13"/>
      <c r="L52" s="13"/>
      <c r="M52" s="23"/>
      <c r="N52" s="2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26"/>
      <c r="AF52" s="13"/>
      <c r="AG52" s="13"/>
      <c r="AH52" s="90"/>
    </row>
    <row r="53" spans="1:34" ht="12.95" customHeight="1" x14ac:dyDescent="0.25">
      <c r="A53" s="7" t="s">
        <v>5</v>
      </c>
      <c r="B53" s="13">
        <f>21+21.2</f>
        <v>42.2</v>
      </c>
      <c r="C53" s="13">
        <f t="shared" si="1"/>
        <v>0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13"/>
      <c r="S53" s="13"/>
      <c r="T53" s="13"/>
      <c r="U53" s="13"/>
      <c r="V53" s="13"/>
      <c r="W53" s="23"/>
      <c r="X53" s="23"/>
      <c r="Y53" s="13"/>
      <c r="Z53" s="13"/>
      <c r="AA53" s="13"/>
      <c r="AB53" s="13"/>
      <c r="AC53" s="13"/>
      <c r="AD53" s="23"/>
      <c r="AE53" s="30"/>
      <c r="AF53" s="13"/>
      <c r="AG53" s="13"/>
      <c r="AH53" s="90"/>
    </row>
    <row r="54" spans="1:34" ht="30" x14ac:dyDescent="0.25">
      <c r="A54" s="7" t="s">
        <v>11</v>
      </c>
      <c r="B54" s="13">
        <v>5577.6</v>
      </c>
      <c r="C54" s="13">
        <f t="shared" si="1"/>
        <v>0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30"/>
      <c r="AF54" s="23"/>
      <c r="AG54" s="23"/>
      <c r="AH54" s="90"/>
    </row>
    <row r="55" spans="1:34" ht="12.95" customHeight="1" x14ac:dyDescent="0.25">
      <c r="A55" s="10" t="s">
        <v>36</v>
      </c>
      <c r="B55" s="15">
        <f>SUM(B56:B57)</f>
        <v>2622.2999999999997</v>
      </c>
      <c r="C55" s="13">
        <f t="shared" si="1"/>
        <v>0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30"/>
      <c r="AF55" s="23"/>
      <c r="AG55" s="23"/>
      <c r="AH55" s="90"/>
    </row>
    <row r="56" spans="1:34" ht="12.95" customHeight="1" x14ac:dyDescent="0.25">
      <c r="A56" s="7" t="s">
        <v>5</v>
      </c>
      <c r="B56" s="13">
        <f>21.1+21.1</f>
        <v>42.2</v>
      </c>
      <c r="C56" s="13">
        <f t="shared" si="1"/>
        <v>0</v>
      </c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13"/>
      <c r="S56" s="13"/>
      <c r="T56" s="13"/>
      <c r="U56" s="13"/>
      <c r="V56" s="13"/>
      <c r="W56" s="23"/>
      <c r="X56" s="23"/>
      <c r="Y56" s="13"/>
      <c r="Z56" s="13"/>
      <c r="AA56" s="13"/>
      <c r="AB56" s="13"/>
      <c r="AC56" s="13"/>
      <c r="AD56" s="23"/>
      <c r="AE56" s="30"/>
      <c r="AF56" s="13"/>
      <c r="AG56" s="13"/>
      <c r="AH56" s="90"/>
    </row>
    <row r="57" spans="1:34" ht="30" x14ac:dyDescent="0.25">
      <c r="A57" s="7" t="s">
        <v>11</v>
      </c>
      <c r="B57" s="13">
        <v>2580.1</v>
      </c>
      <c r="C57" s="13">
        <f t="shared" si="1"/>
        <v>0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30"/>
      <c r="AF57" s="23"/>
      <c r="AG57" s="23"/>
      <c r="AH57" s="90"/>
    </row>
    <row r="58" spans="1:34" ht="12.95" customHeight="1" x14ac:dyDescent="0.25">
      <c r="A58" s="10" t="s">
        <v>37</v>
      </c>
      <c r="B58" s="15">
        <f>SUM(B59)</f>
        <v>1683.5</v>
      </c>
      <c r="C58" s="13">
        <f t="shared" si="1"/>
        <v>0</v>
      </c>
      <c r="D58" s="23"/>
      <c r="E58" s="4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30"/>
      <c r="AF58" s="23"/>
      <c r="AG58" s="23"/>
      <c r="AH58" s="90"/>
    </row>
    <row r="59" spans="1:34" ht="30" x14ac:dyDescent="0.25">
      <c r="A59" s="7" t="s">
        <v>11</v>
      </c>
      <c r="B59" s="13">
        <v>1683.5</v>
      </c>
      <c r="C59" s="13">
        <f t="shared" si="1"/>
        <v>0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30"/>
      <c r="AF59" s="23"/>
      <c r="AG59" s="23"/>
      <c r="AH59" s="90"/>
    </row>
    <row r="60" spans="1:34" ht="15" customHeight="1" x14ac:dyDescent="0.25">
      <c r="A60" s="10" t="s">
        <v>18</v>
      </c>
      <c r="B60" s="13"/>
      <c r="C60" s="13">
        <f t="shared" si="1"/>
        <v>0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30"/>
      <c r="AF60" s="23"/>
      <c r="AG60" s="23"/>
      <c r="AH60" s="90"/>
    </row>
    <row r="61" spans="1:34" ht="12.95" customHeight="1" x14ac:dyDescent="0.25">
      <c r="A61" s="7" t="s">
        <v>86</v>
      </c>
      <c r="B61" s="13"/>
      <c r="C61" s="13">
        <f t="shared" si="1"/>
        <v>0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30"/>
      <c r="AF61" s="23"/>
      <c r="AG61" s="23"/>
      <c r="AH61" s="90"/>
    </row>
    <row r="62" spans="1:34" ht="12.95" customHeight="1" x14ac:dyDescent="0.25">
      <c r="A62" s="7" t="s">
        <v>84</v>
      </c>
      <c r="B62" s="13"/>
      <c r="C62" s="13">
        <f t="shared" si="1"/>
        <v>198320</v>
      </c>
      <c r="D62" s="13">
        <v>6344</v>
      </c>
      <c r="E62" s="13">
        <v>6344</v>
      </c>
      <c r="F62" s="13">
        <v>6344</v>
      </c>
      <c r="G62" s="13">
        <v>6344</v>
      </c>
      <c r="H62" s="13">
        <v>6344</v>
      </c>
      <c r="I62" s="13">
        <v>6344</v>
      </c>
      <c r="J62" s="13">
        <v>6344</v>
      </c>
      <c r="K62" s="13">
        <v>6344</v>
      </c>
      <c r="L62" s="13">
        <v>6344</v>
      </c>
      <c r="M62" s="13">
        <v>6344</v>
      </c>
      <c r="N62" s="13">
        <v>6344</v>
      </c>
      <c r="O62" s="13">
        <v>6344</v>
      </c>
      <c r="P62" s="13">
        <v>6344</v>
      </c>
      <c r="Q62" s="13">
        <v>6344</v>
      </c>
      <c r="R62" s="13">
        <v>6344</v>
      </c>
      <c r="S62" s="13">
        <v>6344</v>
      </c>
      <c r="T62" s="13">
        <v>6344</v>
      </c>
      <c r="U62" s="13">
        <v>6344</v>
      </c>
      <c r="V62" s="13">
        <v>6344</v>
      </c>
      <c r="W62" s="13">
        <v>6344</v>
      </c>
      <c r="X62" s="13">
        <v>6344</v>
      </c>
      <c r="Y62" s="13">
        <v>6344</v>
      </c>
      <c r="Z62" s="13">
        <v>6344</v>
      </c>
      <c r="AA62" s="13">
        <v>7344</v>
      </c>
      <c r="AB62" s="13">
        <v>7344</v>
      </c>
      <c r="AC62" s="13">
        <v>7344</v>
      </c>
      <c r="AD62" s="13">
        <v>7344</v>
      </c>
      <c r="AE62" s="13">
        <v>7344</v>
      </c>
      <c r="AF62" s="13">
        <v>7344</v>
      </c>
      <c r="AG62" s="13">
        <v>7344</v>
      </c>
      <c r="AH62" s="89">
        <v>1000</v>
      </c>
    </row>
    <row r="63" spans="1:34" ht="12.95" customHeight="1" x14ac:dyDescent="0.25">
      <c r="A63" s="7" t="s">
        <v>20</v>
      </c>
      <c r="B63" s="13"/>
      <c r="C63" s="13">
        <f t="shared" si="1"/>
        <v>16000</v>
      </c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30"/>
      <c r="AF63" s="23"/>
      <c r="AG63" s="13"/>
      <c r="AH63" s="90">
        <v>16000</v>
      </c>
    </row>
    <row r="64" spans="1:34" ht="12.95" customHeight="1" thickBot="1" x14ac:dyDescent="0.3">
      <c r="A64" s="7" t="s">
        <v>21</v>
      </c>
      <c r="B64" s="13"/>
      <c r="C64" s="13">
        <f t="shared" si="1"/>
        <v>0</v>
      </c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32"/>
      <c r="AF64" s="25"/>
      <c r="AG64" s="25"/>
      <c r="AH64" s="159"/>
    </row>
    <row r="65" spans="1:34" ht="15.95" customHeight="1" thickBot="1" x14ac:dyDescent="0.3">
      <c r="A65" s="11" t="s">
        <v>38</v>
      </c>
      <c r="B65" s="16"/>
      <c r="C65" s="17">
        <f>SUM(C14:C64)</f>
        <v>260343.6</v>
      </c>
      <c r="D65" s="52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4"/>
    </row>
    <row r="66" spans="1:34" ht="12.95" customHeight="1" x14ac:dyDescent="0.25">
      <c r="A66" s="9"/>
      <c r="B66" s="3"/>
      <c r="C66" s="8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ht="12.95" customHeight="1" x14ac:dyDescent="0.25">
      <c r="A67" s="9"/>
      <c r="B67" s="3"/>
      <c r="C67" s="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ht="12.95" customHeight="1" x14ac:dyDescent="0.25">
      <c r="A68" s="9"/>
      <c r="B68" s="3"/>
      <c r="C68" s="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ht="12.95" customHeight="1" x14ac:dyDescent="0.25">
      <c r="A69" s="9"/>
      <c r="B69" s="3"/>
      <c r="C69" s="8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ht="12.95" customHeight="1" x14ac:dyDescent="0.25">
      <c r="A70" s="9"/>
      <c r="B70" s="3"/>
      <c r="C70" s="8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ht="12.95" customHeight="1" x14ac:dyDescent="0.25">
      <c r="A71" s="9"/>
      <c r="B71" s="3"/>
      <c r="C71" s="8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ht="12.95" customHeight="1" x14ac:dyDescent="0.25">
      <c r="A72" s="9"/>
      <c r="B72" s="3"/>
      <c r="C72" s="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x14ac:dyDescent="0.25">
      <c r="A73" s="9"/>
      <c r="B73" s="3"/>
      <c r="C73" s="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x14ac:dyDescent="0.25">
      <c r="A74" s="9"/>
      <c r="B74" s="3"/>
      <c r="C74" s="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x14ac:dyDescent="0.25">
      <c r="A75" s="9"/>
      <c r="B75" s="3"/>
      <c r="C75" s="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x14ac:dyDescent="0.25">
      <c r="A76" s="9"/>
      <c r="B76" s="3"/>
      <c r="C76" s="8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x14ac:dyDescent="0.25">
      <c r="A77" s="9"/>
      <c r="B77" s="3"/>
      <c r="C77" s="8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x14ac:dyDescent="0.25">
      <c r="A78" s="9"/>
      <c r="B78" s="3"/>
      <c r="C78" s="8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x14ac:dyDescent="0.25">
      <c r="A79" s="9"/>
      <c r="B79" s="3"/>
      <c r="C79" s="8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x14ac:dyDescent="0.25">
      <c r="A80" s="9"/>
      <c r="B80" s="3"/>
      <c r="C80" s="8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x14ac:dyDescent="0.25">
      <c r="A81" s="9"/>
      <c r="B81" s="3"/>
      <c r="C81" s="8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x14ac:dyDescent="0.25">
      <c r="A82" s="9"/>
      <c r="B82" s="3"/>
      <c r="C82" s="8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x14ac:dyDescent="0.25">
      <c r="A83" s="9"/>
      <c r="B83" s="3"/>
      <c r="C83" s="8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x14ac:dyDescent="0.25">
      <c r="A84" s="9"/>
      <c r="B84" s="3"/>
      <c r="C84" s="8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x14ac:dyDescent="0.25">
      <c r="A85" s="9"/>
      <c r="B85" s="3"/>
      <c r="C85" s="8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x14ac:dyDescent="0.25">
      <c r="A86" s="9"/>
      <c r="B86" s="3"/>
      <c r="C86" s="8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x14ac:dyDescent="0.25">
      <c r="A87" s="9"/>
      <c r="B87" s="3"/>
      <c r="C87" s="8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x14ac:dyDescent="0.25">
      <c r="A88" s="9"/>
      <c r="B88" s="3"/>
      <c r="C88" s="8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x14ac:dyDescent="0.25">
      <c r="A89" s="9"/>
      <c r="B89" s="3"/>
      <c r="C89" s="8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x14ac:dyDescent="0.25">
      <c r="A90" s="9"/>
      <c r="B90" s="3"/>
      <c r="C90" s="8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x14ac:dyDescent="0.25">
      <c r="A91" s="9"/>
      <c r="B91" s="3"/>
      <c r="C91" s="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x14ac:dyDescent="0.25">
      <c r="A92" s="9"/>
      <c r="B92" s="3"/>
      <c r="C92" s="8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x14ac:dyDescent="0.25">
      <c r="A93" s="9"/>
      <c r="B93" s="3"/>
      <c r="C93" s="8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x14ac:dyDescent="0.25">
      <c r="A94" s="9"/>
      <c r="B94" s="3"/>
      <c r="C94" s="8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x14ac:dyDescent="0.25">
      <c r="A95" s="9"/>
      <c r="B95" s="3"/>
      <c r="C95" s="8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x14ac:dyDescent="0.25">
      <c r="A96" s="9"/>
      <c r="B96" s="3"/>
      <c r="C96" s="8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x14ac:dyDescent="0.25">
      <c r="A97" s="9"/>
      <c r="B97" s="3"/>
      <c r="C97" s="8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x14ac:dyDescent="0.25">
      <c r="A98" s="9"/>
      <c r="B98" s="3"/>
      <c r="C98" s="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x14ac:dyDescent="0.25">
      <c r="A99" s="9"/>
      <c r="B99" s="3"/>
      <c r="C99" s="8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x14ac:dyDescent="0.25">
      <c r="A100" s="9"/>
      <c r="B100" s="3"/>
      <c r="C100" s="8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x14ac:dyDescent="0.25">
      <c r="A101" s="9"/>
      <c r="B101" s="3"/>
      <c r="C101" s="8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1:34" x14ac:dyDescent="0.25">
      <c r="A102" s="9"/>
      <c r="B102" s="3"/>
      <c r="C102" s="8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1:34" x14ac:dyDescent="0.25">
      <c r="A103" s="9"/>
      <c r="B103" s="3"/>
      <c r="C103" s="8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1:34" x14ac:dyDescent="0.25">
      <c r="A104" s="9"/>
      <c r="B104" s="3"/>
      <c r="C104" s="8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 x14ac:dyDescent="0.25">
      <c r="A105" s="9"/>
      <c r="B105" s="3"/>
      <c r="C105" s="8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1:34" x14ac:dyDescent="0.25">
      <c r="A106" s="9"/>
      <c r="B106" s="3"/>
      <c r="C106" s="8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1:34" x14ac:dyDescent="0.25">
      <c r="A107" s="9"/>
      <c r="B107" s="3"/>
      <c r="C107" s="8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1:34" x14ac:dyDescent="0.25">
      <c r="A108" s="9"/>
      <c r="B108" s="3"/>
      <c r="C108" s="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1:34" x14ac:dyDescent="0.25">
      <c r="A109" s="9"/>
      <c r="B109" s="3"/>
      <c r="C109" s="8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1:34" x14ac:dyDescent="0.25">
      <c r="A110" s="9"/>
      <c r="B110" s="3"/>
      <c r="C110" s="8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1:34" x14ac:dyDescent="0.25">
      <c r="A111" s="9"/>
      <c r="B111" s="3"/>
      <c r="C111" s="8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1:34" x14ac:dyDescent="0.25">
      <c r="A112" s="9"/>
      <c r="B112" s="3"/>
      <c r="C112" s="8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1:34" x14ac:dyDescent="0.25">
      <c r="A113" s="9"/>
      <c r="B113" s="3"/>
      <c r="C113" s="8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1:34" x14ac:dyDescent="0.25">
      <c r="A114" s="9"/>
      <c r="B114" s="3"/>
      <c r="C114" s="8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1:34" x14ac:dyDescent="0.25">
      <c r="A115" s="9"/>
      <c r="B115" s="3"/>
      <c r="C115" s="8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1:34" x14ac:dyDescent="0.25">
      <c r="A116" s="9"/>
      <c r="B116" s="3"/>
      <c r="C116" s="8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1:34" x14ac:dyDescent="0.25">
      <c r="A117" s="9"/>
      <c r="B117" s="3"/>
      <c r="C117" s="8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1:34" x14ac:dyDescent="0.25">
      <c r="A118" s="9"/>
      <c r="B118" s="3"/>
      <c r="C118" s="8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1:34" x14ac:dyDescent="0.25">
      <c r="A119" s="9"/>
      <c r="B119" s="3"/>
      <c r="C119" s="8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x14ac:dyDescent="0.25">
      <c r="A120" s="9"/>
      <c r="B120" s="3"/>
      <c r="C120" s="8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1:34" x14ac:dyDescent="0.25">
      <c r="A121" s="9"/>
      <c r="B121" s="3"/>
      <c r="C121" s="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1:34" x14ac:dyDescent="0.25">
      <c r="A122" s="9"/>
      <c r="B122" s="3"/>
      <c r="C122" s="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4" x14ac:dyDescent="0.25">
      <c r="A123" s="9"/>
      <c r="B123" s="3"/>
      <c r="C123" s="8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4" x14ac:dyDescent="0.25">
      <c r="A124" s="9"/>
      <c r="B124" s="3"/>
      <c r="C124" s="8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4" x14ac:dyDescent="0.25">
      <c r="A125" s="9"/>
      <c r="B125" s="3"/>
      <c r="C125" s="8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4" x14ac:dyDescent="0.25">
      <c r="A126" s="9"/>
      <c r="B126" s="3"/>
      <c r="C126" s="8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4" x14ac:dyDescent="0.25">
      <c r="A127" s="9"/>
      <c r="B127" s="3"/>
      <c r="C127" s="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1:34" x14ac:dyDescent="0.25">
      <c r="A128" s="9"/>
      <c r="B128" s="3"/>
      <c r="C128" s="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1:34" x14ac:dyDescent="0.25">
      <c r="A129" s="9"/>
      <c r="B129" s="3"/>
      <c r="C129" s="8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1:34" x14ac:dyDescent="0.25">
      <c r="A130" s="9"/>
      <c r="B130" s="3"/>
      <c r="C130" s="8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1:34" x14ac:dyDescent="0.25">
      <c r="A131" s="9"/>
      <c r="B131" s="3"/>
      <c r="C131" s="8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1:34" x14ac:dyDescent="0.25">
      <c r="A132" s="9"/>
      <c r="B132" s="3"/>
      <c r="C132" s="8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1:34" x14ac:dyDescent="0.25">
      <c r="A133" s="9"/>
      <c r="B133" s="3"/>
      <c r="C133" s="8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1:34" x14ac:dyDescent="0.25">
      <c r="A134" s="9"/>
      <c r="B134" s="3"/>
      <c r="C134" s="8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1:34" x14ac:dyDescent="0.25">
      <c r="A135" s="9"/>
      <c r="B135" s="3"/>
      <c r="C135" s="8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x14ac:dyDescent="0.25">
      <c r="A136" s="9"/>
      <c r="B136" s="3"/>
      <c r="C136" s="8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x14ac:dyDescent="0.25">
      <c r="A137" s="9"/>
      <c r="B137" s="3"/>
      <c r="C137" s="8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x14ac:dyDescent="0.25">
      <c r="A138" s="9"/>
      <c r="B138" s="3"/>
      <c r="C138" s="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x14ac:dyDescent="0.25">
      <c r="A139" s="9"/>
      <c r="B139" s="3"/>
      <c r="C139" s="8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x14ac:dyDescent="0.25">
      <c r="A140" s="9"/>
      <c r="B140" s="3"/>
      <c r="C140" s="8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x14ac:dyDescent="0.25">
      <c r="A141" s="9"/>
      <c r="B141" s="3"/>
      <c r="C141" s="8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x14ac:dyDescent="0.25">
      <c r="A142" s="9"/>
      <c r="B142" s="3"/>
      <c r="C142" s="8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x14ac:dyDescent="0.25">
      <c r="A143" s="9"/>
      <c r="B143" s="3"/>
      <c r="C143" s="8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1:34" x14ac:dyDescent="0.25">
      <c r="A144" s="9"/>
      <c r="B144" s="3"/>
      <c r="C144" s="8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1:34" x14ac:dyDescent="0.25">
      <c r="A145" s="9"/>
      <c r="B145" s="3"/>
      <c r="C145" s="8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1:34" x14ac:dyDescent="0.25">
      <c r="A146" s="9"/>
      <c r="B146" s="3"/>
      <c r="C146" s="8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  <row r="147" spans="1:34" x14ac:dyDescent="0.25">
      <c r="A147" s="9"/>
      <c r="B147" s="3"/>
      <c r="C147" s="8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</row>
    <row r="148" spans="1:34" x14ac:dyDescent="0.25">
      <c r="A148" s="9"/>
      <c r="B148" s="3"/>
      <c r="C148" s="8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</row>
    <row r="149" spans="1:34" x14ac:dyDescent="0.25">
      <c r="A149" s="9"/>
      <c r="B149" s="3"/>
      <c r="C149" s="8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</row>
    <row r="150" spans="1:34" x14ac:dyDescent="0.25">
      <c r="A150" s="9"/>
      <c r="B150" s="3"/>
      <c r="C150" s="8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</row>
    <row r="151" spans="1:34" x14ac:dyDescent="0.25">
      <c r="A151" s="9"/>
      <c r="B151" s="3"/>
      <c r="C151" s="8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</row>
    <row r="152" spans="1:34" x14ac:dyDescent="0.25">
      <c r="A152" s="9"/>
      <c r="B152" s="3"/>
      <c r="C152" s="8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</row>
    <row r="153" spans="1:34" x14ac:dyDescent="0.25">
      <c r="A153" s="9"/>
      <c r="B153" s="3"/>
      <c r="C153" s="8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</row>
    <row r="154" spans="1:34" x14ac:dyDescent="0.25">
      <c r="A154" s="9"/>
      <c r="B154" s="3"/>
      <c r="C154" s="8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</row>
    <row r="155" spans="1:34" x14ac:dyDescent="0.25">
      <c r="A155" s="9"/>
      <c r="B155" s="3"/>
      <c r="C155" s="8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</row>
    <row r="156" spans="1:34" x14ac:dyDescent="0.25">
      <c r="A156" s="9"/>
      <c r="B156" s="3"/>
      <c r="C156" s="8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</row>
    <row r="157" spans="1:34" x14ac:dyDescent="0.25">
      <c r="A157" s="9"/>
      <c r="B157" s="3"/>
      <c r="C157" s="8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</row>
    <row r="158" spans="1:34" x14ac:dyDescent="0.25">
      <c r="A158" s="9"/>
      <c r="B158" s="3"/>
      <c r="C158" s="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</row>
    <row r="159" spans="1:34" x14ac:dyDescent="0.25">
      <c r="A159" s="9"/>
      <c r="B159" s="3"/>
      <c r="C159" s="8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</row>
    <row r="160" spans="1:34" x14ac:dyDescent="0.25">
      <c r="A160" s="9"/>
      <c r="B160" s="3"/>
      <c r="C160" s="8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</row>
    <row r="161" spans="1:34" x14ac:dyDescent="0.25">
      <c r="A161" s="9"/>
      <c r="B161" s="3"/>
      <c r="C161" s="8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</row>
    <row r="162" spans="1:34" x14ac:dyDescent="0.25">
      <c r="A162" s="9"/>
      <c r="B162" s="3"/>
      <c r="C162" s="8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</row>
    <row r="163" spans="1:34" x14ac:dyDescent="0.25">
      <c r="A163" s="9"/>
      <c r="B163" s="3"/>
      <c r="C163" s="8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</row>
    <row r="164" spans="1:34" x14ac:dyDescent="0.25">
      <c r="A164" s="9"/>
      <c r="B164" s="3"/>
      <c r="C164" s="8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</row>
    <row r="165" spans="1:34" x14ac:dyDescent="0.25">
      <c r="A165" s="9"/>
      <c r="B165" s="3"/>
      <c r="C165" s="8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</row>
    <row r="166" spans="1:34" x14ac:dyDescent="0.25">
      <c r="A166" s="9"/>
      <c r="B166" s="3"/>
      <c r="C166" s="8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</row>
    <row r="167" spans="1:34" x14ac:dyDescent="0.25">
      <c r="A167" s="9"/>
      <c r="B167" s="3"/>
      <c r="C167" s="8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</row>
    <row r="168" spans="1:34" x14ac:dyDescent="0.25">
      <c r="A168" s="9"/>
      <c r="B168" s="3"/>
      <c r="C168" s="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</row>
    <row r="169" spans="1:34" x14ac:dyDescent="0.25">
      <c r="A169" s="9"/>
      <c r="B169" s="3"/>
      <c r="C169" s="8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</row>
    <row r="170" spans="1:34" x14ac:dyDescent="0.25">
      <c r="A170" s="9"/>
      <c r="B170" s="3"/>
      <c r="C170" s="8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</row>
  </sheetData>
  <mergeCells count="8">
    <mergeCell ref="AA6:AH6"/>
    <mergeCell ref="A1:AG1"/>
    <mergeCell ref="A3:A4"/>
    <mergeCell ref="B3:B4"/>
    <mergeCell ref="D3:AH3"/>
    <mergeCell ref="B5:B6"/>
    <mergeCell ref="C5:C6"/>
    <mergeCell ref="D5:AG5"/>
  </mergeCells>
  <pageMargins left="0.75" right="0.75" top="1" bottom="1" header="0.5" footer="0.5"/>
  <pageSetup paperSize="9" scale="38" orientation="landscape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159"/>
  <sheetViews>
    <sheetView topLeftCell="A46" workbookViewId="0">
      <selection activeCell="A64" sqref="A64"/>
    </sheetView>
  </sheetViews>
  <sheetFormatPr defaultColWidth="8.875" defaultRowHeight="15" x14ac:dyDescent="0.25"/>
  <cols>
    <col min="1" max="1" width="45.5" style="6" bestFit="1" customWidth="1"/>
    <col min="2" max="2" width="10.875" style="2" customWidth="1"/>
    <col min="3" max="3" width="10" style="5" bestFit="1" customWidth="1"/>
    <col min="4" max="4" width="9.875" style="1" customWidth="1"/>
    <col min="5" max="9" width="7.625" style="1" customWidth="1"/>
    <col min="10" max="10" width="8" style="1" customWidth="1"/>
    <col min="11" max="11" width="8.125" style="1" bestFit="1" customWidth="1"/>
    <col min="12" max="16" width="7.625" style="1" customWidth="1"/>
    <col min="17" max="17" width="7.625" style="1" bestFit="1" customWidth="1"/>
    <col min="18" max="19" width="8.375" style="1" customWidth="1"/>
    <col min="20" max="20" width="8.5" style="1" customWidth="1"/>
    <col min="21" max="21" width="8" style="1" customWidth="1"/>
    <col min="22" max="22" width="7.625" style="1" customWidth="1"/>
    <col min="23" max="28" width="7.625" style="1" bestFit="1" customWidth="1"/>
    <col min="29" max="29" width="7.625" style="1" customWidth="1"/>
    <col min="30" max="30" width="7.625" style="1" bestFit="1" customWidth="1"/>
    <col min="31" max="31" width="7.5" style="1" customWidth="1"/>
    <col min="32" max="32" width="7.625" style="1" bestFit="1" customWidth="1"/>
    <col min="33" max="33" width="8" style="1" customWidth="1"/>
    <col min="34" max="34" width="12.125" style="1" customWidth="1"/>
    <col min="35" max="16384" width="8.875" style="1"/>
  </cols>
  <sheetData>
    <row r="1" spans="1:34" ht="32.1" customHeight="1" x14ac:dyDescent="0.4">
      <c r="A1" s="186" t="s">
        <v>67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</row>
    <row r="2" spans="1:34" ht="15.75" thickBot="1" x14ac:dyDescent="0.3"/>
    <row r="3" spans="1:34" ht="15" customHeight="1" x14ac:dyDescent="0.25">
      <c r="A3" s="187"/>
      <c r="B3" s="189"/>
      <c r="C3" s="19"/>
      <c r="D3" s="191" t="s">
        <v>53</v>
      </c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211"/>
    </row>
    <row r="4" spans="1:34" ht="12.95" customHeight="1" thickBot="1" x14ac:dyDescent="0.3">
      <c r="A4" s="188"/>
      <c r="B4" s="190"/>
      <c r="C4" s="20"/>
      <c r="D4" s="12">
        <v>1</v>
      </c>
      <c r="E4" s="12">
        <v>2</v>
      </c>
      <c r="F4" s="12">
        <v>3</v>
      </c>
      <c r="G4" s="12">
        <v>4</v>
      </c>
      <c r="H4" s="12">
        <v>5</v>
      </c>
      <c r="I4" s="12">
        <v>6</v>
      </c>
      <c r="J4" s="12">
        <v>7</v>
      </c>
      <c r="K4" s="12">
        <v>8</v>
      </c>
      <c r="L4" s="12">
        <v>9</v>
      </c>
      <c r="M4" s="12">
        <v>10</v>
      </c>
      <c r="N4" s="12">
        <v>11</v>
      </c>
      <c r="O4" s="12">
        <v>12</v>
      </c>
      <c r="P4" s="12">
        <v>13</v>
      </c>
      <c r="Q4" s="12">
        <v>14</v>
      </c>
      <c r="R4" s="12">
        <v>15</v>
      </c>
      <c r="S4" s="12">
        <v>16</v>
      </c>
      <c r="T4" s="12">
        <v>17</v>
      </c>
      <c r="U4" s="12">
        <v>18</v>
      </c>
      <c r="V4" s="12">
        <v>19</v>
      </c>
      <c r="W4" s="12">
        <v>20</v>
      </c>
      <c r="X4" s="12">
        <v>21</v>
      </c>
      <c r="Y4" s="12">
        <v>22</v>
      </c>
      <c r="Z4" s="12">
        <v>23</v>
      </c>
      <c r="AA4" s="12">
        <v>24</v>
      </c>
      <c r="AB4" s="12">
        <v>25</v>
      </c>
      <c r="AC4" s="12">
        <v>26</v>
      </c>
      <c r="AD4" s="12">
        <v>27</v>
      </c>
      <c r="AE4" s="12">
        <v>28</v>
      </c>
      <c r="AF4" s="12">
        <v>29</v>
      </c>
      <c r="AG4" s="18">
        <v>30</v>
      </c>
      <c r="AH4" s="56">
        <v>31</v>
      </c>
    </row>
    <row r="5" spans="1:34" ht="15.95" customHeight="1" thickBot="1" x14ac:dyDescent="0.3">
      <c r="A5" s="10" t="s">
        <v>22</v>
      </c>
      <c r="B5" s="205" t="s">
        <v>56</v>
      </c>
      <c r="C5" s="207" t="s">
        <v>57</v>
      </c>
      <c r="D5" s="183" t="s">
        <v>59</v>
      </c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  <c r="AB5" s="184"/>
      <c r="AC5" s="184"/>
      <c r="AD5" s="184"/>
      <c r="AE5" s="184"/>
      <c r="AF5" s="184"/>
      <c r="AG5" s="185"/>
      <c r="AH5" s="160"/>
    </row>
    <row r="6" spans="1:34" ht="15.95" customHeight="1" x14ac:dyDescent="0.25">
      <c r="A6" s="10" t="s">
        <v>1</v>
      </c>
      <c r="B6" s="206"/>
      <c r="C6" s="208"/>
      <c r="D6" s="130"/>
      <c r="E6" s="59"/>
      <c r="F6" s="59"/>
      <c r="G6" s="135"/>
      <c r="H6" s="85"/>
      <c r="I6" s="136"/>
      <c r="J6" s="59"/>
      <c r="K6" s="59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161"/>
      <c r="AB6" s="162"/>
      <c r="AC6" s="162"/>
      <c r="AD6" s="162"/>
      <c r="AE6" s="162"/>
      <c r="AF6" s="162"/>
      <c r="AG6" s="162"/>
      <c r="AH6" s="43"/>
    </row>
    <row r="7" spans="1:34" ht="15.95" customHeight="1" x14ac:dyDescent="0.25">
      <c r="A7" s="10"/>
      <c r="B7" s="47"/>
      <c r="C7" s="48"/>
      <c r="D7" s="62"/>
      <c r="E7" s="63"/>
      <c r="F7" s="63"/>
      <c r="G7" s="85"/>
      <c r="H7" s="85"/>
      <c r="I7" s="85"/>
      <c r="J7" s="63"/>
      <c r="K7" s="63"/>
      <c r="L7" s="64"/>
      <c r="M7" s="64"/>
      <c r="N7" s="64"/>
      <c r="O7" s="64"/>
      <c r="P7" s="64"/>
      <c r="Q7" s="85"/>
      <c r="R7" s="85"/>
      <c r="S7" s="85"/>
      <c r="T7" s="85"/>
      <c r="U7" s="85"/>
      <c r="V7" s="85"/>
      <c r="W7" s="85"/>
      <c r="X7" s="85"/>
      <c r="Y7" s="64"/>
      <c r="Z7" s="64"/>
      <c r="AA7" s="64"/>
      <c r="AB7" s="64"/>
      <c r="AC7" s="64"/>
      <c r="AD7" s="64"/>
      <c r="AE7" s="64"/>
      <c r="AF7" s="163"/>
      <c r="AG7" s="130"/>
      <c r="AH7" s="164"/>
    </row>
    <row r="8" spans="1:34" ht="14.25" customHeight="1" x14ac:dyDescent="0.25">
      <c r="A8" s="7" t="s">
        <v>2</v>
      </c>
      <c r="B8" s="15"/>
      <c r="C8" s="21"/>
      <c r="D8" s="27">
        <v>11000</v>
      </c>
      <c r="E8" s="27">
        <v>11000</v>
      </c>
      <c r="F8" s="27">
        <v>11000</v>
      </c>
      <c r="G8" s="27">
        <v>11000</v>
      </c>
      <c r="H8" s="27">
        <v>11000</v>
      </c>
      <c r="I8" s="27">
        <v>11000</v>
      </c>
      <c r="J8" s="27">
        <v>11000</v>
      </c>
      <c r="K8" s="27">
        <v>11000</v>
      </c>
      <c r="L8" s="27">
        <v>11000</v>
      </c>
      <c r="M8" s="27">
        <v>11000</v>
      </c>
      <c r="N8" s="27">
        <v>11000</v>
      </c>
      <c r="O8" s="27">
        <v>11000</v>
      </c>
      <c r="P8" s="27">
        <v>11000</v>
      </c>
      <c r="Q8" s="27">
        <v>11000</v>
      </c>
      <c r="R8" s="27">
        <v>11000</v>
      </c>
      <c r="S8" s="27">
        <v>11000</v>
      </c>
      <c r="T8" s="27">
        <v>11000</v>
      </c>
      <c r="U8" s="27">
        <v>11000</v>
      </c>
      <c r="V8" s="27">
        <v>11000</v>
      </c>
      <c r="W8" s="27">
        <v>11000</v>
      </c>
      <c r="X8" s="27">
        <v>11000</v>
      </c>
      <c r="Y8" s="27">
        <v>11000</v>
      </c>
      <c r="Z8" s="27">
        <v>11000</v>
      </c>
      <c r="AA8" s="27">
        <v>11000</v>
      </c>
      <c r="AB8" s="27">
        <v>11000</v>
      </c>
      <c r="AC8" s="27">
        <v>11000</v>
      </c>
      <c r="AD8" s="27">
        <v>11000</v>
      </c>
      <c r="AE8" s="27">
        <v>11000</v>
      </c>
      <c r="AF8" s="27">
        <v>11000</v>
      </c>
      <c r="AG8" s="27">
        <v>11000</v>
      </c>
      <c r="AH8" s="40"/>
    </row>
    <row r="9" spans="1:34" ht="14.25" customHeight="1" x14ac:dyDescent="0.25">
      <c r="A9" s="10"/>
      <c r="B9" s="15"/>
      <c r="C9" s="21"/>
      <c r="D9" s="27"/>
      <c r="E9" s="65"/>
      <c r="F9" s="65"/>
      <c r="G9" s="27"/>
      <c r="H9" s="27"/>
      <c r="I9" s="27"/>
      <c r="J9" s="65"/>
      <c r="K9" s="27"/>
      <c r="L9" s="27"/>
      <c r="M9" s="27"/>
      <c r="N9" s="27"/>
      <c r="O9" s="27"/>
      <c r="P9" s="27"/>
      <c r="Q9" s="27"/>
      <c r="R9" s="27"/>
      <c r="S9" s="66"/>
      <c r="T9" s="66"/>
      <c r="U9" s="66"/>
      <c r="V9" s="66"/>
      <c r="W9" s="66"/>
      <c r="X9" s="66"/>
      <c r="Y9" s="27"/>
      <c r="Z9" s="27"/>
      <c r="AA9" s="27"/>
      <c r="AB9" s="27"/>
      <c r="AC9" s="27"/>
      <c r="AD9" s="27"/>
      <c r="AE9" s="143"/>
      <c r="AF9" s="27"/>
      <c r="AG9" s="27"/>
      <c r="AH9" s="41"/>
    </row>
    <row r="10" spans="1:34" s="2" customFormat="1" x14ac:dyDescent="0.25">
      <c r="A10" s="49"/>
      <c r="B10" s="13"/>
      <c r="C10" s="1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13"/>
      <c r="Z10" s="13"/>
      <c r="AA10" s="13"/>
      <c r="AB10" s="13"/>
      <c r="AC10" s="13"/>
      <c r="AD10" s="69"/>
      <c r="AE10" s="26"/>
      <c r="AF10" s="13"/>
      <c r="AG10" s="13"/>
      <c r="AH10" s="39"/>
    </row>
    <row r="11" spans="1:34" x14ac:dyDescent="0.25">
      <c r="A11" s="10"/>
      <c r="B11" s="15"/>
      <c r="C11" s="1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9"/>
      <c r="AF11" s="22"/>
      <c r="AG11" s="22"/>
      <c r="AH11" s="40"/>
    </row>
    <row r="12" spans="1:34" s="24" customFormat="1" ht="15.75" thickBot="1" x14ac:dyDescent="0.3">
      <c r="A12" s="10" t="s">
        <v>3</v>
      </c>
      <c r="B12" s="15">
        <f>B13+B21+B34+B44+B51+B55+B58</f>
        <v>26110.500000000004</v>
      </c>
      <c r="C12" s="13">
        <f t="shared" ref="C12:C19" si="0">SUM(D12:AG12)</f>
        <v>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30"/>
      <c r="AF12" s="23"/>
      <c r="AG12" s="23"/>
      <c r="AH12" s="42"/>
    </row>
    <row r="13" spans="1:34" x14ac:dyDescent="0.25">
      <c r="A13" s="10" t="s">
        <v>4</v>
      </c>
      <c r="B13" s="15">
        <f>SUM(B14:B20)</f>
        <v>3441.7999999999997</v>
      </c>
      <c r="C13" s="13">
        <f t="shared" si="0"/>
        <v>0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30"/>
      <c r="AF13" s="23"/>
      <c r="AG13" s="23"/>
      <c r="AH13" s="42"/>
    </row>
    <row r="14" spans="1:34" ht="12.95" customHeight="1" x14ac:dyDescent="0.25">
      <c r="A14" s="7" t="s">
        <v>23</v>
      </c>
      <c r="B14" s="13">
        <f>53.5+53.6+27.4+76.2+37.8+43.4+43.8+45.2+23.4+50.9+53.1+80.3+38.7+9.3+9.5+61.2+20.8+44.5+14.5</f>
        <v>787.09999999999991</v>
      </c>
      <c r="C14" s="13">
        <f t="shared" si="0"/>
        <v>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23"/>
      <c r="R14" s="23"/>
      <c r="S14" s="23"/>
      <c r="T14" s="23"/>
      <c r="U14" s="13"/>
      <c r="V14" s="23"/>
      <c r="W14" s="23"/>
      <c r="X14" s="23"/>
      <c r="Y14" s="23"/>
      <c r="Z14" s="23"/>
      <c r="AA14" s="13"/>
      <c r="AB14" s="23"/>
      <c r="AC14" s="23"/>
      <c r="AD14" s="23"/>
      <c r="AE14" s="30"/>
      <c r="AF14" s="23"/>
      <c r="AG14" s="23"/>
      <c r="AH14" s="42"/>
    </row>
    <row r="15" spans="1:34" ht="12.95" customHeight="1" x14ac:dyDescent="0.25">
      <c r="A15" s="7" t="s">
        <v>5</v>
      </c>
      <c r="B15" s="13">
        <f>7.7+19.7+9.3+9.3</f>
        <v>46</v>
      </c>
      <c r="C15" s="13">
        <f t="shared" si="0"/>
        <v>0</v>
      </c>
      <c r="D15" s="23"/>
      <c r="E15" s="13"/>
      <c r="F15" s="23"/>
      <c r="G15" s="23"/>
      <c r="H15" s="23"/>
      <c r="I15" s="23"/>
      <c r="J15" s="13"/>
      <c r="K15" s="23"/>
      <c r="L15" s="23"/>
      <c r="M15" s="23"/>
      <c r="N15" s="23"/>
      <c r="O15" s="13"/>
      <c r="P15" s="23"/>
      <c r="Q15" s="23"/>
      <c r="R15" s="23"/>
      <c r="S15" s="23"/>
      <c r="T15" s="23"/>
      <c r="U15" s="13"/>
      <c r="V15" s="23"/>
      <c r="W15" s="23"/>
      <c r="X15" s="23"/>
      <c r="Y15" s="23"/>
      <c r="Z15" s="23"/>
      <c r="AA15" s="13"/>
      <c r="AB15" s="23"/>
      <c r="AC15" s="23"/>
      <c r="AD15" s="23"/>
      <c r="AE15" s="30"/>
      <c r="AF15" s="23"/>
      <c r="AG15" s="23"/>
      <c r="AH15" s="42"/>
    </row>
    <row r="16" spans="1:34" ht="12.95" customHeight="1" x14ac:dyDescent="0.25">
      <c r="A16" s="7" t="s">
        <v>6</v>
      </c>
      <c r="B16" s="13">
        <f>30.1+17.1+21.2+21.3+35.6</f>
        <v>125.30000000000001</v>
      </c>
      <c r="C16" s="13">
        <f t="shared" si="0"/>
        <v>0</v>
      </c>
      <c r="D16" s="23"/>
      <c r="E16" s="13"/>
      <c r="F16" s="23"/>
      <c r="G16" s="23"/>
      <c r="H16" s="23"/>
      <c r="I16" s="23"/>
      <c r="J16" s="13"/>
      <c r="K16" s="23"/>
      <c r="L16" s="23"/>
      <c r="M16" s="23"/>
      <c r="N16" s="23"/>
      <c r="O16" s="13"/>
      <c r="P16" s="23"/>
      <c r="Q16" s="13"/>
      <c r="R16" s="23"/>
      <c r="S16" s="23"/>
      <c r="T16" s="23"/>
      <c r="U16" s="13"/>
      <c r="V16" s="23"/>
      <c r="W16" s="23"/>
      <c r="X16" s="23"/>
      <c r="Y16" s="23"/>
      <c r="Z16" s="23"/>
      <c r="AA16" s="13"/>
      <c r="AB16" s="23"/>
      <c r="AC16" s="23"/>
      <c r="AD16" s="23"/>
      <c r="AE16" s="30"/>
      <c r="AF16" s="23"/>
      <c r="AG16" s="23"/>
      <c r="AH16" s="42"/>
    </row>
    <row r="17" spans="1:34" ht="12.95" customHeight="1" x14ac:dyDescent="0.25">
      <c r="A17" s="7" t="s">
        <v>24</v>
      </c>
      <c r="B17" s="13">
        <f>19.6+7.1+7+55.9+44.4+74.3+107.4+12.4+111.8+202.8+221.6+7.5+175.2</f>
        <v>1047</v>
      </c>
      <c r="C17" s="13">
        <f t="shared" si="0"/>
        <v>0</v>
      </c>
      <c r="D17" s="13"/>
      <c r="E17" s="23"/>
      <c r="F17" s="23"/>
      <c r="G17" s="23"/>
      <c r="H17" s="13"/>
      <c r="I17" s="23"/>
      <c r="J17" s="23"/>
      <c r="K17" s="23"/>
      <c r="L17" s="23"/>
      <c r="M17" s="13"/>
      <c r="N17" s="23"/>
      <c r="O17" s="23"/>
      <c r="P17" s="23"/>
      <c r="Q17" s="23"/>
      <c r="R17" s="23"/>
      <c r="S17" s="13"/>
      <c r="T17" s="23"/>
      <c r="U17" s="23"/>
      <c r="V17" s="23"/>
      <c r="W17" s="23"/>
      <c r="X17" s="23"/>
      <c r="Y17" s="13"/>
      <c r="Z17" s="23"/>
      <c r="AA17" s="23"/>
      <c r="AB17" s="23"/>
      <c r="AC17" s="23"/>
      <c r="AD17" s="23"/>
      <c r="AE17" s="30"/>
      <c r="AF17" s="13"/>
      <c r="AG17" s="23"/>
      <c r="AH17" s="42"/>
    </row>
    <row r="18" spans="1:34" ht="12.95" customHeight="1" x14ac:dyDescent="0.25">
      <c r="A18" s="7" t="s">
        <v>8</v>
      </c>
      <c r="B18" s="13">
        <f>56+151.7+158.3+4.5+33.8+19.3+38.2</f>
        <v>461.8</v>
      </c>
      <c r="C18" s="13">
        <f t="shared" si="0"/>
        <v>0</v>
      </c>
      <c r="D18" s="13"/>
      <c r="E18" s="23"/>
      <c r="F18" s="23"/>
      <c r="G18" s="23"/>
      <c r="H18" s="13"/>
      <c r="I18" s="23"/>
      <c r="J18" s="23"/>
      <c r="K18" s="23"/>
      <c r="L18" s="23"/>
      <c r="M18" s="13"/>
      <c r="N18" s="23"/>
      <c r="O18" s="23"/>
      <c r="P18" s="23"/>
      <c r="Q18" s="23"/>
      <c r="R18" s="23"/>
      <c r="S18" s="13"/>
      <c r="T18" s="23"/>
      <c r="U18" s="23"/>
      <c r="V18" s="23"/>
      <c r="W18" s="23"/>
      <c r="X18" s="23"/>
      <c r="Y18" s="13"/>
      <c r="Z18" s="23"/>
      <c r="AA18" s="23"/>
      <c r="AB18" s="23"/>
      <c r="AC18" s="23"/>
      <c r="AD18" s="23"/>
      <c r="AE18" s="30"/>
      <c r="AF18" s="13"/>
      <c r="AG18" s="23"/>
      <c r="AH18" s="42"/>
    </row>
    <row r="19" spans="1:34" ht="12.95" customHeight="1" x14ac:dyDescent="0.25">
      <c r="A19" s="7" t="s">
        <v>13</v>
      </c>
      <c r="B19" s="13">
        <f>23.9+31.5+39.7</f>
        <v>95.1</v>
      </c>
      <c r="C19" s="13">
        <f t="shared" si="0"/>
        <v>0</v>
      </c>
      <c r="D19" s="13"/>
      <c r="E19" s="23"/>
      <c r="F19" s="23"/>
      <c r="G19" s="23"/>
      <c r="H19" s="13"/>
      <c r="I19" s="23"/>
      <c r="J19" s="23"/>
      <c r="K19" s="23"/>
      <c r="L19" s="23"/>
      <c r="M19" s="13"/>
      <c r="N19" s="23"/>
      <c r="O19" s="23"/>
      <c r="P19" s="23"/>
      <c r="Q19" s="23"/>
      <c r="R19" s="23"/>
      <c r="S19" s="13"/>
      <c r="T19" s="23"/>
      <c r="U19" s="23"/>
      <c r="V19" s="23"/>
      <c r="W19" s="23"/>
      <c r="X19" s="23"/>
      <c r="Y19" s="13"/>
      <c r="Z19" s="23"/>
      <c r="AA19" s="23"/>
      <c r="AB19" s="23"/>
      <c r="AC19" s="23"/>
      <c r="AD19" s="23"/>
      <c r="AE19" s="30"/>
      <c r="AF19" s="13"/>
      <c r="AG19" s="23"/>
      <c r="AH19" s="42"/>
    </row>
    <row r="20" spans="1:34" ht="12.95" customHeight="1" x14ac:dyDescent="0.25">
      <c r="A20" s="7" t="s">
        <v>7</v>
      </c>
      <c r="B20" s="13">
        <f>29.1+58.2+418.7+373.5</f>
        <v>879.5</v>
      </c>
      <c r="C20" s="13">
        <f>SUM(D20:AH20)</f>
        <v>0</v>
      </c>
      <c r="D20" s="13"/>
      <c r="E20" s="23"/>
      <c r="F20" s="23"/>
      <c r="G20" s="23"/>
      <c r="H20" s="13"/>
      <c r="I20" s="23"/>
      <c r="J20" s="23"/>
      <c r="K20" s="23"/>
      <c r="L20" s="23"/>
      <c r="M20" s="13"/>
      <c r="N20" s="23"/>
      <c r="O20" s="23"/>
      <c r="P20" s="23"/>
      <c r="Q20" s="23"/>
      <c r="R20" s="23"/>
      <c r="S20" s="13"/>
      <c r="T20" s="23"/>
      <c r="U20" s="23"/>
      <c r="V20" s="23"/>
      <c r="W20" s="23"/>
      <c r="X20" s="23"/>
      <c r="Y20" s="13"/>
      <c r="Z20" s="23"/>
      <c r="AA20" s="23"/>
      <c r="AB20" s="23"/>
      <c r="AC20" s="23"/>
      <c r="AD20" s="23"/>
      <c r="AE20" s="30"/>
      <c r="AF20" s="13"/>
      <c r="AG20" s="23"/>
      <c r="AH20" s="42"/>
    </row>
    <row r="21" spans="1:34" ht="12.95" customHeight="1" x14ac:dyDescent="0.25">
      <c r="A21" s="10" t="s">
        <v>10</v>
      </c>
      <c r="B21" s="15">
        <f>SUM(B22:B33)</f>
        <v>7161.5000000000009</v>
      </c>
      <c r="C21" s="13">
        <f t="shared" ref="C21:C64" si="1">SUM(D21:AH21)</f>
        <v>0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30"/>
      <c r="AF21" s="23"/>
      <c r="AG21" s="23"/>
      <c r="AH21" s="42"/>
    </row>
    <row r="22" spans="1:34" ht="12.95" customHeight="1" x14ac:dyDescent="0.25">
      <c r="A22" s="7" t="s">
        <v>25</v>
      </c>
      <c r="B22" s="13">
        <f>17.1+40.5+26.3+14.2+18.9+15.1+15.7+15.8+16+21.2+20.8+14.9+15.8+19.6+19.8+19.8+22.4+13.4+11+11.7+18.3+14.6+14.9+19.2+19.2+20.2+23.8+9.8+15.9+12.7+12.5+44.9+56.9+22+12.9+7.4+9.1+17.8+13.9+23.7+23.2+15.2+9.6+32.4+13+13.8+26.5+13+23+18.6+14.3+14.1+17.2+12.8+22.2+13.7+13.6+8.9+80.9+36.1+164.2+75.1+110.5+3.4</f>
        <v>1535</v>
      </c>
      <c r="C22" s="13">
        <f t="shared" si="1"/>
        <v>33770</v>
      </c>
      <c r="D22" s="28">
        <v>1535</v>
      </c>
      <c r="E22" s="28">
        <v>1535</v>
      </c>
      <c r="F22" s="28">
        <v>1535</v>
      </c>
      <c r="G22" s="28">
        <v>1535</v>
      </c>
      <c r="H22" s="28"/>
      <c r="I22" s="28"/>
      <c r="J22" s="28">
        <v>1535</v>
      </c>
      <c r="K22" s="28">
        <v>1535</v>
      </c>
      <c r="L22" s="28">
        <v>1535</v>
      </c>
      <c r="M22" s="28">
        <v>1535</v>
      </c>
      <c r="N22" s="28">
        <v>1535</v>
      </c>
      <c r="O22" s="28"/>
      <c r="P22" s="28"/>
      <c r="Q22" s="28">
        <v>1535</v>
      </c>
      <c r="R22" s="28">
        <v>1535</v>
      </c>
      <c r="S22" s="28">
        <v>1535</v>
      </c>
      <c r="T22" s="28">
        <v>1535</v>
      </c>
      <c r="U22" s="28">
        <v>1535</v>
      </c>
      <c r="V22" s="28"/>
      <c r="W22" s="28"/>
      <c r="X22" s="28">
        <v>1535</v>
      </c>
      <c r="Y22" s="28">
        <v>1535</v>
      </c>
      <c r="Z22" s="28">
        <v>1535</v>
      </c>
      <c r="AA22" s="28">
        <v>1535</v>
      </c>
      <c r="AB22" s="28">
        <v>1535</v>
      </c>
      <c r="AC22" s="28"/>
      <c r="AD22" s="28"/>
      <c r="AE22" s="28">
        <v>1535</v>
      </c>
      <c r="AF22" s="28">
        <v>1535</v>
      </c>
      <c r="AG22" s="28">
        <v>1535</v>
      </c>
      <c r="AH22" s="50"/>
    </row>
    <row r="23" spans="1:34" ht="12.95" customHeight="1" x14ac:dyDescent="0.25">
      <c r="A23" s="7" t="s">
        <v>26</v>
      </c>
      <c r="B23" s="13">
        <f>20.2+19.8+7.1+6.8+6.9+7.4+4.8+1.4+1.3+1.7+1.8+1.1+1.5+1.7+1.7+1.7+1.3+1.3+1.4+13.6+2.5+1.5+1.4</f>
        <v>109.9</v>
      </c>
      <c r="C23" s="13">
        <f t="shared" si="1"/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26"/>
      <c r="AF23" s="13"/>
      <c r="AG23" s="13"/>
      <c r="AH23" s="42"/>
    </row>
    <row r="24" spans="1:34" ht="12.95" customHeight="1" x14ac:dyDescent="0.25">
      <c r="A24" s="7" t="s">
        <v>27</v>
      </c>
      <c r="B24" s="13">
        <f>2.6+14.3+27.3+15.3+2.4+3.3+13.5+22.9+45.7+19.9+41.8+10.2+11.4+12.2+9+78.6+4.4+4.4+7.8+6.1+3.1+90.1+11.1+3.1+3.2+3.5+2.6+4.3+4.8+39.6+15.3+37+69.9+6.5+22.6+16.1+19+2.7+18.3</f>
        <v>725.9</v>
      </c>
      <c r="C24" s="13">
        <f t="shared" si="1"/>
        <v>0</v>
      </c>
      <c r="D24" s="13"/>
      <c r="E24" s="23"/>
      <c r="F24" s="13"/>
      <c r="G24" s="13"/>
      <c r="H24" s="23"/>
      <c r="I24" s="23"/>
      <c r="J24" s="23"/>
      <c r="K24" s="23"/>
      <c r="L24" s="23"/>
      <c r="M24" s="13"/>
      <c r="N24" s="13"/>
      <c r="O24" s="23"/>
      <c r="P24" s="23"/>
      <c r="Q24" s="23"/>
      <c r="R24" s="13"/>
      <c r="S24" s="23"/>
      <c r="T24" s="13"/>
      <c r="U24" s="13"/>
      <c r="V24" s="23"/>
      <c r="W24" s="23"/>
      <c r="X24" s="23"/>
      <c r="Y24" s="13"/>
      <c r="Z24" s="23"/>
      <c r="AA24" s="13"/>
      <c r="AB24" s="13"/>
      <c r="AC24" s="23"/>
      <c r="AD24" s="23"/>
      <c r="AE24" s="30"/>
      <c r="AF24" s="13"/>
      <c r="AG24" s="23"/>
      <c r="AH24" s="42"/>
    </row>
    <row r="25" spans="1:34" ht="12.95" customHeight="1" x14ac:dyDescent="0.25">
      <c r="A25" s="7" t="s">
        <v>16</v>
      </c>
      <c r="B25" s="13">
        <f>5.7+16.6+34.5+21.6+6.6+25.9+5.6+11.8+2.2+76</f>
        <v>206.5</v>
      </c>
      <c r="C25" s="13">
        <f t="shared" si="1"/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26"/>
      <c r="AF25" s="13"/>
      <c r="AG25" s="13"/>
      <c r="AH25" s="42"/>
    </row>
    <row r="26" spans="1:34" ht="12.95" customHeight="1" x14ac:dyDescent="0.25">
      <c r="A26" s="7" t="s">
        <v>8</v>
      </c>
      <c r="B26" s="13">
        <f>15.7+14.4+8.9+43.9+6.6+6.1+4.3+17.6+137.3+10.1+2.5+32.3+115.6+11.1+14.7+36+91.9+112+16.1+25.2+21.3</f>
        <v>743.60000000000014</v>
      </c>
      <c r="C26" s="13">
        <f t="shared" si="1"/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26"/>
      <c r="AF26" s="13"/>
      <c r="AG26" s="13"/>
      <c r="AH26" s="42"/>
    </row>
    <row r="27" spans="1:34" ht="30" x14ac:dyDescent="0.25">
      <c r="A27" s="7" t="s">
        <v>28</v>
      </c>
      <c r="B27" s="13">
        <f>567.3+107.2+5.2+62.7+311.3+170.1</f>
        <v>1223.8</v>
      </c>
      <c r="C27" s="13">
        <f t="shared" si="1"/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23"/>
      <c r="S27" s="23"/>
      <c r="T27" s="23"/>
      <c r="U27" s="23"/>
      <c r="V27" s="23"/>
      <c r="W27" s="13"/>
      <c r="X27" s="13"/>
      <c r="Y27" s="23"/>
      <c r="Z27" s="23"/>
      <c r="AA27" s="23"/>
      <c r="AB27" s="23"/>
      <c r="AC27" s="23"/>
      <c r="AD27" s="23"/>
      <c r="AE27" s="30"/>
      <c r="AF27" s="23"/>
      <c r="AG27" s="23"/>
      <c r="AH27" s="42"/>
    </row>
    <row r="28" spans="1:34" ht="12.95" customHeight="1" x14ac:dyDescent="0.25">
      <c r="A28" s="7" t="s">
        <v>29</v>
      </c>
      <c r="B28" s="13">
        <f>8.8+9.5+3.9+4.2+4.1+1.9+1.7+6.4+5.7+2+2.2+2.7+1.4+2.2+1.5+1.6+2</f>
        <v>61.800000000000011</v>
      </c>
      <c r="C28" s="13">
        <f t="shared" si="1"/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26"/>
      <c r="AF28" s="13"/>
      <c r="AG28" s="13"/>
      <c r="AH28" s="42"/>
    </row>
    <row r="29" spans="1:34" ht="12.95" customHeight="1" x14ac:dyDescent="0.25">
      <c r="A29" s="7" t="s">
        <v>14</v>
      </c>
      <c r="B29" s="13">
        <f>7.8+7.7+4+6.1+0.6+0.6+0.5+0.7+7.4+7.3+3.4+5.3+7.6+5.1+5.4+5.4+2.8</f>
        <v>77.7</v>
      </c>
      <c r="C29" s="13">
        <f t="shared" si="1"/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13"/>
      <c r="S29" s="13"/>
      <c r="T29" s="13"/>
      <c r="U29" s="13"/>
      <c r="V29" s="13"/>
      <c r="W29" s="23"/>
      <c r="X29" s="23"/>
      <c r="Y29" s="13"/>
      <c r="Z29" s="13"/>
      <c r="AA29" s="13"/>
      <c r="AB29" s="13"/>
      <c r="AC29" s="13"/>
      <c r="AD29" s="23"/>
      <c r="AE29" s="30"/>
      <c r="AF29" s="13"/>
      <c r="AG29" s="13"/>
      <c r="AH29" s="42"/>
    </row>
    <row r="30" spans="1:34" ht="12.95" customHeight="1" x14ac:dyDescent="0.25">
      <c r="A30" s="7" t="s">
        <v>12</v>
      </c>
      <c r="B30" s="13">
        <v>208.7</v>
      </c>
      <c r="C30" s="13">
        <f t="shared" si="1"/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13"/>
      <c r="S30" s="13"/>
      <c r="T30" s="13"/>
      <c r="U30" s="13"/>
      <c r="V30" s="13"/>
      <c r="W30" s="23"/>
      <c r="X30" s="23"/>
      <c r="Y30" s="13"/>
      <c r="Z30" s="13"/>
      <c r="AA30" s="13"/>
      <c r="AB30" s="13"/>
      <c r="AC30" s="13"/>
      <c r="AD30" s="23"/>
      <c r="AE30" s="30"/>
      <c r="AF30" s="13"/>
      <c r="AG30" s="13"/>
      <c r="AH30" s="42"/>
    </row>
    <row r="31" spans="1:34" ht="12.95" customHeight="1" x14ac:dyDescent="0.25">
      <c r="A31" s="7" t="s">
        <v>30</v>
      </c>
      <c r="B31" s="13">
        <f>32.2+571.2+0.6+0.6+48.1+0.6+0.6+38.8+9.5+88.5+33.6+1266.3</f>
        <v>2090.6000000000004</v>
      </c>
      <c r="C31" s="13">
        <f t="shared" si="1"/>
        <v>0</v>
      </c>
      <c r="D31" s="13"/>
      <c r="E31" s="23"/>
      <c r="F31" s="23"/>
      <c r="G31" s="23"/>
      <c r="H31" s="23"/>
      <c r="I31" s="23"/>
      <c r="J31" s="23"/>
      <c r="K31" s="13"/>
      <c r="L31" s="23"/>
      <c r="M31" s="23"/>
      <c r="N31" s="23"/>
      <c r="O31" s="23"/>
      <c r="P31" s="23"/>
      <c r="Q31" s="23"/>
      <c r="R31" s="13"/>
      <c r="S31" s="23"/>
      <c r="T31" s="23"/>
      <c r="U31" s="23"/>
      <c r="V31" s="23"/>
      <c r="W31" s="23"/>
      <c r="X31" s="23"/>
      <c r="Y31" s="13"/>
      <c r="Z31" s="23"/>
      <c r="AA31" s="23"/>
      <c r="AB31" s="23"/>
      <c r="AC31" s="23"/>
      <c r="AD31" s="13"/>
      <c r="AE31" s="30"/>
      <c r="AF31" s="13"/>
      <c r="AG31" s="23"/>
      <c r="AH31" s="42"/>
    </row>
    <row r="32" spans="1:34" ht="12.95" customHeight="1" x14ac:dyDescent="0.25">
      <c r="A32" s="7" t="s">
        <v>31</v>
      </c>
      <c r="B32" s="13">
        <f>0.5+0.7+0.6+0.4+0.4+0.4+0.4+0.6+0.5+0.5+0.2+0.3+0.6+1+0.2+0.3+3.6+25.6+69</f>
        <v>105.8</v>
      </c>
      <c r="C32" s="13">
        <f t="shared" si="1"/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30"/>
      <c r="AF32" s="23"/>
      <c r="AG32" s="23"/>
      <c r="AH32" s="42"/>
    </row>
    <row r="33" spans="1:34" ht="12.95" customHeight="1" x14ac:dyDescent="0.25">
      <c r="A33" s="7" t="s">
        <v>5</v>
      </c>
      <c r="B33" s="13">
        <f>12.4+19.7+6.1+6.1+15+12.9</f>
        <v>72.2</v>
      </c>
      <c r="C33" s="13">
        <f t="shared" si="1"/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26"/>
      <c r="AF33" s="13"/>
      <c r="AG33" s="13"/>
      <c r="AH33" s="42"/>
    </row>
    <row r="34" spans="1:34" ht="12.95" customHeight="1" x14ac:dyDescent="0.25">
      <c r="A34" s="10" t="s">
        <v>15</v>
      </c>
      <c r="B34" s="15">
        <f>SUM(B35:B43)</f>
        <v>4286.5999999999995</v>
      </c>
      <c r="C34" s="13">
        <f t="shared" si="1"/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30"/>
      <c r="AF34" s="23"/>
      <c r="AG34" s="23"/>
      <c r="AH34" s="42"/>
    </row>
    <row r="35" spans="1:34" ht="12.95" customHeight="1" x14ac:dyDescent="0.25">
      <c r="A35" s="7" t="s">
        <v>25</v>
      </c>
      <c r="B35" s="13">
        <f>36.6+3.7+4.9+14.7+9+14.7+8+8+34+30.5+13.9+45.2+31.2</f>
        <v>254.40000000000003</v>
      </c>
      <c r="C35" s="13">
        <f t="shared" si="1"/>
        <v>5596.7999999999993</v>
      </c>
      <c r="D35" s="13">
        <f t="shared" ref="D35:G35" si="2">36.6+3.7+4.9+14.7+9+14.7+8+8+34+30.5+13.9+45.2+31.2</f>
        <v>254.40000000000003</v>
      </c>
      <c r="E35" s="13">
        <f t="shared" si="2"/>
        <v>254.40000000000003</v>
      </c>
      <c r="F35" s="13">
        <f t="shared" si="2"/>
        <v>254.40000000000003</v>
      </c>
      <c r="G35" s="13">
        <f t="shared" si="2"/>
        <v>254.40000000000003</v>
      </c>
      <c r="H35" s="28"/>
      <c r="I35" s="28"/>
      <c r="J35" s="13">
        <f t="shared" ref="J35:N35" si="3">36.6+3.7+4.9+14.7+9+14.7+8+8+34+30.5+13.9+45.2+31.2</f>
        <v>254.40000000000003</v>
      </c>
      <c r="K35" s="28">
        <v>254.4</v>
      </c>
      <c r="L35" s="28">
        <v>254.4</v>
      </c>
      <c r="M35" s="13">
        <f t="shared" si="3"/>
        <v>254.40000000000003</v>
      </c>
      <c r="N35" s="13">
        <f t="shared" si="3"/>
        <v>254.40000000000003</v>
      </c>
      <c r="O35" s="28"/>
      <c r="P35" s="28"/>
      <c r="Q35" s="28">
        <v>254.4</v>
      </c>
      <c r="R35" s="28">
        <v>254.4</v>
      </c>
      <c r="S35" s="28">
        <v>254.4</v>
      </c>
      <c r="T35" s="13">
        <f t="shared" ref="T35:U35" si="4">36.6+3.7+4.9+14.7+9+14.7+8+8+34+30.5+13.9+45.2+31.2</f>
        <v>254.40000000000003</v>
      </c>
      <c r="U35" s="13">
        <f t="shared" si="4"/>
        <v>254.40000000000003</v>
      </c>
      <c r="V35" s="28"/>
      <c r="W35" s="28"/>
      <c r="X35" s="28">
        <v>254.4</v>
      </c>
      <c r="Y35" s="28">
        <v>254.4</v>
      </c>
      <c r="Z35" s="28">
        <v>254.4</v>
      </c>
      <c r="AA35" s="13">
        <f t="shared" ref="AA35:AB35" si="5">36.6+3.7+4.9+14.7+9+14.7+8+8+34+30.5+13.9+45.2+31.2</f>
        <v>254.40000000000003</v>
      </c>
      <c r="AB35" s="13">
        <f t="shared" si="5"/>
        <v>254.40000000000003</v>
      </c>
      <c r="AC35" s="13"/>
      <c r="AD35" s="13"/>
      <c r="AE35" s="31">
        <v>254.4</v>
      </c>
      <c r="AF35" s="28">
        <v>254.4</v>
      </c>
      <c r="AG35" s="28">
        <v>254.4</v>
      </c>
      <c r="AH35" s="50"/>
    </row>
    <row r="36" spans="1:34" ht="12.95" customHeight="1" x14ac:dyDescent="0.25">
      <c r="A36" s="7" t="s">
        <v>6</v>
      </c>
      <c r="B36" s="13">
        <f>3.9+6.4</f>
        <v>10.3</v>
      </c>
      <c r="C36" s="13">
        <f t="shared" si="1"/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30"/>
      <c r="AF36" s="23"/>
      <c r="AG36" s="23"/>
      <c r="AH36" s="42"/>
    </row>
    <row r="37" spans="1:34" ht="30" x14ac:dyDescent="0.25">
      <c r="A37" s="7" t="s">
        <v>11</v>
      </c>
      <c r="B37" s="13">
        <f>47.6+1863.8+1009.4+84.3</f>
        <v>3005.1</v>
      </c>
      <c r="C37" s="13">
        <f t="shared" si="1"/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30"/>
      <c r="AF37" s="23"/>
      <c r="AG37" s="23"/>
      <c r="AH37" s="42"/>
    </row>
    <row r="38" spans="1:34" ht="12.95" customHeight="1" x14ac:dyDescent="0.25">
      <c r="A38" s="7" t="s">
        <v>8</v>
      </c>
      <c r="B38" s="13">
        <f>9.1+5.9+5.5+9.1+48.5</f>
        <v>78.099999999999994</v>
      </c>
      <c r="C38" s="13">
        <f t="shared" si="1"/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26"/>
      <c r="AF38" s="13"/>
      <c r="AG38" s="13"/>
      <c r="AH38" s="42"/>
    </row>
    <row r="39" spans="1:34" ht="12.95" customHeight="1" x14ac:dyDescent="0.25">
      <c r="A39" s="7" t="s">
        <v>32</v>
      </c>
      <c r="B39" s="13">
        <v>580.79999999999995</v>
      </c>
      <c r="C39" s="13">
        <f t="shared" si="1"/>
        <v>0</v>
      </c>
      <c r="D39" s="13"/>
      <c r="E39" s="23"/>
      <c r="F39" s="23"/>
      <c r="G39" s="23"/>
      <c r="H39" s="13"/>
      <c r="I39" s="23"/>
      <c r="J39" s="23"/>
      <c r="K39" s="13"/>
      <c r="L39" s="23"/>
      <c r="M39" s="23"/>
      <c r="N39" s="23"/>
      <c r="O39" s="23"/>
      <c r="P39" s="23"/>
      <c r="Q39" s="13"/>
      <c r="R39" s="13"/>
      <c r="S39" s="23"/>
      <c r="T39" s="23"/>
      <c r="U39" s="23"/>
      <c r="V39" s="23"/>
      <c r="W39" s="13"/>
      <c r="X39" s="13"/>
      <c r="Y39" s="23"/>
      <c r="Z39" s="23"/>
      <c r="AA39" s="23"/>
      <c r="AB39" s="23"/>
      <c r="AC39" s="23"/>
      <c r="AD39" s="13"/>
      <c r="AE39" s="30"/>
      <c r="AF39" s="23"/>
      <c r="AG39" s="23"/>
      <c r="AH39" s="42"/>
    </row>
    <row r="40" spans="1:34" ht="12.95" customHeight="1" x14ac:dyDescent="0.25">
      <c r="A40" s="7" t="s">
        <v>9</v>
      </c>
      <c r="B40" s="13">
        <f>38.6+1.4+3.2+5.1+0.3</f>
        <v>48.6</v>
      </c>
      <c r="C40" s="13">
        <f t="shared" si="1"/>
        <v>0</v>
      </c>
      <c r="D40" s="13"/>
      <c r="E40" s="23"/>
      <c r="F40" s="23"/>
      <c r="G40" s="23"/>
      <c r="H40" s="13"/>
      <c r="I40" s="23"/>
      <c r="J40" s="23"/>
      <c r="K40" s="13"/>
      <c r="L40" s="23"/>
      <c r="M40" s="23"/>
      <c r="N40" s="23"/>
      <c r="O40" s="23"/>
      <c r="P40" s="23"/>
      <c r="Q40" s="13"/>
      <c r="R40" s="23"/>
      <c r="S40" s="23"/>
      <c r="T40" s="23"/>
      <c r="U40" s="23"/>
      <c r="V40" s="23"/>
      <c r="W40" s="23"/>
      <c r="X40" s="13"/>
      <c r="Y40" s="23"/>
      <c r="Z40" s="23"/>
      <c r="AA40" s="23"/>
      <c r="AB40" s="13"/>
      <c r="AC40" s="23"/>
      <c r="AD40" s="23"/>
      <c r="AE40" s="30"/>
      <c r="AF40" s="23"/>
      <c r="AG40" s="23"/>
      <c r="AH40" s="42"/>
    </row>
    <row r="41" spans="1:34" ht="12.95" customHeight="1" x14ac:dyDescent="0.25">
      <c r="A41" s="7" t="s">
        <v>33</v>
      </c>
      <c r="B41" s="13">
        <f>23.1+129.8+2.7+13.7+9.4+12.9+4.9+5</f>
        <v>201.5</v>
      </c>
      <c r="C41" s="13">
        <f t="shared" si="1"/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26"/>
      <c r="AF41" s="13"/>
      <c r="AG41" s="13"/>
      <c r="AH41" s="42"/>
    </row>
    <row r="42" spans="1:34" ht="12.95" customHeight="1" x14ac:dyDescent="0.25">
      <c r="A42" s="7" t="s">
        <v>34</v>
      </c>
      <c r="B42" s="13">
        <f>9.1+7.3+9.7+13.6+19.6+21.2+21</f>
        <v>101.5</v>
      </c>
      <c r="C42" s="13">
        <f t="shared" si="1"/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30"/>
      <c r="AF42" s="23"/>
      <c r="AG42" s="23"/>
      <c r="AH42" s="42"/>
    </row>
    <row r="43" spans="1:34" ht="12.95" customHeight="1" x14ac:dyDescent="0.25">
      <c r="A43" s="7" t="s">
        <v>31</v>
      </c>
      <c r="B43" s="13">
        <f>4.8+0.8+0.7</f>
        <v>6.3</v>
      </c>
      <c r="C43" s="13">
        <f t="shared" si="1"/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30"/>
      <c r="AF43" s="23"/>
      <c r="AG43" s="23"/>
      <c r="AH43" s="42"/>
    </row>
    <row r="44" spans="1:34" ht="12.95" customHeight="1" x14ac:dyDescent="0.25">
      <c r="A44" s="10" t="s">
        <v>17</v>
      </c>
      <c r="B44" s="15">
        <f>SUM(B45:B50)</f>
        <v>1124.0999999999999</v>
      </c>
      <c r="C44" s="13">
        <f t="shared" si="1"/>
        <v>0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30"/>
      <c r="AF44" s="23"/>
      <c r="AG44" s="23"/>
      <c r="AH44" s="42"/>
    </row>
    <row r="45" spans="1:34" ht="12.95" customHeight="1" x14ac:dyDescent="0.25">
      <c r="A45" s="7" t="s">
        <v>25</v>
      </c>
      <c r="B45" s="13">
        <f>10.2+22.1+13.7+8.9+12.9+23.4+24.9+27.9+31.6+7.8+20.8+8.9+23.6+23.5+23.5+23.3+22.3+19.6+12.8+30.5+10</f>
        <v>402.2000000000001</v>
      </c>
      <c r="C45" s="13">
        <f t="shared" si="1"/>
        <v>8848.4159999999993</v>
      </c>
      <c r="D45" s="31">
        <v>402.2</v>
      </c>
      <c r="E45" s="31">
        <v>402.2</v>
      </c>
      <c r="F45" s="31">
        <v>402.2</v>
      </c>
      <c r="G45" s="31">
        <v>402.2</v>
      </c>
      <c r="H45" s="31"/>
      <c r="I45" s="31"/>
      <c r="J45" s="31">
        <v>402.2</v>
      </c>
      <c r="K45" s="31">
        <v>402.2</v>
      </c>
      <c r="L45" s="31">
        <v>402.2</v>
      </c>
      <c r="M45" s="31">
        <v>402.21600000000001</v>
      </c>
      <c r="N45" s="31">
        <v>402.2</v>
      </c>
      <c r="O45" s="31"/>
      <c r="P45" s="31"/>
      <c r="Q45" s="31">
        <v>402.2</v>
      </c>
      <c r="R45" s="31">
        <v>402.2</v>
      </c>
      <c r="S45" s="31">
        <v>402.2</v>
      </c>
      <c r="T45" s="31">
        <v>402.2</v>
      </c>
      <c r="U45" s="31">
        <v>402.2</v>
      </c>
      <c r="V45" s="31"/>
      <c r="W45" s="31"/>
      <c r="X45" s="31">
        <v>402.2</v>
      </c>
      <c r="Y45" s="31">
        <v>402.2</v>
      </c>
      <c r="Z45" s="31">
        <v>402.2</v>
      </c>
      <c r="AA45" s="31">
        <v>402.2</v>
      </c>
      <c r="AB45" s="31">
        <v>402.2</v>
      </c>
      <c r="AC45" s="31"/>
      <c r="AD45" s="31"/>
      <c r="AE45" s="31">
        <v>402.2</v>
      </c>
      <c r="AF45" s="31">
        <v>402.2</v>
      </c>
      <c r="AG45" s="31">
        <v>402.2</v>
      </c>
      <c r="AH45" s="50"/>
    </row>
    <row r="46" spans="1:34" ht="30" x14ac:dyDescent="0.25">
      <c r="A46" s="7" t="s">
        <v>11</v>
      </c>
      <c r="B46" s="13">
        <f>98.9+418.6</f>
        <v>517.5</v>
      </c>
      <c r="C46" s="13">
        <f t="shared" si="1"/>
        <v>0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30"/>
      <c r="AF46" s="23"/>
      <c r="AG46" s="23"/>
      <c r="AH46" s="42"/>
    </row>
    <row r="47" spans="1:34" ht="12.95" customHeight="1" x14ac:dyDescent="0.25">
      <c r="A47" s="7" t="s">
        <v>6</v>
      </c>
      <c r="B47" s="13">
        <f>6.5+3.7+5.1+7+4.9+1.8+6.4+5.6+9.5</f>
        <v>50.5</v>
      </c>
      <c r="C47" s="13">
        <f t="shared" si="1"/>
        <v>0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13"/>
      <c r="S47" s="23"/>
      <c r="T47" s="23"/>
      <c r="U47" s="23"/>
      <c r="V47" s="23"/>
      <c r="W47" s="23"/>
      <c r="X47" s="13"/>
      <c r="Y47" s="23"/>
      <c r="Z47" s="23"/>
      <c r="AA47" s="23"/>
      <c r="AB47" s="23"/>
      <c r="AC47" s="23"/>
      <c r="AD47" s="13"/>
      <c r="AE47" s="30"/>
      <c r="AF47" s="23"/>
      <c r="AG47" s="23"/>
      <c r="AH47" s="42"/>
    </row>
    <row r="48" spans="1:34" ht="12.95" customHeight="1" x14ac:dyDescent="0.25">
      <c r="A48" s="7" t="s">
        <v>5</v>
      </c>
      <c r="B48" s="13">
        <f>13.7+13.2+39.8+21</f>
        <v>87.699999999999989</v>
      </c>
      <c r="C48" s="13">
        <f t="shared" si="1"/>
        <v>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23"/>
      <c r="AE48" s="30"/>
      <c r="AF48" s="13"/>
      <c r="AG48" s="13"/>
      <c r="AH48" s="42"/>
    </row>
    <row r="49" spans="1:34" ht="12.95" customHeight="1" x14ac:dyDescent="0.25">
      <c r="A49" s="7" t="s">
        <v>8</v>
      </c>
      <c r="B49" s="13">
        <f>6.5+8.1+12.9+33.1</f>
        <v>60.6</v>
      </c>
      <c r="C49" s="13">
        <f t="shared" si="1"/>
        <v>0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23"/>
      <c r="AE49" s="30"/>
      <c r="AF49" s="13"/>
      <c r="AG49" s="13"/>
      <c r="AH49" s="42"/>
    </row>
    <row r="50" spans="1:34" ht="12.95" customHeight="1" x14ac:dyDescent="0.25">
      <c r="A50" s="7" t="s">
        <v>31</v>
      </c>
      <c r="B50" s="13">
        <f>0.8+0.7+4.1</f>
        <v>5.6</v>
      </c>
      <c r="C50" s="13">
        <f t="shared" si="1"/>
        <v>0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30"/>
      <c r="AF50" s="23"/>
      <c r="AG50" s="23"/>
      <c r="AH50" s="42"/>
    </row>
    <row r="51" spans="1:34" ht="12.95" customHeight="1" x14ac:dyDescent="0.25">
      <c r="A51" s="10" t="s">
        <v>35</v>
      </c>
      <c r="B51" s="15">
        <f>SUM(B52:B54)</f>
        <v>5790.7000000000007</v>
      </c>
      <c r="C51" s="13">
        <f t="shared" si="1"/>
        <v>0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30"/>
      <c r="AF51" s="23"/>
      <c r="AG51" s="23"/>
      <c r="AH51" s="42"/>
    </row>
    <row r="52" spans="1:34" ht="12.95" customHeight="1" x14ac:dyDescent="0.25">
      <c r="A52" s="7" t="s">
        <v>13</v>
      </c>
      <c r="B52" s="13">
        <f>14+13.6+13.8+5.6+11.4+5+15.4+15.5+15.5+15.5+15.4+15.5+14.7</f>
        <v>170.9</v>
      </c>
      <c r="C52" s="13">
        <f t="shared" si="1"/>
        <v>0</v>
      </c>
      <c r="D52" s="13"/>
      <c r="E52" s="13"/>
      <c r="F52" s="23"/>
      <c r="G52" s="23"/>
      <c r="H52" s="13"/>
      <c r="I52" s="13"/>
      <c r="J52" s="13"/>
      <c r="K52" s="13"/>
      <c r="L52" s="13"/>
      <c r="M52" s="23"/>
      <c r="N52" s="2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26"/>
      <c r="AF52" s="13"/>
      <c r="AG52" s="13"/>
      <c r="AH52" s="42"/>
    </row>
    <row r="53" spans="1:34" ht="12.95" customHeight="1" x14ac:dyDescent="0.25">
      <c r="A53" s="7" t="s">
        <v>5</v>
      </c>
      <c r="B53" s="13">
        <f>21+21.2</f>
        <v>42.2</v>
      </c>
      <c r="C53" s="13">
        <f t="shared" si="1"/>
        <v>0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13"/>
      <c r="S53" s="13"/>
      <c r="T53" s="13"/>
      <c r="U53" s="13"/>
      <c r="V53" s="13"/>
      <c r="W53" s="23"/>
      <c r="X53" s="23"/>
      <c r="Y53" s="13"/>
      <c r="Z53" s="13"/>
      <c r="AA53" s="13"/>
      <c r="AB53" s="13"/>
      <c r="AC53" s="13"/>
      <c r="AD53" s="23"/>
      <c r="AE53" s="30"/>
      <c r="AF53" s="13"/>
      <c r="AG53" s="13"/>
      <c r="AH53" s="42"/>
    </row>
    <row r="54" spans="1:34" ht="30" x14ac:dyDescent="0.25">
      <c r="A54" s="7" t="s">
        <v>11</v>
      </c>
      <c r="B54" s="13">
        <v>5577.6</v>
      </c>
      <c r="C54" s="13">
        <f t="shared" si="1"/>
        <v>0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30"/>
      <c r="AF54" s="23"/>
      <c r="AG54" s="23"/>
      <c r="AH54" s="42"/>
    </row>
    <row r="55" spans="1:34" ht="12.95" customHeight="1" x14ac:dyDescent="0.25">
      <c r="A55" s="10" t="s">
        <v>36</v>
      </c>
      <c r="B55" s="15">
        <f>SUM(B56:B57)</f>
        <v>2622.2999999999997</v>
      </c>
      <c r="C55" s="13">
        <f t="shared" si="1"/>
        <v>0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30"/>
      <c r="AF55" s="23"/>
      <c r="AG55" s="23"/>
      <c r="AH55" s="42"/>
    </row>
    <row r="56" spans="1:34" ht="12.95" customHeight="1" x14ac:dyDescent="0.25">
      <c r="A56" s="7" t="s">
        <v>5</v>
      </c>
      <c r="B56" s="13">
        <f>21.1+21.1</f>
        <v>42.2</v>
      </c>
      <c r="C56" s="13">
        <f t="shared" si="1"/>
        <v>0</v>
      </c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13"/>
      <c r="S56" s="13"/>
      <c r="T56" s="13"/>
      <c r="U56" s="13"/>
      <c r="V56" s="13"/>
      <c r="W56" s="23"/>
      <c r="X56" s="23"/>
      <c r="Y56" s="13"/>
      <c r="Z56" s="13"/>
      <c r="AA56" s="13"/>
      <c r="AB56" s="13"/>
      <c r="AC56" s="13"/>
      <c r="AD56" s="23"/>
      <c r="AE56" s="30"/>
      <c r="AF56" s="13"/>
      <c r="AG56" s="13"/>
      <c r="AH56" s="42"/>
    </row>
    <row r="57" spans="1:34" ht="30" x14ac:dyDescent="0.25">
      <c r="A57" s="7" t="s">
        <v>11</v>
      </c>
      <c r="B57" s="13">
        <v>2580.1</v>
      </c>
      <c r="C57" s="13">
        <f t="shared" si="1"/>
        <v>0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30"/>
      <c r="AF57" s="23"/>
      <c r="AG57" s="23"/>
      <c r="AH57" s="42"/>
    </row>
    <row r="58" spans="1:34" ht="12.95" customHeight="1" x14ac:dyDescent="0.25">
      <c r="A58" s="10" t="s">
        <v>37</v>
      </c>
      <c r="B58" s="15">
        <f>SUM(B59)</f>
        <v>1683.5</v>
      </c>
      <c r="C58" s="13">
        <f t="shared" si="1"/>
        <v>0</v>
      </c>
      <c r="D58" s="23"/>
      <c r="E58" s="4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30"/>
      <c r="AF58" s="23"/>
      <c r="AG58" s="23"/>
      <c r="AH58" s="42"/>
    </row>
    <row r="59" spans="1:34" ht="30" x14ac:dyDescent="0.25">
      <c r="A59" s="7" t="s">
        <v>11</v>
      </c>
      <c r="B59" s="13">
        <v>1683.5</v>
      </c>
      <c r="C59" s="13">
        <f t="shared" si="1"/>
        <v>0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30"/>
      <c r="AF59" s="23"/>
      <c r="AG59" s="23"/>
      <c r="AH59" s="42"/>
    </row>
    <row r="60" spans="1:34" ht="15" customHeight="1" x14ac:dyDescent="0.25">
      <c r="A60" s="10" t="s">
        <v>18</v>
      </c>
      <c r="B60" s="13"/>
      <c r="C60" s="13">
        <f t="shared" si="1"/>
        <v>0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30"/>
      <c r="AF60" s="23"/>
      <c r="AG60" s="23"/>
      <c r="AH60" s="42"/>
    </row>
    <row r="61" spans="1:34" ht="12.95" customHeight="1" x14ac:dyDescent="0.25">
      <c r="A61" s="7" t="s">
        <v>86</v>
      </c>
      <c r="B61" s="13"/>
      <c r="C61" s="13">
        <f t="shared" si="1"/>
        <v>0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30"/>
      <c r="AF61" s="23"/>
      <c r="AG61" s="23"/>
      <c r="AH61" s="42"/>
    </row>
    <row r="62" spans="1:34" ht="12.95" customHeight="1" x14ac:dyDescent="0.25">
      <c r="A62" s="7" t="s">
        <v>84</v>
      </c>
      <c r="B62" s="13"/>
      <c r="C62" s="13">
        <f t="shared" si="1"/>
        <v>310452</v>
      </c>
      <c r="D62" s="13">
        <v>9000</v>
      </c>
      <c r="E62" s="13">
        <v>10850</v>
      </c>
      <c r="F62" s="13">
        <v>10902</v>
      </c>
      <c r="G62" s="13">
        <v>8000</v>
      </c>
      <c r="H62" s="13">
        <v>11000</v>
      </c>
      <c r="I62" s="13">
        <v>11000</v>
      </c>
      <c r="J62" s="13">
        <v>11000</v>
      </c>
      <c r="K62" s="13">
        <v>10800</v>
      </c>
      <c r="L62" s="13">
        <v>9000</v>
      </c>
      <c r="M62" s="13">
        <v>10000</v>
      </c>
      <c r="N62" s="13">
        <v>11000</v>
      </c>
      <c r="O62" s="13">
        <v>11000</v>
      </c>
      <c r="P62" s="13">
        <v>9000</v>
      </c>
      <c r="Q62" s="13">
        <v>10000</v>
      </c>
      <c r="R62" s="13">
        <v>11000</v>
      </c>
      <c r="S62" s="13">
        <v>11000</v>
      </c>
      <c r="T62" s="13">
        <v>8000</v>
      </c>
      <c r="U62" s="13">
        <v>11000</v>
      </c>
      <c r="V62" s="13">
        <v>11000</v>
      </c>
      <c r="W62" s="13">
        <v>10000</v>
      </c>
      <c r="X62" s="13">
        <v>10000</v>
      </c>
      <c r="Y62" s="13">
        <v>11000</v>
      </c>
      <c r="Z62" s="13">
        <v>10900</v>
      </c>
      <c r="AA62" s="13">
        <v>9000</v>
      </c>
      <c r="AB62" s="13">
        <v>11000</v>
      </c>
      <c r="AC62" s="13">
        <v>10000</v>
      </c>
      <c r="AD62" s="13">
        <v>11000</v>
      </c>
      <c r="AE62" s="13">
        <v>11000</v>
      </c>
      <c r="AF62" s="13">
        <v>11000</v>
      </c>
      <c r="AG62" s="13">
        <v>11000</v>
      </c>
      <c r="AH62" s="39"/>
    </row>
    <row r="63" spans="1:34" ht="12.95" customHeight="1" x14ac:dyDescent="0.25">
      <c r="A63" s="7" t="s">
        <v>20</v>
      </c>
      <c r="B63" s="13"/>
      <c r="C63" s="13">
        <f t="shared" si="1"/>
        <v>0</v>
      </c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30"/>
      <c r="AF63" s="23"/>
      <c r="AG63" s="13"/>
      <c r="AH63" s="42"/>
    </row>
    <row r="64" spans="1:34" ht="12.95" customHeight="1" thickBot="1" x14ac:dyDescent="0.3">
      <c r="A64" s="7" t="s">
        <v>21</v>
      </c>
      <c r="B64" s="13"/>
      <c r="C64" s="13">
        <f t="shared" si="1"/>
        <v>0</v>
      </c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32"/>
      <c r="AF64" s="25"/>
      <c r="AG64" s="25"/>
      <c r="AH64" s="33"/>
    </row>
    <row r="65" spans="1:34" ht="15.95" customHeight="1" thickBot="1" x14ac:dyDescent="0.3">
      <c r="A65" s="11" t="s">
        <v>38</v>
      </c>
      <c r="B65" s="16"/>
      <c r="C65" s="17">
        <f>SUM(C14:C64)</f>
        <v>358667.21600000001</v>
      </c>
      <c r="D65" s="52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4"/>
      <c r="AH65" s="54"/>
    </row>
    <row r="66" spans="1:34" x14ac:dyDescent="0.25">
      <c r="A66" s="9"/>
      <c r="B66" s="3"/>
      <c r="C66" s="8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x14ac:dyDescent="0.25">
      <c r="A67" s="9"/>
      <c r="B67" s="3"/>
      <c r="C67" s="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x14ac:dyDescent="0.25">
      <c r="A68" s="9"/>
      <c r="B68" s="3"/>
      <c r="C68" s="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x14ac:dyDescent="0.25">
      <c r="A69" s="9"/>
      <c r="B69" s="3"/>
      <c r="C69" s="8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x14ac:dyDescent="0.25">
      <c r="A70" s="9"/>
      <c r="B70" s="3"/>
      <c r="C70" s="8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x14ac:dyDescent="0.25">
      <c r="A71" s="9"/>
      <c r="B71" s="3"/>
      <c r="C71" s="8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x14ac:dyDescent="0.25">
      <c r="A72" s="9"/>
      <c r="B72" s="3"/>
      <c r="C72" s="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x14ac:dyDescent="0.25">
      <c r="A73" s="9"/>
      <c r="B73" s="3"/>
      <c r="C73" s="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x14ac:dyDescent="0.25">
      <c r="A74" s="9"/>
      <c r="B74" s="3"/>
      <c r="C74" s="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x14ac:dyDescent="0.25">
      <c r="A75" s="9"/>
      <c r="B75" s="3"/>
      <c r="C75" s="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x14ac:dyDescent="0.25">
      <c r="A76" s="9"/>
      <c r="B76" s="3"/>
      <c r="C76" s="8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x14ac:dyDescent="0.25">
      <c r="A77" s="9"/>
      <c r="B77" s="3"/>
      <c r="C77" s="8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x14ac:dyDescent="0.25">
      <c r="A78" s="9"/>
      <c r="B78" s="3"/>
      <c r="C78" s="8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x14ac:dyDescent="0.25">
      <c r="A79" s="9"/>
      <c r="B79" s="3"/>
      <c r="C79" s="8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x14ac:dyDescent="0.25">
      <c r="A80" s="9"/>
      <c r="B80" s="3"/>
      <c r="C80" s="8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x14ac:dyDescent="0.25">
      <c r="A81" s="9"/>
      <c r="B81" s="3"/>
      <c r="C81" s="8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x14ac:dyDescent="0.25">
      <c r="A82" s="9"/>
      <c r="B82" s="3"/>
      <c r="C82" s="8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x14ac:dyDescent="0.25">
      <c r="A83" s="9"/>
      <c r="B83" s="3"/>
      <c r="C83" s="8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x14ac:dyDescent="0.25">
      <c r="A84" s="9"/>
      <c r="B84" s="3"/>
      <c r="C84" s="8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x14ac:dyDescent="0.25">
      <c r="A85" s="9"/>
      <c r="B85" s="3"/>
      <c r="C85" s="8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x14ac:dyDescent="0.25">
      <c r="A86" s="9"/>
      <c r="B86" s="3"/>
      <c r="C86" s="8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x14ac:dyDescent="0.25">
      <c r="A87" s="9"/>
      <c r="B87" s="3"/>
      <c r="C87" s="8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x14ac:dyDescent="0.25">
      <c r="A88" s="9"/>
      <c r="B88" s="3"/>
      <c r="C88" s="8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x14ac:dyDescent="0.25">
      <c r="A89" s="9"/>
      <c r="B89" s="3"/>
      <c r="C89" s="8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x14ac:dyDescent="0.25">
      <c r="A90" s="9"/>
      <c r="B90" s="3"/>
      <c r="C90" s="8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x14ac:dyDescent="0.25">
      <c r="A91" s="9"/>
      <c r="B91" s="3"/>
      <c r="C91" s="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x14ac:dyDescent="0.25">
      <c r="A92" s="9"/>
      <c r="B92" s="3"/>
      <c r="C92" s="8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x14ac:dyDescent="0.25">
      <c r="A93" s="9"/>
      <c r="B93" s="3"/>
      <c r="C93" s="8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x14ac:dyDescent="0.25">
      <c r="A94" s="9"/>
      <c r="B94" s="3"/>
      <c r="C94" s="8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x14ac:dyDescent="0.25">
      <c r="A95" s="9"/>
      <c r="B95" s="3"/>
      <c r="C95" s="8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x14ac:dyDescent="0.25">
      <c r="A96" s="9"/>
      <c r="B96" s="3"/>
      <c r="C96" s="8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x14ac:dyDescent="0.25">
      <c r="A97" s="9"/>
      <c r="B97" s="3"/>
      <c r="C97" s="8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x14ac:dyDescent="0.25">
      <c r="A98" s="9"/>
      <c r="B98" s="3"/>
      <c r="C98" s="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x14ac:dyDescent="0.25">
      <c r="A99" s="9"/>
      <c r="B99" s="3"/>
      <c r="C99" s="8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x14ac:dyDescent="0.25">
      <c r="A100" s="9"/>
      <c r="B100" s="3"/>
      <c r="C100" s="8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x14ac:dyDescent="0.25">
      <c r="A101" s="9"/>
      <c r="B101" s="3"/>
      <c r="C101" s="8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1:34" x14ac:dyDescent="0.25">
      <c r="A102" s="9"/>
      <c r="B102" s="3"/>
      <c r="C102" s="8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1:34" x14ac:dyDescent="0.25">
      <c r="A103" s="9"/>
      <c r="B103" s="3"/>
      <c r="C103" s="8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1:34" x14ac:dyDescent="0.25">
      <c r="A104" s="9"/>
      <c r="B104" s="3"/>
      <c r="C104" s="8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 x14ac:dyDescent="0.25">
      <c r="A105" s="9"/>
      <c r="B105" s="3"/>
      <c r="C105" s="8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1:34" x14ac:dyDescent="0.25">
      <c r="A106" s="9"/>
      <c r="B106" s="3"/>
      <c r="C106" s="8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1:34" x14ac:dyDescent="0.25">
      <c r="A107" s="9"/>
      <c r="B107" s="3"/>
      <c r="C107" s="8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1:34" x14ac:dyDescent="0.25">
      <c r="A108" s="9"/>
      <c r="B108" s="3"/>
      <c r="C108" s="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1:34" x14ac:dyDescent="0.25">
      <c r="A109" s="9"/>
      <c r="B109" s="3"/>
      <c r="C109" s="8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1:34" x14ac:dyDescent="0.25">
      <c r="A110" s="9"/>
      <c r="B110" s="3"/>
      <c r="C110" s="8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1:34" x14ac:dyDescent="0.25">
      <c r="A111" s="9"/>
      <c r="B111" s="3"/>
      <c r="C111" s="8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1:34" x14ac:dyDescent="0.25">
      <c r="A112" s="9"/>
      <c r="B112" s="3"/>
      <c r="C112" s="8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1:34" x14ac:dyDescent="0.25">
      <c r="A113" s="9"/>
      <c r="B113" s="3"/>
      <c r="C113" s="8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1:34" x14ac:dyDescent="0.25">
      <c r="A114" s="9"/>
      <c r="B114" s="3"/>
      <c r="C114" s="8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1:34" x14ac:dyDescent="0.25">
      <c r="A115" s="9"/>
      <c r="B115" s="3"/>
      <c r="C115" s="8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1:34" x14ac:dyDescent="0.25">
      <c r="A116" s="9"/>
      <c r="B116" s="3"/>
      <c r="C116" s="8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1:34" x14ac:dyDescent="0.25">
      <c r="A117" s="9"/>
      <c r="B117" s="3"/>
      <c r="C117" s="8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1:34" x14ac:dyDescent="0.25">
      <c r="A118" s="9"/>
      <c r="B118" s="3"/>
      <c r="C118" s="8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1:34" x14ac:dyDescent="0.25">
      <c r="A119" s="9"/>
      <c r="B119" s="3"/>
      <c r="C119" s="8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x14ac:dyDescent="0.25">
      <c r="A120" s="9"/>
      <c r="B120" s="3"/>
      <c r="C120" s="8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1:34" x14ac:dyDescent="0.25">
      <c r="A121" s="9"/>
      <c r="B121" s="3"/>
      <c r="C121" s="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1:34" x14ac:dyDescent="0.25">
      <c r="A122" s="9"/>
      <c r="B122" s="3"/>
      <c r="C122" s="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4" x14ac:dyDescent="0.25">
      <c r="A123" s="9"/>
      <c r="B123" s="3"/>
      <c r="C123" s="8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4" x14ac:dyDescent="0.25">
      <c r="A124" s="9"/>
      <c r="B124" s="3"/>
      <c r="C124" s="8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4" x14ac:dyDescent="0.25">
      <c r="A125" s="9"/>
      <c r="B125" s="3"/>
      <c r="C125" s="8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4" x14ac:dyDescent="0.25">
      <c r="A126" s="9"/>
      <c r="B126" s="3"/>
      <c r="C126" s="8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4" x14ac:dyDescent="0.25">
      <c r="A127" s="9"/>
      <c r="B127" s="3"/>
      <c r="C127" s="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1:34" x14ac:dyDescent="0.25">
      <c r="A128" s="9"/>
      <c r="B128" s="3"/>
      <c r="C128" s="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1:34" x14ac:dyDescent="0.25">
      <c r="A129" s="9"/>
      <c r="B129" s="3"/>
      <c r="C129" s="8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1:34" x14ac:dyDescent="0.25">
      <c r="A130" s="9"/>
      <c r="B130" s="3"/>
      <c r="C130" s="8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1:34" x14ac:dyDescent="0.25">
      <c r="A131" s="9"/>
      <c r="B131" s="3"/>
      <c r="C131" s="8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1:34" x14ac:dyDescent="0.25">
      <c r="A132" s="9"/>
      <c r="B132" s="3"/>
      <c r="C132" s="8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1:34" x14ac:dyDescent="0.25">
      <c r="A133" s="9"/>
      <c r="B133" s="3"/>
      <c r="C133" s="8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1:34" x14ac:dyDescent="0.25">
      <c r="A134" s="9"/>
      <c r="B134" s="3"/>
      <c r="C134" s="8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1:34" x14ac:dyDescent="0.25">
      <c r="A135" s="9"/>
      <c r="B135" s="3"/>
      <c r="C135" s="8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x14ac:dyDescent="0.25">
      <c r="A136" s="9"/>
      <c r="B136" s="3"/>
      <c r="C136" s="8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x14ac:dyDescent="0.25">
      <c r="A137" s="9"/>
      <c r="B137" s="3"/>
      <c r="C137" s="8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x14ac:dyDescent="0.25">
      <c r="A138" s="9"/>
      <c r="B138" s="3"/>
      <c r="C138" s="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x14ac:dyDescent="0.25">
      <c r="A139" s="9"/>
      <c r="B139" s="3"/>
      <c r="C139" s="8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x14ac:dyDescent="0.25">
      <c r="A140" s="9"/>
      <c r="B140" s="3"/>
      <c r="C140" s="8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x14ac:dyDescent="0.25">
      <c r="A141" s="9"/>
      <c r="B141" s="3"/>
      <c r="C141" s="8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x14ac:dyDescent="0.25">
      <c r="A142" s="9"/>
      <c r="B142" s="3"/>
      <c r="C142" s="8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x14ac:dyDescent="0.25">
      <c r="A143" s="9"/>
      <c r="B143" s="3"/>
      <c r="C143" s="8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1:34" x14ac:dyDescent="0.25">
      <c r="A144" s="9"/>
      <c r="B144" s="3"/>
      <c r="C144" s="8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1:34" x14ac:dyDescent="0.25">
      <c r="A145" s="9"/>
      <c r="B145" s="3"/>
      <c r="C145" s="8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1:34" x14ac:dyDescent="0.25">
      <c r="A146" s="9"/>
      <c r="B146" s="3"/>
      <c r="C146" s="8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  <row r="147" spans="1:34" x14ac:dyDescent="0.25">
      <c r="A147" s="9"/>
      <c r="B147" s="3"/>
      <c r="C147" s="8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</row>
    <row r="148" spans="1:34" x14ac:dyDescent="0.25">
      <c r="A148" s="9"/>
      <c r="B148" s="3"/>
      <c r="C148" s="8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</row>
    <row r="149" spans="1:34" x14ac:dyDescent="0.25">
      <c r="A149" s="9"/>
      <c r="B149" s="3"/>
      <c r="C149" s="8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</row>
    <row r="150" spans="1:34" x14ac:dyDescent="0.25">
      <c r="A150" s="9"/>
      <c r="B150" s="3"/>
      <c r="C150" s="8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</row>
    <row r="151" spans="1:34" x14ac:dyDescent="0.25">
      <c r="A151" s="9"/>
      <c r="B151" s="3"/>
      <c r="C151" s="8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</row>
    <row r="152" spans="1:34" x14ac:dyDescent="0.25">
      <c r="A152" s="9"/>
      <c r="B152" s="3"/>
      <c r="C152" s="8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</row>
    <row r="153" spans="1:34" x14ac:dyDescent="0.25">
      <c r="A153" s="9"/>
      <c r="B153" s="3"/>
      <c r="C153" s="8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</row>
    <row r="154" spans="1:34" x14ac:dyDescent="0.25">
      <c r="A154" s="9"/>
      <c r="B154" s="3"/>
      <c r="C154" s="8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</row>
    <row r="155" spans="1:34" x14ac:dyDescent="0.25">
      <c r="A155" s="9"/>
      <c r="B155" s="3"/>
      <c r="C155" s="8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</row>
    <row r="156" spans="1:34" x14ac:dyDescent="0.25">
      <c r="A156" s="9"/>
      <c r="B156" s="3"/>
      <c r="C156" s="8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</row>
    <row r="157" spans="1:34" x14ac:dyDescent="0.25">
      <c r="A157" s="9"/>
      <c r="B157" s="3"/>
      <c r="C157" s="8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</row>
    <row r="158" spans="1:34" x14ac:dyDescent="0.25">
      <c r="A158" s="9"/>
      <c r="B158" s="3"/>
      <c r="C158" s="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</row>
    <row r="159" spans="1:34" x14ac:dyDescent="0.25">
      <c r="A159" s="9"/>
      <c r="B159" s="3"/>
      <c r="C159" s="8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</row>
  </sheetData>
  <mergeCells count="7">
    <mergeCell ref="A1:AG1"/>
    <mergeCell ref="A3:A4"/>
    <mergeCell ref="B3:B4"/>
    <mergeCell ref="D3:AH3"/>
    <mergeCell ref="B5:B6"/>
    <mergeCell ref="C5:C6"/>
    <mergeCell ref="D5:AG5"/>
  </mergeCells>
  <pageMargins left="0.75" right="0.75" top="1" bottom="1" header="0.5" footer="0.5"/>
  <pageSetup paperSize="9" scale="38" orientation="landscape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172"/>
  <sheetViews>
    <sheetView topLeftCell="A40" workbookViewId="0">
      <selection activeCell="A62" sqref="A62"/>
    </sheetView>
  </sheetViews>
  <sheetFormatPr defaultColWidth="8.875" defaultRowHeight="15" x14ac:dyDescent="0.25"/>
  <cols>
    <col min="1" max="1" width="45.5" style="6" bestFit="1" customWidth="1"/>
    <col min="2" max="2" width="10.625" style="2" customWidth="1"/>
    <col min="3" max="3" width="10" style="5" bestFit="1" customWidth="1"/>
    <col min="4" max="4" width="9.5" style="1" customWidth="1"/>
    <col min="5" max="9" width="7.625" style="1" customWidth="1"/>
    <col min="10" max="10" width="8" style="1" customWidth="1"/>
    <col min="11" max="11" width="8.125" style="1" bestFit="1" customWidth="1"/>
    <col min="12" max="16" width="7.625" style="1" customWidth="1"/>
    <col min="17" max="17" width="7.625" style="1" bestFit="1" customWidth="1"/>
    <col min="18" max="19" width="8.375" style="1" customWidth="1"/>
    <col min="20" max="20" width="8.5" style="1" customWidth="1"/>
    <col min="21" max="21" width="8" style="1" customWidth="1"/>
    <col min="22" max="22" width="7.625" style="1" customWidth="1"/>
    <col min="23" max="28" width="7.625" style="1" bestFit="1" customWidth="1"/>
    <col min="29" max="29" width="7.625" style="1" customWidth="1"/>
    <col min="30" max="30" width="7.625" style="1" bestFit="1" customWidth="1"/>
    <col min="31" max="31" width="7.5" style="1" customWidth="1"/>
    <col min="32" max="32" width="7.625" style="1" bestFit="1" customWidth="1"/>
    <col min="33" max="33" width="11.125" style="1" customWidth="1"/>
    <col min="34" max="34" width="12.125" style="1" customWidth="1"/>
    <col min="35" max="16384" width="8.875" style="1"/>
  </cols>
  <sheetData>
    <row r="1" spans="1:34" ht="32.1" customHeight="1" x14ac:dyDescent="0.4">
      <c r="A1" s="186" t="s">
        <v>71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</row>
    <row r="2" spans="1:34" ht="15.75" thickBot="1" x14ac:dyDescent="0.3"/>
    <row r="3" spans="1:34" ht="15" customHeight="1" x14ac:dyDescent="0.25">
      <c r="A3" s="187"/>
      <c r="B3" s="189"/>
      <c r="C3" s="19"/>
      <c r="D3" s="191" t="s">
        <v>54</v>
      </c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211"/>
    </row>
    <row r="4" spans="1:34" ht="12.95" customHeight="1" thickBot="1" x14ac:dyDescent="0.3">
      <c r="A4" s="188"/>
      <c r="B4" s="190"/>
      <c r="C4" s="20"/>
      <c r="D4" s="12">
        <v>1</v>
      </c>
      <c r="E4" s="12">
        <v>2</v>
      </c>
      <c r="F4" s="12">
        <v>3</v>
      </c>
      <c r="G4" s="12">
        <v>4</v>
      </c>
      <c r="H4" s="12">
        <v>5</v>
      </c>
      <c r="I4" s="12">
        <v>6</v>
      </c>
      <c r="J4" s="12">
        <v>7</v>
      </c>
      <c r="K4" s="12">
        <v>8</v>
      </c>
      <c r="L4" s="12">
        <v>9</v>
      </c>
      <c r="M4" s="12">
        <v>10</v>
      </c>
      <c r="N4" s="12">
        <v>11</v>
      </c>
      <c r="O4" s="12">
        <v>12</v>
      </c>
      <c r="P4" s="12">
        <v>13</v>
      </c>
      <c r="Q4" s="12">
        <v>14</v>
      </c>
      <c r="R4" s="12">
        <v>15</v>
      </c>
      <c r="S4" s="12">
        <v>16</v>
      </c>
      <c r="T4" s="12">
        <v>17</v>
      </c>
      <c r="U4" s="12">
        <v>18</v>
      </c>
      <c r="V4" s="12">
        <v>19</v>
      </c>
      <c r="W4" s="12">
        <v>20</v>
      </c>
      <c r="X4" s="12">
        <v>21</v>
      </c>
      <c r="Y4" s="12">
        <v>22</v>
      </c>
      <c r="Z4" s="12">
        <v>23</v>
      </c>
      <c r="AA4" s="12">
        <v>24</v>
      </c>
      <c r="AB4" s="12">
        <v>25</v>
      </c>
      <c r="AC4" s="12">
        <v>26</v>
      </c>
      <c r="AD4" s="12">
        <v>27</v>
      </c>
      <c r="AE4" s="12">
        <v>28</v>
      </c>
      <c r="AF4" s="12">
        <v>29</v>
      </c>
      <c r="AG4" s="18">
        <v>30</v>
      </c>
      <c r="AH4" s="56">
        <v>31</v>
      </c>
    </row>
    <row r="5" spans="1:34" ht="15.95" customHeight="1" thickBot="1" x14ac:dyDescent="0.3">
      <c r="A5" s="10" t="s">
        <v>22</v>
      </c>
      <c r="B5" s="205" t="s">
        <v>56</v>
      </c>
      <c r="C5" s="207" t="s">
        <v>57</v>
      </c>
      <c r="D5" s="183" t="s">
        <v>70</v>
      </c>
      <c r="E5" s="184"/>
      <c r="F5" s="184"/>
      <c r="G5" s="184"/>
      <c r="H5" s="184"/>
      <c r="I5" s="184"/>
      <c r="J5" s="184"/>
      <c r="K5" s="184"/>
      <c r="L5" s="184"/>
      <c r="M5" s="184"/>
      <c r="N5" s="212"/>
      <c r="O5" s="212"/>
      <c r="P5" s="212"/>
      <c r="Q5" s="212"/>
      <c r="R5" s="212"/>
      <c r="S5" s="212"/>
      <c r="T5" s="212"/>
      <c r="U5" s="212"/>
      <c r="V5" s="184"/>
      <c r="W5" s="184"/>
      <c r="X5" s="185"/>
      <c r="Y5" s="165"/>
      <c r="Z5" s="166"/>
      <c r="AA5" s="166"/>
      <c r="AB5" s="166"/>
      <c r="AC5" s="166"/>
      <c r="AD5" s="166"/>
      <c r="AE5" s="166"/>
      <c r="AF5" s="80"/>
      <c r="AG5" s="80"/>
      <c r="AH5" s="158"/>
    </row>
    <row r="6" spans="1:34" ht="15.95" customHeight="1" thickBot="1" x14ac:dyDescent="0.3">
      <c r="A6" s="10" t="s">
        <v>1</v>
      </c>
      <c r="B6" s="206"/>
      <c r="C6" s="208"/>
      <c r="D6" s="130"/>
      <c r="E6" s="59"/>
      <c r="F6" s="59"/>
      <c r="G6" s="135"/>
      <c r="H6" s="85"/>
      <c r="I6" s="136"/>
      <c r="J6" s="59"/>
      <c r="K6" s="59"/>
      <c r="L6" s="85"/>
      <c r="M6" s="85"/>
      <c r="N6" s="183" t="s">
        <v>69</v>
      </c>
      <c r="O6" s="184"/>
      <c r="P6" s="184"/>
      <c r="Q6" s="184"/>
      <c r="R6" s="184"/>
      <c r="S6" s="184"/>
      <c r="T6" s="184"/>
      <c r="U6" s="185"/>
      <c r="V6" s="85"/>
      <c r="W6" s="85"/>
      <c r="X6" s="85"/>
      <c r="Y6" s="85"/>
      <c r="Z6" s="85"/>
      <c r="AA6" s="161"/>
      <c r="AB6" s="162"/>
      <c r="AC6" s="162"/>
      <c r="AD6" s="162"/>
      <c r="AE6" s="162"/>
      <c r="AF6" s="162"/>
      <c r="AG6" s="162"/>
      <c r="AH6" s="167" t="s">
        <v>45</v>
      </c>
    </row>
    <row r="7" spans="1:34" ht="15.95" customHeight="1" x14ac:dyDescent="0.25">
      <c r="A7" s="10"/>
      <c r="B7" s="47"/>
      <c r="C7" s="48"/>
      <c r="D7" s="62"/>
      <c r="E7" s="63"/>
      <c r="F7" s="63"/>
      <c r="G7" s="85"/>
      <c r="H7" s="85"/>
      <c r="I7" s="85"/>
      <c r="J7" s="63"/>
      <c r="K7" s="63"/>
      <c r="L7" s="64"/>
      <c r="M7" s="64"/>
      <c r="N7" s="64"/>
      <c r="O7" s="64"/>
      <c r="P7" s="64"/>
      <c r="Q7" s="85"/>
      <c r="R7" s="85"/>
      <c r="S7" s="85"/>
      <c r="T7" s="85"/>
      <c r="U7" s="85"/>
      <c r="V7" s="85"/>
      <c r="W7" s="85"/>
      <c r="X7" s="85"/>
      <c r="Y7" s="64"/>
      <c r="Z7" s="64"/>
      <c r="AA7" s="64"/>
      <c r="AB7" s="64"/>
      <c r="AC7" s="64"/>
      <c r="AD7" s="64"/>
      <c r="AE7" s="64"/>
      <c r="AF7" s="163"/>
      <c r="AG7" s="130"/>
      <c r="AH7" s="158"/>
    </row>
    <row r="8" spans="1:34" ht="14.25" customHeight="1" x14ac:dyDescent="0.25">
      <c r="A8" s="7" t="s">
        <v>2</v>
      </c>
      <c r="B8" s="15"/>
      <c r="C8" s="21"/>
      <c r="D8" s="27">
        <v>2844</v>
      </c>
      <c r="E8" s="27">
        <v>2844</v>
      </c>
      <c r="F8" s="27">
        <v>2844</v>
      </c>
      <c r="G8" s="27">
        <v>2844</v>
      </c>
      <c r="H8" s="27">
        <v>2844</v>
      </c>
      <c r="I8" s="27">
        <v>2844</v>
      </c>
      <c r="J8" s="27">
        <v>2844</v>
      </c>
      <c r="K8" s="27">
        <v>2844</v>
      </c>
      <c r="L8" s="27">
        <v>2844</v>
      </c>
      <c r="M8" s="27">
        <v>2844</v>
      </c>
      <c r="N8" s="27">
        <v>2844</v>
      </c>
      <c r="O8" s="27">
        <v>2844</v>
      </c>
      <c r="P8" s="27">
        <v>2844</v>
      </c>
      <c r="Q8" s="27">
        <v>2844</v>
      </c>
      <c r="R8" s="27">
        <v>2844</v>
      </c>
      <c r="S8" s="27">
        <v>2844</v>
      </c>
      <c r="T8" s="27">
        <v>2844</v>
      </c>
      <c r="U8" s="27">
        <v>2844</v>
      </c>
      <c r="V8" s="27">
        <v>2844</v>
      </c>
      <c r="W8" s="27">
        <v>2844</v>
      </c>
      <c r="X8" s="27">
        <v>2844</v>
      </c>
      <c r="Y8" s="27"/>
      <c r="Z8" s="27"/>
      <c r="AA8" s="27"/>
      <c r="AB8" s="27"/>
      <c r="AC8" s="27"/>
      <c r="AD8" s="27"/>
      <c r="AE8" s="27"/>
      <c r="AF8" s="27"/>
      <c r="AG8" s="27"/>
      <c r="AH8" s="87"/>
    </row>
    <row r="9" spans="1:34" ht="14.25" customHeight="1" x14ac:dyDescent="0.25">
      <c r="A9" s="10"/>
      <c r="B9" s="15"/>
      <c r="C9" s="21"/>
      <c r="D9" s="27"/>
      <c r="E9" s="65"/>
      <c r="F9" s="65"/>
      <c r="G9" s="27"/>
      <c r="H9" s="27"/>
      <c r="I9" s="27"/>
      <c r="J9" s="65"/>
      <c r="K9" s="27"/>
      <c r="L9" s="27"/>
      <c r="M9" s="27"/>
      <c r="N9" s="27">
        <v>1000</v>
      </c>
      <c r="O9" s="27">
        <v>1000</v>
      </c>
      <c r="P9" s="27">
        <v>1000</v>
      </c>
      <c r="Q9" s="27">
        <v>1000</v>
      </c>
      <c r="R9" s="27">
        <v>1000</v>
      </c>
      <c r="S9" s="27">
        <v>1000</v>
      </c>
      <c r="T9" s="27">
        <v>1000</v>
      </c>
      <c r="U9" s="27">
        <v>1000</v>
      </c>
      <c r="V9" s="66"/>
      <c r="W9" s="66"/>
      <c r="X9" s="66"/>
      <c r="Y9" s="27"/>
      <c r="Z9" s="27"/>
      <c r="AA9" s="27"/>
      <c r="AB9" s="27"/>
      <c r="AC9" s="27"/>
      <c r="AD9" s="27"/>
      <c r="AE9" s="143"/>
      <c r="AF9" s="27"/>
      <c r="AG9" s="27"/>
      <c r="AH9" s="168">
        <v>500</v>
      </c>
    </row>
    <row r="10" spans="1:34" s="2" customFormat="1" x14ac:dyDescent="0.25">
      <c r="A10" s="49"/>
      <c r="B10" s="13"/>
      <c r="C10" s="1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13"/>
      <c r="Z10" s="13"/>
      <c r="AA10" s="13"/>
      <c r="AB10" s="13"/>
      <c r="AC10" s="13"/>
      <c r="AD10" s="69"/>
      <c r="AE10" s="26"/>
      <c r="AF10" s="13"/>
      <c r="AG10" s="13"/>
      <c r="AH10" s="89"/>
    </row>
    <row r="11" spans="1:34" x14ac:dyDescent="0.25">
      <c r="A11" s="10"/>
      <c r="B11" s="15"/>
      <c r="C11" s="1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9"/>
      <c r="AF11" s="22"/>
      <c r="AG11" s="22"/>
      <c r="AH11" s="87"/>
    </row>
    <row r="12" spans="1:34" s="24" customFormat="1" ht="15.75" thickBot="1" x14ac:dyDescent="0.3">
      <c r="A12" s="10" t="s">
        <v>3</v>
      </c>
      <c r="B12" s="15">
        <f>B13+B21+B34+B44+B51+B55+B58</f>
        <v>26110.500000000004</v>
      </c>
      <c r="C12" s="13">
        <f t="shared" ref="C12:C19" si="0">SUM(D12:AG12)</f>
        <v>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30"/>
      <c r="AF12" s="23"/>
      <c r="AG12" s="23"/>
      <c r="AH12" s="90"/>
    </row>
    <row r="13" spans="1:34" x14ac:dyDescent="0.25">
      <c r="A13" s="10" t="s">
        <v>4</v>
      </c>
      <c r="B13" s="15">
        <f>SUM(B14:B20)</f>
        <v>3441.7999999999997</v>
      </c>
      <c r="C13" s="13">
        <f t="shared" si="0"/>
        <v>0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30"/>
      <c r="AF13" s="23"/>
      <c r="AG13" s="23"/>
      <c r="AH13" s="90"/>
    </row>
    <row r="14" spans="1:34" ht="12.95" customHeight="1" x14ac:dyDescent="0.25">
      <c r="A14" s="7" t="s">
        <v>23</v>
      </c>
      <c r="B14" s="13">
        <f>53.5+53.6+27.4+76.2+37.8+43.4+43.8+45.2+23.4+50.9+53.1+80.3+38.7+9.3+9.5+61.2+20.8+44.5+14.5</f>
        <v>787.09999999999991</v>
      </c>
      <c r="C14" s="13">
        <f t="shared" si="0"/>
        <v>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23"/>
      <c r="R14" s="23"/>
      <c r="S14" s="23"/>
      <c r="T14" s="23"/>
      <c r="U14" s="13"/>
      <c r="V14" s="23"/>
      <c r="W14" s="23"/>
      <c r="X14" s="23"/>
      <c r="Y14" s="23"/>
      <c r="Z14" s="23"/>
      <c r="AA14" s="13"/>
      <c r="AB14" s="23"/>
      <c r="AC14" s="23"/>
      <c r="AD14" s="23"/>
      <c r="AE14" s="30"/>
      <c r="AF14" s="23"/>
      <c r="AG14" s="23"/>
      <c r="AH14" s="90"/>
    </row>
    <row r="15" spans="1:34" ht="12.95" customHeight="1" x14ac:dyDescent="0.25">
      <c r="A15" s="7" t="s">
        <v>5</v>
      </c>
      <c r="B15" s="13">
        <f>7.7+19.7+9.3+9.3</f>
        <v>46</v>
      </c>
      <c r="C15" s="13">
        <f t="shared" si="0"/>
        <v>0</v>
      </c>
      <c r="D15" s="23"/>
      <c r="E15" s="13"/>
      <c r="F15" s="23"/>
      <c r="G15" s="23"/>
      <c r="H15" s="23"/>
      <c r="I15" s="23"/>
      <c r="J15" s="13"/>
      <c r="K15" s="23"/>
      <c r="L15" s="23"/>
      <c r="M15" s="23"/>
      <c r="N15" s="23"/>
      <c r="O15" s="13"/>
      <c r="P15" s="23"/>
      <c r="Q15" s="23"/>
      <c r="R15" s="23"/>
      <c r="S15" s="23"/>
      <c r="T15" s="23"/>
      <c r="U15" s="13"/>
      <c r="V15" s="23"/>
      <c r="W15" s="23"/>
      <c r="X15" s="23"/>
      <c r="Y15" s="23"/>
      <c r="Z15" s="23"/>
      <c r="AA15" s="13"/>
      <c r="AB15" s="23"/>
      <c r="AC15" s="23"/>
      <c r="AD15" s="23"/>
      <c r="AE15" s="30"/>
      <c r="AF15" s="23"/>
      <c r="AG15" s="23"/>
      <c r="AH15" s="90"/>
    </row>
    <row r="16" spans="1:34" ht="12.95" customHeight="1" x14ac:dyDescent="0.25">
      <c r="A16" s="7" t="s">
        <v>6</v>
      </c>
      <c r="B16" s="13">
        <f>30.1+17.1+21.2+21.3+35.6</f>
        <v>125.30000000000001</v>
      </c>
      <c r="C16" s="13">
        <f t="shared" si="0"/>
        <v>0</v>
      </c>
      <c r="D16" s="23"/>
      <c r="E16" s="13"/>
      <c r="F16" s="23"/>
      <c r="G16" s="23"/>
      <c r="H16" s="23"/>
      <c r="I16" s="23"/>
      <c r="J16" s="13"/>
      <c r="K16" s="23"/>
      <c r="L16" s="23"/>
      <c r="M16" s="23"/>
      <c r="N16" s="23"/>
      <c r="O16" s="13"/>
      <c r="P16" s="23"/>
      <c r="Q16" s="13"/>
      <c r="R16" s="23"/>
      <c r="S16" s="23"/>
      <c r="T16" s="23"/>
      <c r="U16" s="13"/>
      <c r="V16" s="23"/>
      <c r="W16" s="23"/>
      <c r="X16" s="23"/>
      <c r="Y16" s="23"/>
      <c r="Z16" s="23"/>
      <c r="AA16" s="13"/>
      <c r="AB16" s="23"/>
      <c r="AC16" s="23"/>
      <c r="AD16" s="23"/>
      <c r="AE16" s="30"/>
      <c r="AF16" s="23"/>
      <c r="AG16" s="23"/>
      <c r="AH16" s="90"/>
    </row>
    <row r="17" spans="1:34" ht="12.95" customHeight="1" x14ac:dyDescent="0.25">
      <c r="A17" s="7" t="s">
        <v>24</v>
      </c>
      <c r="B17" s="13">
        <f>19.6+7.1+7+55.9+44.4+74.3+107.4+12.4+111.8+202.8+221.6+7.5+175.2</f>
        <v>1047</v>
      </c>
      <c r="C17" s="13">
        <f t="shared" si="0"/>
        <v>0</v>
      </c>
      <c r="D17" s="13"/>
      <c r="E17" s="23"/>
      <c r="F17" s="23"/>
      <c r="G17" s="23"/>
      <c r="H17" s="13"/>
      <c r="I17" s="23"/>
      <c r="J17" s="23"/>
      <c r="K17" s="23"/>
      <c r="L17" s="23"/>
      <c r="M17" s="13"/>
      <c r="N17" s="23"/>
      <c r="O17" s="23"/>
      <c r="P17" s="23"/>
      <c r="Q17" s="23"/>
      <c r="R17" s="23"/>
      <c r="S17" s="13"/>
      <c r="T17" s="23"/>
      <c r="U17" s="23"/>
      <c r="V17" s="23"/>
      <c r="W17" s="23"/>
      <c r="X17" s="23"/>
      <c r="Y17" s="13"/>
      <c r="Z17" s="23"/>
      <c r="AA17" s="23"/>
      <c r="AB17" s="23"/>
      <c r="AC17" s="23"/>
      <c r="AD17" s="23"/>
      <c r="AE17" s="30"/>
      <c r="AF17" s="13"/>
      <c r="AG17" s="23"/>
      <c r="AH17" s="90"/>
    </row>
    <row r="18" spans="1:34" ht="12.95" customHeight="1" x14ac:dyDescent="0.25">
      <c r="A18" s="7" t="s">
        <v>8</v>
      </c>
      <c r="B18" s="13">
        <f>56+151.7+158.3+4.5+33.8+19.3+38.2</f>
        <v>461.8</v>
      </c>
      <c r="C18" s="13">
        <f t="shared" si="0"/>
        <v>0</v>
      </c>
      <c r="D18" s="13"/>
      <c r="E18" s="23"/>
      <c r="F18" s="23"/>
      <c r="G18" s="23"/>
      <c r="H18" s="13"/>
      <c r="I18" s="23"/>
      <c r="J18" s="23"/>
      <c r="K18" s="23"/>
      <c r="L18" s="23"/>
      <c r="M18" s="13"/>
      <c r="N18" s="23"/>
      <c r="O18" s="23"/>
      <c r="P18" s="23"/>
      <c r="Q18" s="23"/>
      <c r="R18" s="23"/>
      <c r="S18" s="13"/>
      <c r="T18" s="23"/>
      <c r="U18" s="23"/>
      <c r="V18" s="23"/>
      <c r="W18" s="23"/>
      <c r="X18" s="23"/>
      <c r="Y18" s="13"/>
      <c r="Z18" s="23"/>
      <c r="AA18" s="23"/>
      <c r="AB18" s="23"/>
      <c r="AC18" s="23"/>
      <c r="AD18" s="23"/>
      <c r="AE18" s="30"/>
      <c r="AF18" s="13"/>
      <c r="AG18" s="23"/>
      <c r="AH18" s="90"/>
    </row>
    <row r="19" spans="1:34" ht="12.95" customHeight="1" x14ac:dyDescent="0.25">
      <c r="A19" s="7" t="s">
        <v>13</v>
      </c>
      <c r="B19" s="13">
        <f>23.9+31.5+39.7</f>
        <v>95.1</v>
      </c>
      <c r="C19" s="13">
        <f t="shared" si="0"/>
        <v>0</v>
      </c>
      <c r="D19" s="13"/>
      <c r="E19" s="23"/>
      <c r="F19" s="23"/>
      <c r="G19" s="23"/>
      <c r="H19" s="13"/>
      <c r="I19" s="23"/>
      <c r="J19" s="23"/>
      <c r="K19" s="23"/>
      <c r="L19" s="23"/>
      <c r="M19" s="13"/>
      <c r="N19" s="23"/>
      <c r="O19" s="23"/>
      <c r="P19" s="23"/>
      <c r="Q19" s="23"/>
      <c r="R19" s="23"/>
      <c r="S19" s="13"/>
      <c r="T19" s="23"/>
      <c r="U19" s="23"/>
      <c r="V19" s="23"/>
      <c r="W19" s="23"/>
      <c r="X19" s="23"/>
      <c r="Y19" s="13"/>
      <c r="Z19" s="23"/>
      <c r="AA19" s="23"/>
      <c r="AB19" s="23"/>
      <c r="AC19" s="23"/>
      <c r="AD19" s="23"/>
      <c r="AE19" s="30"/>
      <c r="AF19" s="13"/>
      <c r="AG19" s="23"/>
      <c r="AH19" s="90"/>
    </row>
    <row r="20" spans="1:34" ht="12.95" customHeight="1" x14ac:dyDescent="0.25">
      <c r="A20" s="7" t="s">
        <v>7</v>
      </c>
      <c r="B20" s="13">
        <f>29.1+58.2+418.7+373.5</f>
        <v>879.5</v>
      </c>
      <c r="C20" s="13">
        <f>SUM(D20:AH20)</f>
        <v>0</v>
      </c>
      <c r="D20" s="13"/>
      <c r="E20" s="23"/>
      <c r="F20" s="23"/>
      <c r="G20" s="23"/>
      <c r="H20" s="13"/>
      <c r="I20" s="23"/>
      <c r="J20" s="23"/>
      <c r="K20" s="23"/>
      <c r="L20" s="23"/>
      <c r="M20" s="13"/>
      <c r="N20" s="23"/>
      <c r="O20" s="23"/>
      <c r="P20" s="23"/>
      <c r="Q20" s="23"/>
      <c r="R20" s="23"/>
      <c r="S20" s="13"/>
      <c r="T20" s="23"/>
      <c r="U20" s="23"/>
      <c r="V20" s="23"/>
      <c r="W20" s="23"/>
      <c r="X20" s="23"/>
      <c r="Y20" s="13"/>
      <c r="Z20" s="23"/>
      <c r="AA20" s="23"/>
      <c r="AB20" s="23"/>
      <c r="AC20" s="23"/>
      <c r="AD20" s="23"/>
      <c r="AE20" s="30"/>
      <c r="AF20" s="13"/>
      <c r="AG20" s="23"/>
      <c r="AH20" s="90"/>
    </row>
    <row r="21" spans="1:34" ht="12.95" customHeight="1" x14ac:dyDescent="0.25">
      <c r="A21" s="10" t="s">
        <v>10</v>
      </c>
      <c r="B21" s="15">
        <f>SUM(B22:B33)</f>
        <v>7161.5000000000009</v>
      </c>
      <c r="C21" s="13">
        <f t="shared" ref="C21:C64" si="1">SUM(D21:AH21)</f>
        <v>0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30"/>
      <c r="AF21" s="23"/>
      <c r="AG21" s="23"/>
      <c r="AH21" s="90"/>
    </row>
    <row r="22" spans="1:34" ht="12.95" customHeight="1" x14ac:dyDescent="0.25">
      <c r="A22" s="7" t="s">
        <v>25</v>
      </c>
      <c r="B22" s="13">
        <f>17.1+40.5+26.3+14.2+18.9+15.1+15.7+15.8+16+21.2+20.8+14.9+15.8+19.6+19.8+19.8+22.4+13.4+11+11.7+18.3+14.6+14.9+19.2+19.2+20.2+23.8+9.8+15.9+12.7+12.5+44.9+56.9+22+12.9+7.4+9.1+17.8+13.9+23.7+23.2+15.2+9.6+32.4+13+13.8+26.5+13+23+18.6+14.3+14.1+17.2+12.8+22.2+13.7+13.6+8.9+80.9+36.1+164.2+75.1+110.5+3.4</f>
        <v>1535</v>
      </c>
      <c r="C22" s="13">
        <f t="shared" si="1"/>
        <v>33734.28</v>
      </c>
      <c r="D22" s="28">
        <v>1535</v>
      </c>
      <c r="E22" s="28">
        <v>1535</v>
      </c>
      <c r="F22" s="28"/>
      <c r="G22" s="28"/>
      <c r="H22" s="28">
        <v>1535</v>
      </c>
      <c r="I22" s="35">
        <v>1535</v>
      </c>
      <c r="J22" s="28">
        <v>1535</v>
      </c>
      <c r="K22" s="28">
        <v>1535</v>
      </c>
      <c r="L22" s="28">
        <v>1535</v>
      </c>
      <c r="M22" s="28"/>
      <c r="N22" s="28"/>
      <c r="O22" s="28">
        <v>1535</v>
      </c>
      <c r="P22" s="35">
        <v>1535</v>
      </c>
      <c r="Q22" s="28">
        <v>1535</v>
      </c>
      <c r="R22" s="28">
        <v>1535</v>
      </c>
      <c r="S22" s="28">
        <v>1535</v>
      </c>
      <c r="T22" s="28"/>
      <c r="U22" s="28"/>
      <c r="V22" s="28">
        <v>1535</v>
      </c>
      <c r="W22" s="35">
        <v>1535</v>
      </c>
      <c r="X22" s="28">
        <v>1500</v>
      </c>
      <c r="Y22" s="28">
        <v>1535</v>
      </c>
      <c r="Z22" s="28">
        <v>1535</v>
      </c>
      <c r="AA22" s="28"/>
      <c r="AB22" s="28"/>
      <c r="AC22" s="28">
        <v>1535</v>
      </c>
      <c r="AD22" s="35">
        <v>1534.28</v>
      </c>
      <c r="AE22" s="28">
        <v>1535</v>
      </c>
      <c r="AF22" s="28">
        <v>1535</v>
      </c>
      <c r="AG22" s="28">
        <v>1535</v>
      </c>
      <c r="AH22" s="131"/>
    </row>
    <row r="23" spans="1:34" ht="12.95" customHeight="1" x14ac:dyDescent="0.25">
      <c r="A23" s="7" t="s">
        <v>26</v>
      </c>
      <c r="B23" s="13">
        <f>20.2+19.8+7.1+6.8+6.9+7.4+4.8+1.4+1.3+1.7+1.8+1.1+1.5+1.7+1.7+1.7+1.3+1.3+1.4+13.6+2.5+1.5+1.4</f>
        <v>109.9</v>
      </c>
      <c r="C23" s="13">
        <f t="shared" si="1"/>
        <v>2417.8000000000011</v>
      </c>
      <c r="D23" s="13">
        <f t="shared" ref="D23:E23" si="2">20.2+19.8+7.1+6.8+6.9+7.4+4.8+1.4+1.3+1.7+1.8+1.1+1.5+1.7+1.7+1.7+1.3+1.3+1.4+13.6+2.5+1.5+1.4</f>
        <v>109.9</v>
      </c>
      <c r="E23" s="13">
        <f t="shared" si="2"/>
        <v>109.9</v>
      </c>
      <c r="F23" s="13"/>
      <c r="G23" s="13"/>
      <c r="H23" s="13">
        <f t="shared" ref="H23:L23" si="3">20.2+19.8+7.1+6.8+6.9+7.4+4.8+1.4+1.3+1.7+1.8+1.1+1.5+1.7+1.7+1.7+1.3+1.3+1.4+13.6+2.5+1.5+1.4</f>
        <v>109.9</v>
      </c>
      <c r="I23" s="13">
        <f t="shared" si="3"/>
        <v>109.9</v>
      </c>
      <c r="J23" s="13">
        <f t="shared" si="3"/>
        <v>109.9</v>
      </c>
      <c r="K23" s="13">
        <f t="shared" si="3"/>
        <v>109.9</v>
      </c>
      <c r="L23" s="13">
        <f t="shared" si="3"/>
        <v>109.9</v>
      </c>
      <c r="M23" s="13"/>
      <c r="N23" s="13"/>
      <c r="O23" s="13">
        <f t="shared" ref="O23:S23" si="4">20.2+19.8+7.1+6.8+6.9+7.4+4.8+1.4+1.3+1.7+1.8+1.1+1.5+1.7+1.7+1.7+1.3+1.3+1.4+13.6+2.5+1.5+1.4</f>
        <v>109.9</v>
      </c>
      <c r="P23" s="13">
        <f t="shared" si="4"/>
        <v>109.9</v>
      </c>
      <c r="Q23" s="13">
        <f t="shared" si="4"/>
        <v>109.9</v>
      </c>
      <c r="R23" s="13">
        <f t="shared" si="4"/>
        <v>109.9</v>
      </c>
      <c r="S23" s="13">
        <f t="shared" si="4"/>
        <v>109.9</v>
      </c>
      <c r="T23" s="13"/>
      <c r="U23" s="13"/>
      <c r="V23" s="13">
        <f t="shared" ref="V23:Z23" si="5">20.2+19.8+7.1+6.8+6.9+7.4+4.8+1.4+1.3+1.7+1.8+1.1+1.5+1.7+1.7+1.7+1.3+1.3+1.4+13.6+2.5+1.5+1.4</f>
        <v>109.9</v>
      </c>
      <c r="W23" s="13">
        <f t="shared" si="5"/>
        <v>109.9</v>
      </c>
      <c r="X23" s="13">
        <f t="shared" si="5"/>
        <v>109.9</v>
      </c>
      <c r="Y23" s="13">
        <f t="shared" si="5"/>
        <v>109.9</v>
      </c>
      <c r="Z23" s="13">
        <f t="shared" si="5"/>
        <v>109.9</v>
      </c>
      <c r="AA23" s="13"/>
      <c r="AB23" s="13"/>
      <c r="AC23" s="13">
        <f t="shared" ref="AC23:AG23" si="6">20.2+19.8+7.1+6.8+6.9+7.4+4.8+1.4+1.3+1.7+1.8+1.1+1.5+1.7+1.7+1.7+1.3+1.3+1.4+13.6+2.5+1.5+1.4</f>
        <v>109.9</v>
      </c>
      <c r="AD23" s="13">
        <f t="shared" si="6"/>
        <v>109.9</v>
      </c>
      <c r="AE23" s="13">
        <f t="shared" si="6"/>
        <v>109.9</v>
      </c>
      <c r="AF23" s="13">
        <f t="shared" si="6"/>
        <v>109.9</v>
      </c>
      <c r="AG23" s="13">
        <f t="shared" si="6"/>
        <v>109.9</v>
      </c>
      <c r="AH23" s="90"/>
    </row>
    <row r="24" spans="1:34" ht="12.95" customHeight="1" x14ac:dyDescent="0.25">
      <c r="A24" s="7" t="s">
        <v>27</v>
      </c>
      <c r="B24" s="13">
        <f>2.6+14.3+27.3+15.3+2.4+3.3+13.5+22.9+45.7+19.9+41.8+10.2+11.4+12.2+9+78.6+4.4+4.4+7.8+6.1+3.1+90.1+11.1+3.1+3.2+3.5+2.6+4.3+4.8+39.6+15.3+37+69.9+6.5+22.6+16.1+19+2.7+18.3</f>
        <v>725.9</v>
      </c>
      <c r="C24" s="13">
        <f t="shared" si="1"/>
        <v>0</v>
      </c>
      <c r="D24" s="13"/>
      <c r="E24" s="23"/>
      <c r="F24" s="13"/>
      <c r="G24" s="13"/>
      <c r="H24" s="23"/>
      <c r="I24" s="23"/>
      <c r="J24" s="23"/>
      <c r="K24" s="23"/>
      <c r="L24" s="23"/>
      <c r="M24" s="13"/>
      <c r="N24" s="13"/>
      <c r="O24" s="23"/>
      <c r="P24" s="23"/>
      <c r="Q24" s="23"/>
      <c r="R24" s="13"/>
      <c r="S24" s="23"/>
      <c r="T24" s="13"/>
      <c r="U24" s="13"/>
      <c r="V24" s="23"/>
      <c r="W24" s="23"/>
      <c r="X24" s="23"/>
      <c r="Y24" s="13"/>
      <c r="Z24" s="23"/>
      <c r="AA24" s="13"/>
      <c r="AB24" s="13"/>
      <c r="AC24" s="23"/>
      <c r="AD24" s="23"/>
      <c r="AE24" s="30"/>
      <c r="AF24" s="13"/>
      <c r="AG24" s="23"/>
      <c r="AH24" s="90"/>
    </row>
    <row r="25" spans="1:34" ht="12.95" customHeight="1" x14ac:dyDescent="0.25">
      <c r="A25" s="7" t="s">
        <v>16</v>
      </c>
      <c r="B25" s="13">
        <f>5.7+16.6+34.5+21.6+6.6+25.9+5.6+11.8+2.2+76</f>
        <v>206.5</v>
      </c>
      <c r="C25" s="13">
        <f t="shared" si="1"/>
        <v>4543</v>
      </c>
      <c r="D25" s="13">
        <f t="shared" ref="D25:E25" si="7">5.7+16.6+34.5+21.6+6.6+25.9+5.6+11.8+2.2+76</f>
        <v>206.5</v>
      </c>
      <c r="E25" s="13">
        <f t="shared" si="7"/>
        <v>206.5</v>
      </c>
      <c r="F25" s="13"/>
      <c r="G25" s="13"/>
      <c r="H25" s="13">
        <f t="shared" ref="H25:L25" si="8">5.7+16.6+34.5+21.6+6.6+25.9+5.6+11.8+2.2+76</f>
        <v>206.5</v>
      </c>
      <c r="I25" s="13">
        <f t="shared" si="8"/>
        <v>206.5</v>
      </c>
      <c r="J25" s="13">
        <f t="shared" si="8"/>
        <v>206.5</v>
      </c>
      <c r="K25" s="13">
        <f t="shared" si="8"/>
        <v>206.5</v>
      </c>
      <c r="L25" s="13">
        <f t="shared" si="8"/>
        <v>206.5</v>
      </c>
      <c r="M25" s="13"/>
      <c r="N25" s="13"/>
      <c r="O25" s="13">
        <f t="shared" ref="O25:S25" si="9">5.7+16.6+34.5+21.6+6.6+25.9+5.6+11.8+2.2+76</f>
        <v>206.5</v>
      </c>
      <c r="P25" s="13">
        <f t="shared" si="9"/>
        <v>206.5</v>
      </c>
      <c r="Q25" s="13">
        <f t="shared" si="9"/>
        <v>206.5</v>
      </c>
      <c r="R25" s="13">
        <f t="shared" si="9"/>
        <v>206.5</v>
      </c>
      <c r="S25" s="13">
        <f t="shared" si="9"/>
        <v>206.5</v>
      </c>
      <c r="T25" s="13"/>
      <c r="U25" s="13"/>
      <c r="V25" s="13">
        <f t="shared" ref="V25:Z25" si="10">5.7+16.6+34.5+21.6+6.6+25.9+5.6+11.8+2.2+76</f>
        <v>206.5</v>
      </c>
      <c r="W25" s="13">
        <f t="shared" si="10"/>
        <v>206.5</v>
      </c>
      <c r="X25" s="13">
        <f t="shared" si="10"/>
        <v>206.5</v>
      </c>
      <c r="Y25" s="13">
        <f t="shared" si="10"/>
        <v>206.5</v>
      </c>
      <c r="Z25" s="13">
        <f t="shared" si="10"/>
        <v>206.5</v>
      </c>
      <c r="AA25" s="13"/>
      <c r="AB25" s="13"/>
      <c r="AC25" s="13">
        <f t="shared" ref="AC25:AG25" si="11">5.7+16.6+34.5+21.6+6.6+25.9+5.6+11.8+2.2+76</f>
        <v>206.5</v>
      </c>
      <c r="AD25" s="13">
        <f t="shared" si="11"/>
        <v>206.5</v>
      </c>
      <c r="AE25" s="13">
        <f t="shared" si="11"/>
        <v>206.5</v>
      </c>
      <c r="AF25" s="13">
        <f t="shared" si="11"/>
        <v>206.5</v>
      </c>
      <c r="AG25" s="13">
        <f t="shared" si="11"/>
        <v>206.5</v>
      </c>
      <c r="AH25" s="90"/>
    </row>
    <row r="26" spans="1:34" ht="12.95" customHeight="1" x14ac:dyDescent="0.25">
      <c r="A26" s="7" t="s">
        <v>8</v>
      </c>
      <c r="B26" s="13">
        <f>15.7+14.4+8.9+43.9+6.6+6.1+4.3+17.6+137.3+10.1+2.5+32.3+115.6+11.1+14.7+36+91.9+112+16.1+25.2+21.3</f>
        <v>743.60000000000014</v>
      </c>
      <c r="C26" s="13">
        <f t="shared" si="1"/>
        <v>16359.200000000006</v>
      </c>
      <c r="D26" s="13">
        <f t="shared" ref="D26:E26" si="12">15.7+14.4+8.9+43.9+6.6+6.1+4.3+17.6+137.3+10.1+2.5+32.3+115.6+11.1+14.7+36+91.9+112+16.1+25.2+21.3</f>
        <v>743.60000000000014</v>
      </c>
      <c r="E26" s="13">
        <f t="shared" si="12"/>
        <v>743.60000000000014</v>
      </c>
      <c r="F26" s="13"/>
      <c r="G26" s="13"/>
      <c r="H26" s="13">
        <f t="shared" ref="H26:L26" si="13">15.7+14.4+8.9+43.9+6.6+6.1+4.3+17.6+137.3+10.1+2.5+32.3+115.6+11.1+14.7+36+91.9+112+16.1+25.2+21.3</f>
        <v>743.60000000000014</v>
      </c>
      <c r="I26" s="13">
        <f t="shared" si="13"/>
        <v>743.60000000000014</v>
      </c>
      <c r="J26" s="13">
        <f t="shared" si="13"/>
        <v>743.60000000000014</v>
      </c>
      <c r="K26" s="13">
        <f t="shared" si="13"/>
        <v>743.60000000000014</v>
      </c>
      <c r="L26" s="13">
        <f t="shared" si="13"/>
        <v>743.60000000000014</v>
      </c>
      <c r="M26" s="13"/>
      <c r="N26" s="13"/>
      <c r="O26" s="13">
        <f t="shared" ref="O26:S26" si="14">15.7+14.4+8.9+43.9+6.6+6.1+4.3+17.6+137.3+10.1+2.5+32.3+115.6+11.1+14.7+36+91.9+112+16.1+25.2+21.3</f>
        <v>743.60000000000014</v>
      </c>
      <c r="P26" s="13">
        <f t="shared" si="14"/>
        <v>743.60000000000014</v>
      </c>
      <c r="Q26" s="13">
        <f t="shared" si="14"/>
        <v>743.60000000000014</v>
      </c>
      <c r="R26" s="13">
        <f t="shared" si="14"/>
        <v>743.60000000000014</v>
      </c>
      <c r="S26" s="13">
        <f t="shared" si="14"/>
        <v>743.60000000000014</v>
      </c>
      <c r="T26" s="13"/>
      <c r="U26" s="13"/>
      <c r="V26" s="13">
        <f t="shared" ref="V26:Z26" si="15">15.7+14.4+8.9+43.9+6.6+6.1+4.3+17.6+137.3+10.1+2.5+32.3+115.6+11.1+14.7+36+91.9+112+16.1+25.2+21.3</f>
        <v>743.60000000000014</v>
      </c>
      <c r="W26" s="13">
        <f t="shared" si="15"/>
        <v>743.60000000000014</v>
      </c>
      <c r="X26" s="13">
        <f t="shared" si="15"/>
        <v>743.60000000000014</v>
      </c>
      <c r="Y26" s="13">
        <f t="shared" si="15"/>
        <v>743.60000000000014</v>
      </c>
      <c r="Z26" s="13">
        <f t="shared" si="15"/>
        <v>743.60000000000014</v>
      </c>
      <c r="AA26" s="13"/>
      <c r="AB26" s="13"/>
      <c r="AC26" s="13">
        <f t="shared" ref="AC26:AG26" si="16">15.7+14.4+8.9+43.9+6.6+6.1+4.3+17.6+137.3+10.1+2.5+32.3+115.6+11.1+14.7+36+91.9+112+16.1+25.2+21.3</f>
        <v>743.60000000000014</v>
      </c>
      <c r="AD26" s="13">
        <f t="shared" si="16"/>
        <v>743.60000000000014</v>
      </c>
      <c r="AE26" s="13">
        <f t="shared" si="16"/>
        <v>743.60000000000014</v>
      </c>
      <c r="AF26" s="13">
        <f t="shared" si="16"/>
        <v>743.60000000000014</v>
      </c>
      <c r="AG26" s="13">
        <f t="shared" si="16"/>
        <v>743.60000000000014</v>
      </c>
      <c r="AH26" s="90"/>
    </row>
    <row r="27" spans="1:34" ht="30" x14ac:dyDescent="0.25">
      <c r="A27" s="7" t="s">
        <v>28</v>
      </c>
      <c r="B27" s="13">
        <f>567.3+107.2+5.2+62.7+311.3+170.1</f>
        <v>1223.8</v>
      </c>
      <c r="C27" s="13">
        <f t="shared" si="1"/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23"/>
      <c r="S27" s="23"/>
      <c r="T27" s="23"/>
      <c r="U27" s="23"/>
      <c r="V27" s="23"/>
      <c r="W27" s="13"/>
      <c r="X27" s="13"/>
      <c r="Y27" s="23"/>
      <c r="Z27" s="23"/>
      <c r="AA27" s="23"/>
      <c r="AB27" s="23"/>
      <c r="AC27" s="23"/>
      <c r="AD27" s="23"/>
      <c r="AE27" s="30"/>
      <c r="AF27" s="23"/>
      <c r="AG27" s="23"/>
      <c r="AH27" s="90"/>
    </row>
    <row r="28" spans="1:34" ht="12.95" customHeight="1" x14ac:dyDescent="0.25">
      <c r="A28" s="7" t="s">
        <v>29</v>
      </c>
      <c r="B28" s="13">
        <f>8.8+9.5+3.9+4.2+4.1+1.9+1.7+6.4+5.7+2+2.2+2.7+1.4+2.2+1.5+1.6+2</f>
        <v>61.800000000000011</v>
      </c>
      <c r="C28" s="13">
        <f t="shared" si="1"/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26"/>
      <c r="AF28" s="13"/>
      <c r="AG28" s="13"/>
      <c r="AH28" s="90"/>
    </row>
    <row r="29" spans="1:34" ht="12.95" customHeight="1" x14ac:dyDescent="0.25">
      <c r="A29" s="7" t="s">
        <v>14</v>
      </c>
      <c r="B29" s="13">
        <f>7.8+7.7+4+6.1+0.6+0.6+0.5+0.7+7.4+7.3+3.4+5.3+7.6+5.1+5.4+5.4+2.8</f>
        <v>77.7</v>
      </c>
      <c r="C29" s="13">
        <f t="shared" si="1"/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13"/>
      <c r="S29" s="13"/>
      <c r="T29" s="13"/>
      <c r="U29" s="13"/>
      <c r="V29" s="13"/>
      <c r="W29" s="23"/>
      <c r="X29" s="23"/>
      <c r="Y29" s="13"/>
      <c r="Z29" s="13"/>
      <c r="AA29" s="13"/>
      <c r="AB29" s="13"/>
      <c r="AC29" s="13"/>
      <c r="AD29" s="23"/>
      <c r="AE29" s="30"/>
      <c r="AF29" s="13"/>
      <c r="AG29" s="13"/>
      <c r="AH29" s="90"/>
    </row>
    <row r="30" spans="1:34" ht="12.95" customHeight="1" x14ac:dyDescent="0.25">
      <c r="A30" s="7" t="s">
        <v>12</v>
      </c>
      <c r="B30" s="13">
        <v>208.7</v>
      </c>
      <c r="C30" s="13">
        <f t="shared" si="1"/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13"/>
      <c r="S30" s="13"/>
      <c r="T30" s="13"/>
      <c r="U30" s="13"/>
      <c r="V30" s="13"/>
      <c r="W30" s="23"/>
      <c r="X30" s="23"/>
      <c r="Y30" s="13"/>
      <c r="Z30" s="13"/>
      <c r="AA30" s="13"/>
      <c r="AB30" s="13"/>
      <c r="AC30" s="13"/>
      <c r="AD30" s="23"/>
      <c r="AE30" s="30"/>
      <c r="AF30" s="13"/>
      <c r="AG30" s="13"/>
      <c r="AH30" s="90"/>
    </row>
    <row r="31" spans="1:34" ht="12.95" customHeight="1" x14ac:dyDescent="0.25">
      <c r="A31" s="7" t="s">
        <v>30</v>
      </c>
      <c r="B31" s="13">
        <f>32.2+571.2+0.6+0.6+48.1+0.6+0.6+38.8+9.5+88.5+33.6+1266.3</f>
        <v>2090.6000000000004</v>
      </c>
      <c r="C31" s="13">
        <f t="shared" si="1"/>
        <v>0</v>
      </c>
      <c r="D31" s="13"/>
      <c r="E31" s="23"/>
      <c r="F31" s="23"/>
      <c r="G31" s="23"/>
      <c r="H31" s="23"/>
      <c r="I31" s="23"/>
      <c r="J31" s="23"/>
      <c r="K31" s="13"/>
      <c r="L31" s="23"/>
      <c r="M31" s="23"/>
      <c r="N31" s="23"/>
      <c r="O31" s="23"/>
      <c r="P31" s="23"/>
      <c r="Q31" s="23"/>
      <c r="R31" s="13"/>
      <c r="S31" s="23"/>
      <c r="T31" s="23"/>
      <c r="U31" s="23"/>
      <c r="V31" s="23"/>
      <c r="W31" s="23"/>
      <c r="X31" s="23"/>
      <c r="Y31" s="13"/>
      <c r="Z31" s="23"/>
      <c r="AA31" s="23"/>
      <c r="AB31" s="23"/>
      <c r="AC31" s="23"/>
      <c r="AD31" s="13"/>
      <c r="AE31" s="30"/>
      <c r="AF31" s="13"/>
      <c r="AG31" s="23"/>
      <c r="AH31" s="90"/>
    </row>
    <row r="32" spans="1:34" ht="12.95" customHeight="1" x14ac:dyDescent="0.25">
      <c r="A32" s="7" t="s">
        <v>31</v>
      </c>
      <c r="B32" s="13">
        <f>0.5+0.7+0.6+0.4+0.4+0.4+0.4+0.6+0.5+0.5+0.2+0.3+0.6+1+0.2+0.3+3.6+25.6+69</f>
        <v>105.8</v>
      </c>
      <c r="C32" s="13">
        <f t="shared" si="1"/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30"/>
      <c r="AF32" s="23"/>
      <c r="AG32" s="23"/>
      <c r="AH32" s="90"/>
    </row>
    <row r="33" spans="1:34" ht="12.95" customHeight="1" x14ac:dyDescent="0.25">
      <c r="A33" s="7" t="s">
        <v>5</v>
      </c>
      <c r="B33" s="13">
        <f>12.4+19.7+6.1+6.1+15+12.9</f>
        <v>72.2</v>
      </c>
      <c r="C33" s="13">
        <f t="shared" si="1"/>
        <v>1588.4000000000005</v>
      </c>
      <c r="D33" s="13">
        <f t="shared" ref="D33:E33" si="17">12.4+19.7+6.1+6.1+15+12.9</f>
        <v>72.2</v>
      </c>
      <c r="E33" s="13">
        <f t="shared" si="17"/>
        <v>72.2</v>
      </c>
      <c r="F33" s="13"/>
      <c r="G33" s="13"/>
      <c r="H33" s="13">
        <f t="shared" ref="H33:L33" si="18">12.4+19.7+6.1+6.1+15+12.9</f>
        <v>72.2</v>
      </c>
      <c r="I33" s="13">
        <f t="shared" si="18"/>
        <v>72.2</v>
      </c>
      <c r="J33" s="13">
        <f t="shared" si="18"/>
        <v>72.2</v>
      </c>
      <c r="K33" s="13">
        <f t="shared" si="18"/>
        <v>72.2</v>
      </c>
      <c r="L33" s="13">
        <f t="shared" si="18"/>
        <v>72.2</v>
      </c>
      <c r="M33" s="13"/>
      <c r="N33" s="13"/>
      <c r="O33" s="13">
        <f t="shared" ref="O33:S33" si="19">12.4+19.7+6.1+6.1+15+12.9</f>
        <v>72.2</v>
      </c>
      <c r="P33" s="13">
        <f t="shared" si="19"/>
        <v>72.2</v>
      </c>
      <c r="Q33" s="13">
        <f t="shared" si="19"/>
        <v>72.2</v>
      </c>
      <c r="R33" s="13">
        <f t="shared" si="19"/>
        <v>72.2</v>
      </c>
      <c r="S33" s="13">
        <f t="shared" si="19"/>
        <v>72.2</v>
      </c>
      <c r="T33" s="13"/>
      <c r="U33" s="13"/>
      <c r="V33" s="13">
        <f t="shared" ref="V33:Z33" si="20">12.4+19.7+6.1+6.1+15+12.9</f>
        <v>72.2</v>
      </c>
      <c r="W33" s="13">
        <f t="shared" si="20"/>
        <v>72.2</v>
      </c>
      <c r="X33" s="13">
        <f t="shared" si="20"/>
        <v>72.2</v>
      </c>
      <c r="Y33" s="13">
        <f t="shared" si="20"/>
        <v>72.2</v>
      </c>
      <c r="Z33" s="13">
        <f t="shared" si="20"/>
        <v>72.2</v>
      </c>
      <c r="AA33" s="13"/>
      <c r="AB33" s="13"/>
      <c r="AC33" s="13">
        <f t="shared" ref="AC33:AG33" si="21">12.4+19.7+6.1+6.1+15+12.9</f>
        <v>72.2</v>
      </c>
      <c r="AD33" s="13">
        <f t="shared" si="21"/>
        <v>72.2</v>
      </c>
      <c r="AE33" s="13">
        <f t="shared" si="21"/>
        <v>72.2</v>
      </c>
      <c r="AF33" s="13">
        <f t="shared" si="21"/>
        <v>72.2</v>
      </c>
      <c r="AG33" s="13">
        <f t="shared" si="21"/>
        <v>72.2</v>
      </c>
      <c r="AH33" s="90"/>
    </row>
    <row r="34" spans="1:34" ht="12.95" customHeight="1" x14ac:dyDescent="0.25">
      <c r="A34" s="10" t="s">
        <v>15</v>
      </c>
      <c r="B34" s="15">
        <f>SUM(B35:B43)</f>
        <v>4286.5999999999995</v>
      </c>
      <c r="C34" s="13">
        <f t="shared" si="1"/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30"/>
      <c r="AF34" s="23"/>
      <c r="AG34" s="23"/>
      <c r="AH34" s="90"/>
    </row>
    <row r="35" spans="1:34" ht="12.95" customHeight="1" x14ac:dyDescent="0.25">
      <c r="A35" s="7" t="s">
        <v>25</v>
      </c>
      <c r="B35" s="13">
        <f>36.6+3.7+4.9+14.7+9+14.7+8+8+34+30.5+13.9+45.2+31.2</f>
        <v>254.40000000000003</v>
      </c>
      <c r="C35" s="13">
        <f t="shared" si="1"/>
        <v>5596.7999999999993</v>
      </c>
      <c r="D35" s="13">
        <f t="shared" ref="D35:E35" si="22">36.6+3.7+4.9+14.7+9+14.7+8+8+34+30.5+13.9+45.2+31.2</f>
        <v>254.40000000000003</v>
      </c>
      <c r="E35" s="13">
        <f t="shared" si="22"/>
        <v>254.40000000000003</v>
      </c>
      <c r="F35" s="13"/>
      <c r="G35" s="13"/>
      <c r="H35" s="28">
        <v>254.4</v>
      </c>
      <c r="I35" s="35">
        <v>254.4</v>
      </c>
      <c r="J35" s="13">
        <f t="shared" ref="J35" si="23">36.6+3.7+4.9+14.7+9+14.7+8+8+34+30.5+13.9+45.2+31.2</f>
        <v>254.40000000000003</v>
      </c>
      <c r="K35" s="28">
        <v>254.4</v>
      </c>
      <c r="L35" s="28">
        <v>254.4</v>
      </c>
      <c r="M35" s="13"/>
      <c r="N35" s="13"/>
      <c r="O35" s="28">
        <v>254.4</v>
      </c>
      <c r="P35" s="35">
        <v>254.4</v>
      </c>
      <c r="Q35" s="28">
        <v>254.4</v>
      </c>
      <c r="R35" s="28">
        <v>254.4</v>
      </c>
      <c r="S35" s="28">
        <v>254.4</v>
      </c>
      <c r="T35" s="13"/>
      <c r="U35" s="13"/>
      <c r="V35" s="28">
        <v>254.4</v>
      </c>
      <c r="W35" s="35">
        <v>254.4</v>
      </c>
      <c r="X35" s="28">
        <v>254.4</v>
      </c>
      <c r="Y35" s="28">
        <v>254.4</v>
      </c>
      <c r="Z35" s="28">
        <v>254.4</v>
      </c>
      <c r="AA35" s="13"/>
      <c r="AB35" s="13"/>
      <c r="AC35" s="28">
        <v>254.4</v>
      </c>
      <c r="AD35" s="35">
        <v>254.4</v>
      </c>
      <c r="AE35" s="31">
        <v>254.4</v>
      </c>
      <c r="AF35" s="28">
        <v>254.4</v>
      </c>
      <c r="AG35" s="28">
        <v>254.4</v>
      </c>
      <c r="AH35" s="131"/>
    </row>
    <row r="36" spans="1:34" ht="12.95" customHeight="1" x14ac:dyDescent="0.25">
      <c r="A36" s="7" t="s">
        <v>6</v>
      </c>
      <c r="B36" s="13">
        <f>3.9+6.4</f>
        <v>10.3</v>
      </c>
      <c r="C36" s="13">
        <f t="shared" si="1"/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30"/>
      <c r="AF36" s="23"/>
      <c r="AG36" s="23"/>
      <c r="AH36" s="90"/>
    </row>
    <row r="37" spans="1:34" ht="30" x14ac:dyDescent="0.25">
      <c r="A37" s="7" t="s">
        <v>11</v>
      </c>
      <c r="B37" s="13">
        <f>47.6+1863.8+1009.4+84.3</f>
        <v>3005.1</v>
      </c>
      <c r="C37" s="13">
        <f t="shared" si="1"/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30"/>
      <c r="AF37" s="23"/>
      <c r="AG37" s="23"/>
      <c r="AH37" s="90"/>
    </row>
    <row r="38" spans="1:34" ht="12.95" customHeight="1" x14ac:dyDescent="0.25">
      <c r="A38" s="7" t="s">
        <v>8</v>
      </c>
      <c r="B38" s="13">
        <f>9.1+5.9+5.5+9.1+48.5</f>
        <v>78.099999999999994</v>
      </c>
      <c r="C38" s="13">
        <f t="shared" si="1"/>
        <v>2421.0999999999985</v>
      </c>
      <c r="D38" s="13">
        <f t="shared" ref="D38:AH38" si="24">9.1+5.9+5.5+9.1+48.5</f>
        <v>78.099999999999994</v>
      </c>
      <c r="E38" s="13">
        <f t="shared" si="24"/>
        <v>78.099999999999994</v>
      </c>
      <c r="F38" s="13">
        <f t="shared" si="24"/>
        <v>78.099999999999994</v>
      </c>
      <c r="G38" s="13">
        <f t="shared" si="24"/>
        <v>78.099999999999994</v>
      </c>
      <c r="H38" s="13">
        <f t="shared" si="24"/>
        <v>78.099999999999994</v>
      </c>
      <c r="I38" s="13">
        <f t="shared" si="24"/>
        <v>78.099999999999994</v>
      </c>
      <c r="J38" s="13">
        <f t="shared" si="24"/>
        <v>78.099999999999994</v>
      </c>
      <c r="K38" s="13">
        <f t="shared" si="24"/>
        <v>78.099999999999994</v>
      </c>
      <c r="L38" s="13">
        <f t="shared" si="24"/>
        <v>78.099999999999994</v>
      </c>
      <c r="M38" s="13">
        <f t="shared" si="24"/>
        <v>78.099999999999994</v>
      </c>
      <c r="N38" s="13">
        <f t="shared" si="24"/>
        <v>78.099999999999994</v>
      </c>
      <c r="O38" s="13">
        <f t="shared" si="24"/>
        <v>78.099999999999994</v>
      </c>
      <c r="P38" s="13">
        <f t="shared" si="24"/>
        <v>78.099999999999994</v>
      </c>
      <c r="Q38" s="13">
        <f t="shared" si="24"/>
        <v>78.099999999999994</v>
      </c>
      <c r="R38" s="13">
        <f t="shared" si="24"/>
        <v>78.099999999999994</v>
      </c>
      <c r="S38" s="13">
        <f t="shared" si="24"/>
        <v>78.099999999999994</v>
      </c>
      <c r="T38" s="13">
        <f t="shared" si="24"/>
        <v>78.099999999999994</v>
      </c>
      <c r="U38" s="13">
        <f t="shared" si="24"/>
        <v>78.099999999999994</v>
      </c>
      <c r="V38" s="13">
        <f t="shared" si="24"/>
        <v>78.099999999999994</v>
      </c>
      <c r="W38" s="13">
        <f t="shared" si="24"/>
        <v>78.099999999999994</v>
      </c>
      <c r="X38" s="13">
        <f t="shared" si="24"/>
        <v>78.099999999999994</v>
      </c>
      <c r="Y38" s="13">
        <f t="shared" si="24"/>
        <v>78.099999999999994</v>
      </c>
      <c r="Z38" s="13">
        <f t="shared" si="24"/>
        <v>78.099999999999994</v>
      </c>
      <c r="AA38" s="13">
        <f t="shared" si="24"/>
        <v>78.099999999999994</v>
      </c>
      <c r="AB38" s="13">
        <f t="shared" si="24"/>
        <v>78.099999999999994</v>
      </c>
      <c r="AC38" s="13">
        <f t="shared" si="24"/>
        <v>78.099999999999994</v>
      </c>
      <c r="AD38" s="13">
        <f t="shared" si="24"/>
        <v>78.099999999999994</v>
      </c>
      <c r="AE38" s="13">
        <f t="shared" si="24"/>
        <v>78.099999999999994</v>
      </c>
      <c r="AF38" s="13">
        <f t="shared" si="24"/>
        <v>78.099999999999994</v>
      </c>
      <c r="AG38" s="13">
        <f t="shared" si="24"/>
        <v>78.099999999999994</v>
      </c>
      <c r="AH38" s="89">
        <f t="shared" si="24"/>
        <v>78.099999999999994</v>
      </c>
    </row>
    <row r="39" spans="1:34" ht="12.95" customHeight="1" x14ac:dyDescent="0.25">
      <c r="A39" s="7" t="s">
        <v>32</v>
      </c>
      <c r="B39" s="13">
        <v>580.79999999999995</v>
      </c>
      <c r="C39" s="13">
        <f t="shared" si="1"/>
        <v>1069.2000000000003</v>
      </c>
      <c r="D39" s="13">
        <f t="shared" ref="D39:E39" si="25">38.6+1.4+3.2+5.1+0.3</f>
        <v>48.6</v>
      </c>
      <c r="E39" s="13">
        <f t="shared" si="25"/>
        <v>48.6</v>
      </c>
      <c r="F39" s="23"/>
      <c r="G39" s="23"/>
      <c r="H39" s="13">
        <f t="shared" ref="H39:L39" si="26">38.6+1.4+3.2+5.1+0.3</f>
        <v>48.6</v>
      </c>
      <c r="I39" s="13">
        <f t="shared" si="26"/>
        <v>48.6</v>
      </c>
      <c r="J39" s="13">
        <f t="shared" si="26"/>
        <v>48.6</v>
      </c>
      <c r="K39" s="13">
        <f t="shared" si="26"/>
        <v>48.6</v>
      </c>
      <c r="L39" s="13">
        <f t="shared" si="26"/>
        <v>48.6</v>
      </c>
      <c r="M39" s="23"/>
      <c r="N39" s="23"/>
      <c r="O39" s="13">
        <f t="shared" ref="O39:S39" si="27">38.6+1.4+3.2+5.1+0.3</f>
        <v>48.6</v>
      </c>
      <c r="P39" s="13">
        <f t="shared" si="27"/>
        <v>48.6</v>
      </c>
      <c r="Q39" s="13">
        <f t="shared" si="27"/>
        <v>48.6</v>
      </c>
      <c r="R39" s="13">
        <f t="shared" si="27"/>
        <v>48.6</v>
      </c>
      <c r="S39" s="13">
        <f t="shared" si="27"/>
        <v>48.6</v>
      </c>
      <c r="T39" s="23"/>
      <c r="U39" s="23"/>
      <c r="V39" s="13">
        <f t="shared" ref="V39:Z39" si="28">38.6+1.4+3.2+5.1+0.3</f>
        <v>48.6</v>
      </c>
      <c r="W39" s="13">
        <f t="shared" si="28"/>
        <v>48.6</v>
      </c>
      <c r="X39" s="13">
        <f t="shared" si="28"/>
        <v>48.6</v>
      </c>
      <c r="Y39" s="13">
        <f t="shared" si="28"/>
        <v>48.6</v>
      </c>
      <c r="Z39" s="13">
        <f t="shared" si="28"/>
        <v>48.6</v>
      </c>
      <c r="AA39" s="23"/>
      <c r="AB39" s="23"/>
      <c r="AC39" s="13">
        <f t="shared" ref="AC39:AG39" si="29">38.6+1.4+3.2+5.1+0.3</f>
        <v>48.6</v>
      </c>
      <c r="AD39" s="13">
        <f t="shared" si="29"/>
        <v>48.6</v>
      </c>
      <c r="AE39" s="13">
        <f t="shared" si="29"/>
        <v>48.6</v>
      </c>
      <c r="AF39" s="13">
        <f t="shared" si="29"/>
        <v>48.6</v>
      </c>
      <c r="AG39" s="13">
        <f t="shared" si="29"/>
        <v>48.6</v>
      </c>
      <c r="AH39" s="90"/>
    </row>
    <row r="40" spans="1:34" ht="12.95" customHeight="1" x14ac:dyDescent="0.25">
      <c r="A40" s="7" t="s">
        <v>9</v>
      </c>
      <c r="B40" s="13">
        <f>38.6+1.4+3.2+5.1+0.3</f>
        <v>48.6</v>
      </c>
      <c r="C40" s="13">
        <f t="shared" si="1"/>
        <v>0</v>
      </c>
      <c r="D40" s="13"/>
      <c r="E40" s="23"/>
      <c r="F40" s="23"/>
      <c r="G40" s="23"/>
      <c r="H40" s="13"/>
      <c r="I40" s="23"/>
      <c r="J40" s="23"/>
      <c r="K40" s="13"/>
      <c r="L40" s="23"/>
      <c r="M40" s="23"/>
      <c r="N40" s="23"/>
      <c r="O40" s="23"/>
      <c r="P40" s="23"/>
      <c r="Q40" s="13"/>
      <c r="R40" s="23"/>
      <c r="S40" s="23"/>
      <c r="T40" s="23"/>
      <c r="U40" s="23"/>
      <c r="V40" s="23"/>
      <c r="W40" s="23"/>
      <c r="X40" s="13"/>
      <c r="Y40" s="23"/>
      <c r="Z40" s="23"/>
      <c r="AA40" s="23"/>
      <c r="AB40" s="13"/>
      <c r="AC40" s="23"/>
      <c r="AD40" s="23"/>
      <c r="AE40" s="30"/>
      <c r="AF40" s="23"/>
      <c r="AG40" s="23"/>
      <c r="AH40" s="90"/>
    </row>
    <row r="41" spans="1:34" ht="12.95" customHeight="1" x14ac:dyDescent="0.25">
      <c r="A41" s="7" t="s">
        <v>33</v>
      </c>
      <c r="B41" s="13">
        <f>23.1+129.8+2.7+13.7+9.4+12.9+4.9+5</f>
        <v>201.5</v>
      </c>
      <c r="C41" s="13">
        <f t="shared" si="1"/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26"/>
      <c r="AF41" s="13"/>
      <c r="AG41" s="13"/>
      <c r="AH41" s="90"/>
    </row>
    <row r="42" spans="1:34" ht="12.95" customHeight="1" x14ac:dyDescent="0.25">
      <c r="A42" s="7" t="s">
        <v>34</v>
      </c>
      <c r="B42" s="13">
        <f>9.1+7.3+9.7+13.6+19.6+21.2+21</f>
        <v>101.5</v>
      </c>
      <c r="C42" s="13">
        <f t="shared" si="1"/>
        <v>3146.5</v>
      </c>
      <c r="D42" s="13">
        <f t="shared" ref="D42:AH42" si="30">9.1+7.3+9.7+13.6+19.6+21.2+21</f>
        <v>101.5</v>
      </c>
      <c r="E42" s="13">
        <f t="shared" si="30"/>
        <v>101.5</v>
      </c>
      <c r="F42" s="13">
        <f t="shared" si="30"/>
        <v>101.5</v>
      </c>
      <c r="G42" s="13">
        <f t="shared" si="30"/>
        <v>101.5</v>
      </c>
      <c r="H42" s="13">
        <f t="shared" si="30"/>
        <v>101.5</v>
      </c>
      <c r="I42" s="13">
        <f t="shared" si="30"/>
        <v>101.5</v>
      </c>
      <c r="J42" s="13">
        <f t="shared" si="30"/>
        <v>101.5</v>
      </c>
      <c r="K42" s="13">
        <f t="shared" si="30"/>
        <v>101.5</v>
      </c>
      <c r="L42" s="13">
        <f t="shared" si="30"/>
        <v>101.5</v>
      </c>
      <c r="M42" s="13">
        <f t="shared" si="30"/>
        <v>101.5</v>
      </c>
      <c r="N42" s="13">
        <f t="shared" si="30"/>
        <v>101.5</v>
      </c>
      <c r="O42" s="13">
        <f t="shared" si="30"/>
        <v>101.5</v>
      </c>
      <c r="P42" s="13">
        <f t="shared" si="30"/>
        <v>101.5</v>
      </c>
      <c r="Q42" s="13">
        <f t="shared" si="30"/>
        <v>101.5</v>
      </c>
      <c r="R42" s="13">
        <f t="shared" si="30"/>
        <v>101.5</v>
      </c>
      <c r="S42" s="13">
        <f t="shared" si="30"/>
        <v>101.5</v>
      </c>
      <c r="T42" s="13">
        <f t="shared" si="30"/>
        <v>101.5</v>
      </c>
      <c r="U42" s="13">
        <f t="shared" si="30"/>
        <v>101.5</v>
      </c>
      <c r="V42" s="13">
        <f t="shared" si="30"/>
        <v>101.5</v>
      </c>
      <c r="W42" s="13">
        <f t="shared" si="30"/>
        <v>101.5</v>
      </c>
      <c r="X42" s="13">
        <f t="shared" si="30"/>
        <v>101.5</v>
      </c>
      <c r="Y42" s="13">
        <f t="shared" si="30"/>
        <v>101.5</v>
      </c>
      <c r="Z42" s="13">
        <f t="shared" si="30"/>
        <v>101.5</v>
      </c>
      <c r="AA42" s="13">
        <f t="shared" si="30"/>
        <v>101.5</v>
      </c>
      <c r="AB42" s="13">
        <f t="shared" si="30"/>
        <v>101.5</v>
      </c>
      <c r="AC42" s="13">
        <f t="shared" si="30"/>
        <v>101.5</v>
      </c>
      <c r="AD42" s="13">
        <f t="shared" si="30"/>
        <v>101.5</v>
      </c>
      <c r="AE42" s="13">
        <f t="shared" si="30"/>
        <v>101.5</v>
      </c>
      <c r="AF42" s="13">
        <f t="shared" si="30"/>
        <v>101.5</v>
      </c>
      <c r="AG42" s="13">
        <f t="shared" si="30"/>
        <v>101.5</v>
      </c>
      <c r="AH42" s="89">
        <f t="shared" si="30"/>
        <v>101.5</v>
      </c>
    </row>
    <row r="43" spans="1:34" ht="12.95" customHeight="1" x14ac:dyDescent="0.25">
      <c r="A43" s="7" t="s">
        <v>31</v>
      </c>
      <c r="B43" s="13">
        <f>4.8+0.8+0.7</f>
        <v>6.3</v>
      </c>
      <c r="C43" s="13">
        <f t="shared" si="1"/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30"/>
      <c r="AF43" s="23"/>
      <c r="AG43" s="23"/>
      <c r="AH43" s="90"/>
    </row>
    <row r="44" spans="1:34" ht="12.95" customHeight="1" x14ac:dyDescent="0.25">
      <c r="A44" s="10" t="s">
        <v>17</v>
      </c>
      <c r="B44" s="15">
        <f>SUM(B45:B50)</f>
        <v>1124.0999999999999</v>
      </c>
      <c r="C44" s="13">
        <f t="shared" si="1"/>
        <v>0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30"/>
      <c r="AF44" s="23"/>
      <c r="AG44" s="23"/>
      <c r="AH44" s="90"/>
    </row>
    <row r="45" spans="1:34" ht="12.95" customHeight="1" x14ac:dyDescent="0.25">
      <c r="A45" s="7" t="s">
        <v>25</v>
      </c>
      <c r="B45" s="13">
        <f>10.2+22.1+13.7+8.9+12.9+23.4+24.9+27.9+31.6+7.8+20.8+8.9+23.6+23.5+23.5+23.3+22.3+19.6+12.8+30.5+10</f>
        <v>402.2000000000001</v>
      </c>
      <c r="C45" s="13">
        <f t="shared" si="1"/>
        <v>8848.3999999999978</v>
      </c>
      <c r="D45" s="31">
        <v>402.2</v>
      </c>
      <c r="E45" s="31">
        <v>402.2</v>
      </c>
      <c r="F45" s="31"/>
      <c r="G45" s="31"/>
      <c r="H45" s="31">
        <v>402.2</v>
      </c>
      <c r="I45" s="31">
        <v>402.2</v>
      </c>
      <c r="J45" s="31">
        <v>402.2</v>
      </c>
      <c r="K45" s="31">
        <v>402.2</v>
      </c>
      <c r="L45" s="31">
        <v>402.2</v>
      </c>
      <c r="M45" s="31"/>
      <c r="N45" s="31"/>
      <c r="O45" s="31">
        <v>402.2</v>
      </c>
      <c r="P45" s="31">
        <v>402.2</v>
      </c>
      <c r="Q45" s="31">
        <v>402.2</v>
      </c>
      <c r="R45" s="31">
        <v>402.2</v>
      </c>
      <c r="S45" s="31">
        <v>402.2</v>
      </c>
      <c r="T45" s="31"/>
      <c r="U45" s="31"/>
      <c r="V45" s="31">
        <v>402.2</v>
      </c>
      <c r="W45" s="31">
        <v>402.2</v>
      </c>
      <c r="X45" s="31">
        <v>402.2</v>
      </c>
      <c r="Y45" s="31">
        <v>402.2</v>
      </c>
      <c r="Z45" s="31">
        <v>402.2</v>
      </c>
      <c r="AA45" s="31"/>
      <c r="AB45" s="31"/>
      <c r="AC45" s="31">
        <v>402.2</v>
      </c>
      <c r="AD45" s="31">
        <v>402.2</v>
      </c>
      <c r="AE45" s="31">
        <v>402.2</v>
      </c>
      <c r="AF45" s="31">
        <v>402.2</v>
      </c>
      <c r="AG45" s="31">
        <v>402.2</v>
      </c>
      <c r="AH45" s="131"/>
    </row>
    <row r="46" spans="1:34" ht="30" x14ac:dyDescent="0.25">
      <c r="A46" s="7" t="s">
        <v>11</v>
      </c>
      <c r="B46" s="13">
        <f>98.9+418.6</f>
        <v>517.5</v>
      </c>
      <c r="C46" s="13">
        <f t="shared" si="1"/>
        <v>0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30"/>
      <c r="AF46" s="23"/>
      <c r="AG46" s="23"/>
      <c r="AH46" s="90"/>
    </row>
    <row r="47" spans="1:34" ht="12.95" customHeight="1" x14ac:dyDescent="0.25">
      <c r="A47" s="7" t="s">
        <v>6</v>
      </c>
      <c r="B47" s="13">
        <f>6.5+3.7+5.1+7+4.9+1.8+6.4+5.6+9.5</f>
        <v>50.5</v>
      </c>
      <c r="C47" s="13">
        <f t="shared" si="1"/>
        <v>0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13"/>
      <c r="S47" s="23"/>
      <c r="T47" s="23"/>
      <c r="U47" s="23"/>
      <c r="V47" s="23"/>
      <c r="W47" s="23"/>
      <c r="X47" s="13"/>
      <c r="Y47" s="23"/>
      <c r="Z47" s="23"/>
      <c r="AA47" s="23"/>
      <c r="AB47" s="23"/>
      <c r="AC47" s="23"/>
      <c r="AD47" s="13"/>
      <c r="AE47" s="30"/>
      <c r="AF47" s="23"/>
      <c r="AG47" s="23"/>
      <c r="AH47" s="90"/>
    </row>
    <row r="48" spans="1:34" ht="12.95" customHeight="1" x14ac:dyDescent="0.25">
      <c r="A48" s="7" t="s">
        <v>5</v>
      </c>
      <c r="B48" s="13">
        <f>13.7+13.2+39.8+21</f>
        <v>87.699999999999989</v>
      </c>
      <c r="C48" s="13">
        <f t="shared" si="1"/>
        <v>2718.6999999999994</v>
      </c>
      <c r="D48" s="13">
        <f t="shared" ref="D48:AH48" si="31">13.7+13.2+39.8+21</f>
        <v>87.699999999999989</v>
      </c>
      <c r="E48" s="13">
        <f t="shared" si="31"/>
        <v>87.699999999999989</v>
      </c>
      <c r="F48" s="13">
        <f t="shared" si="31"/>
        <v>87.699999999999989</v>
      </c>
      <c r="G48" s="13">
        <f t="shared" si="31"/>
        <v>87.699999999999989</v>
      </c>
      <c r="H48" s="13">
        <f t="shared" si="31"/>
        <v>87.699999999999989</v>
      </c>
      <c r="I48" s="13">
        <f t="shared" si="31"/>
        <v>87.699999999999989</v>
      </c>
      <c r="J48" s="13">
        <f t="shared" si="31"/>
        <v>87.699999999999989</v>
      </c>
      <c r="K48" s="13">
        <f t="shared" si="31"/>
        <v>87.699999999999989</v>
      </c>
      <c r="L48" s="13">
        <f t="shared" si="31"/>
        <v>87.699999999999989</v>
      </c>
      <c r="M48" s="13">
        <f t="shared" si="31"/>
        <v>87.699999999999989</v>
      </c>
      <c r="N48" s="13">
        <f t="shared" si="31"/>
        <v>87.699999999999989</v>
      </c>
      <c r="O48" s="13">
        <f t="shared" si="31"/>
        <v>87.699999999999989</v>
      </c>
      <c r="P48" s="13">
        <f t="shared" si="31"/>
        <v>87.699999999999989</v>
      </c>
      <c r="Q48" s="13">
        <f t="shared" si="31"/>
        <v>87.699999999999989</v>
      </c>
      <c r="R48" s="13">
        <f t="shared" si="31"/>
        <v>87.699999999999989</v>
      </c>
      <c r="S48" s="13">
        <f t="shared" si="31"/>
        <v>87.699999999999989</v>
      </c>
      <c r="T48" s="13">
        <f t="shared" si="31"/>
        <v>87.699999999999989</v>
      </c>
      <c r="U48" s="13">
        <f t="shared" si="31"/>
        <v>87.699999999999989</v>
      </c>
      <c r="V48" s="13">
        <f t="shared" si="31"/>
        <v>87.699999999999989</v>
      </c>
      <c r="W48" s="13">
        <f t="shared" si="31"/>
        <v>87.699999999999989</v>
      </c>
      <c r="X48" s="13">
        <f t="shared" si="31"/>
        <v>87.699999999999989</v>
      </c>
      <c r="Y48" s="13">
        <f t="shared" si="31"/>
        <v>87.699999999999989</v>
      </c>
      <c r="Z48" s="13">
        <f t="shared" si="31"/>
        <v>87.699999999999989</v>
      </c>
      <c r="AA48" s="13">
        <f t="shared" si="31"/>
        <v>87.699999999999989</v>
      </c>
      <c r="AB48" s="13">
        <f t="shared" si="31"/>
        <v>87.699999999999989</v>
      </c>
      <c r="AC48" s="13">
        <f t="shared" si="31"/>
        <v>87.699999999999989</v>
      </c>
      <c r="AD48" s="13">
        <f t="shared" si="31"/>
        <v>87.699999999999989</v>
      </c>
      <c r="AE48" s="13">
        <f t="shared" si="31"/>
        <v>87.699999999999989</v>
      </c>
      <c r="AF48" s="13">
        <f t="shared" si="31"/>
        <v>87.699999999999989</v>
      </c>
      <c r="AG48" s="13">
        <f t="shared" si="31"/>
        <v>87.699999999999989</v>
      </c>
      <c r="AH48" s="89">
        <f t="shared" si="31"/>
        <v>87.699999999999989</v>
      </c>
    </row>
    <row r="49" spans="1:34" ht="12.95" customHeight="1" x14ac:dyDescent="0.25">
      <c r="A49" s="7" t="s">
        <v>8</v>
      </c>
      <c r="B49" s="13">
        <f>6.5+8.1+12.9+33.1</f>
        <v>60.6</v>
      </c>
      <c r="C49" s="13">
        <f t="shared" si="1"/>
        <v>1878.599999999999</v>
      </c>
      <c r="D49" s="13">
        <f t="shared" ref="D49:AH49" si="32">6.5+8.1+12.9+33.1</f>
        <v>60.6</v>
      </c>
      <c r="E49" s="13">
        <f t="shared" si="32"/>
        <v>60.6</v>
      </c>
      <c r="F49" s="13">
        <f t="shared" si="32"/>
        <v>60.6</v>
      </c>
      <c r="G49" s="13">
        <f t="shared" si="32"/>
        <v>60.6</v>
      </c>
      <c r="H49" s="13">
        <f t="shared" si="32"/>
        <v>60.6</v>
      </c>
      <c r="I49" s="13">
        <f t="shared" si="32"/>
        <v>60.6</v>
      </c>
      <c r="J49" s="13">
        <f t="shared" si="32"/>
        <v>60.6</v>
      </c>
      <c r="K49" s="13">
        <f t="shared" si="32"/>
        <v>60.6</v>
      </c>
      <c r="L49" s="13">
        <f t="shared" si="32"/>
        <v>60.6</v>
      </c>
      <c r="M49" s="13">
        <f t="shared" si="32"/>
        <v>60.6</v>
      </c>
      <c r="N49" s="13">
        <f t="shared" si="32"/>
        <v>60.6</v>
      </c>
      <c r="O49" s="13">
        <f t="shared" si="32"/>
        <v>60.6</v>
      </c>
      <c r="P49" s="13">
        <f t="shared" si="32"/>
        <v>60.6</v>
      </c>
      <c r="Q49" s="13">
        <f t="shared" si="32"/>
        <v>60.6</v>
      </c>
      <c r="R49" s="13">
        <f t="shared" si="32"/>
        <v>60.6</v>
      </c>
      <c r="S49" s="13">
        <f t="shared" si="32"/>
        <v>60.6</v>
      </c>
      <c r="T49" s="13">
        <f t="shared" si="32"/>
        <v>60.6</v>
      </c>
      <c r="U49" s="13">
        <f t="shared" si="32"/>
        <v>60.6</v>
      </c>
      <c r="V49" s="13">
        <f t="shared" si="32"/>
        <v>60.6</v>
      </c>
      <c r="W49" s="13">
        <f t="shared" si="32"/>
        <v>60.6</v>
      </c>
      <c r="X49" s="13">
        <f t="shared" si="32"/>
        <v>60.6</v>
      </c>
      <c r="Y49" s="13">
        <f t="shared" si="32"/>
        <v>60.6</v>
      </c>
      <c r="Z49" s="13">
        <f t="shared" si="32"/>
        <v>60.6</v>
      </c>
      <c r="AA49" s="13">
        <f t="shared" si="32"/>
        <v>60.6</v>
      </c>
      <c r="AB49" s="13">
        <f t="shared" si="32"/>
        <v>60.6</v>
      </c>
      <c r="AC49" s="13">
        <f t="shared" si="32"/>
        <v>60.6</v>
      </c>
      <c r="AD49" s="13">
        <f t="shared" si="32"/>
        <v>60.6</v>
      </c>
      <c r="AE49" s="13">
        <f t="shared" si="32"/>
        <v>60.6</v>
      </c>
      <c r="AF49" s="13">
        <f t="shared" si="32"/>
        <v>60.6</v>
      </c>
      <c r="AG49" s="13">
        <f t="shared" si="32"/>
        <v>60.6</v>
      </c>
      <c r="AH49" s="89">
        <f t="shared" si="32"/>
        <v>60.6</v>
      </c>
    </row>
    <row r="50" spans="1:34" ht="12.95" customHeight="1" x14ac:dyDescent="0.25">
      <c r="A50" s="7" t="s">
        <v>31</v>
      </c>
      <c r="B50" s="13">
        <f>0.8+0.7+4.1</f>
        <v>5.6</v>
      </c>
      <c r="C50" s="13">
        <f t="shared" si="1"/>
        <v>0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30"/>
      <c r="AF50" s="23"/>
      <c r="AG50" s="23"/>
      <c r="AH50" s="90"/>
    </row>
    <row r="51" spans="1:34" ht="12.95" customHeight="1" x14ac:dyDescent="0.25">
      <c r="A51" s="10" t="s">
        <v>35</v>
      </c>
      <c r="B51" s="15">
        <f>SUM(B52:B54)</f>
        <v>5790.7000000000007</v>
      </c>
      <c r="C51" s="13">
        <f t="shared" si="1"/>
        <v>0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30"/>
      <c r="AF51" s="23"/>
      <c r="AG51" s="23"/>
      <c r="AH51" s="90"/>
    </row>
    <row r="52" spans="1:34" ht="12.95" customHeight="1" x14ac:dyDescent="0.25">
      <c r="A52" s="7" t="s">
        <v>13</v>
      </c>
      <c r="B52" s="13">
        <f>14+13.6+13.8+5.6+11.4+5+15.4+15.5+15.5+15.5+15.4+15.5+14.7</f>
        <v>170.9</v>
      </c>
      <c r="C52" s="13">
        <f t="shared" si="1"/>
        <v>3759.8000000000015</v>
      </c>
      <c r="D52" s="13">
        <f t="shared" ref="D52:E52" si="33">14+13.6+13.8+5.6+11.4+5+15.4+15.5+15.5+15.5+15.4+15.5+14.7</f>
        <v>170.9</v>
      </c>
      <c r="E52" s="13">
        <f t="shared" si="33"/>
        <v>170.9</v>
      </c>
      <c r="F52" s="23"/>
      <c r="G52" s="23"/>
      <c r="H52" s="13">
        <f t="shared" ref="H52:L52" si="34">14+13.6+13.8+5.6+11.4+5+15.4+15.5+15.5+15.5+15.4+15.5+14.7</f>
        <v>170.9</v>
      </c>
      <c r="I52" s="13">
        <f t="shared" si="34"/>
        <v>170.9</v>
      </c>
      <c r="J52" s="13">
        <f t="shared" si="34"/>
        <v>170.9</v>
      </c>
      <c r="K52" s="13">
        <f t="shared" si="34"/>
        <v>170.9</v>
      </c>
      <c r="L52" s="13">
        <f t="shared" si="34"/>
        <v>170.9</v>
      </c>
      <c r="M52" s="23"/>
      <c r="N52" s="23"/>
      <c r="O52" s="13">
        <f t="shared" ref="O52:S52" si="35">14+13.6+13.8+5.6+11.4+5+15.4+15.5+15.5+15.5+15.4+15.5+14.7</f>
        <v>170.9</v>
      </c>
      <c r="P52" s="13">
        <f t="shared" si="35"/>
        <v>170.9</v>
      </c>
      <c r="Q52" s="13">
        <f t="shared" si="35"/>
        <v>170.9</v>
      </c>
      <c r="R52" s="13">
        <f t="shared" si="35"/>
        <v>170.9</v>
      </c>
      <c r="S52" s="13">
        <f t="shared" si="35"/>
        <v>170.9</v>
      </c>
      <c r="T52" s="13"/>
      <c r="U52" s="13"/>
      <c r="V52" s="13">
        <f t="shared" ref="V52:Z52" si="36">14+13.6+13.8+5.6+11.4+5+15.4+15.5+15.5+15.5+15.4+15.5+14.7</f>
        <v>170.9</v>
      </c>
      <c r="W52" s="13">
        <f t="shared" si="36"/>
        <v>170.9</v>
      </c>
      <c r="X52" s="13">
        <f t="shared" si="36"/>
        <v>170.9</v>
      </c>
      <c r="Y52" s="13">
        <f t="shared" si="36"/>
        <v>170.9</v>
      </c>
      <c r="Z52" s="13">
        <f t="shared" si="36"/>
        <v>170.9</v>
      </c>
      <c r="AA52" s="13"/>
      <c r="AB52" s="13"/>
      <c r="AC52" s="13">
        <f t="shared" ref="AC52:AG52" si="37">14+13.6+13.8+5.6+11.4+5+15.4+15.5+15.5+15.5+15.4+15.5+14.7</f>
        <v>170.9</v>
      </c>
      <c r="AD52" s="13">
        <f t="shared" si="37"/>
        <v>170.9</v>
      </c>
      <c r="AE52" s="13">
        <f t="shared" si="37"/>
        <v>170.9</v>
      </c>
      <c r="AF52" s="13">
        <f t="shared" si="37"/>
        <v>170.9</v>
      </c>
      <c r="AG52" s="13">
        <f t="shared" si="37"/>
        <v>170.9</v>
      </c>
      <c r="AH52" s="90"/>
    </row>
    <row r="53" spans="1:34" ht="12.95" customHeight="1" x14ac:dyDescent="0.25">
      <c r="A53" s="7" t="s">
        <v>5</v>
      </c>
      <c r="B53" s="13">
        <f>21+21.2</f>
        <v>42.2</v>
      </c>
      <c r="C53" s="13">
        <f t="shared" si="1"/>
        <v>1308.2000000000007</v>
      </c>
      <c r="D53" s="13">
        <f t="shared" ref="D53:AH53" si="38">21+21.2</f>
        <v>42.2</v>
      </c>
      <c r="E53" s="13">
        <f t="shared" si="38"/>
        <v>42.2</v>
      </c>
      <c r="F53" s="13">
        <f t="shared" si="38"/>
        <v>42.2</v>
      </c>
      <c r="G53" s="13">
        <f t="shared" si="38"/>
        <v>42.2</v>
      </c>
      <c r="H53" s="13">
        <f t="shared" si="38"/>
        <v>42.2</v>
      </c>
      <c r="I53" s="13">
        <f t="shared" si="38"/>
        <v>42.2</v>
      </c>
      <c r="J53" s="13">
        <f t="shared" si="38"/>
        <v>42.2</v>
      </c>
      <c r="K53" s="13">
        <f t="shared" si="38"/>
        <v>42.2</v>
      </c>
      <c r="L53" s="13">
        <f t="shared" si="38"/>
        <v>42.2</v>
      </c>
      <c r="M53" s="13">
        <f t="shared" si="38"/>
        <v>42.2</v>
      </c>
      <c r="N53" s="13">
        <f t="shared" si="38"/>
        <v>42.2</v>
      </c>
      <c r="O53" s="13">
        <f t="shared" si="38"/>
        <v>42.2</v>
      </c>
      <c r="P53" s="13">
        <f t="shared" si="38"/>
        <v>42.2</v>
      </c>
      <c r="Q53" s="13">
        <f t="shared" si="38"/>
        <v>42.2</v>
      </c>
      <c r="R53" s="13">
        <f t="shared" si="38"/>
        <v>42.2</v>
      </c>
      <c r="S53" s="13">
        <f t="shared" si="38"/>
        <v>42.2</v>
      </c>
      <c r="T53" s="13">
        <f t="shared" si="38"/>
        <v>42.2</v>
      </c>
      <c r="U53" s="13">
        <f t="shared" si="38"/>
        <v>42.2</v>
      </c>
      <c r="V53" s="13">
        <f t="shared" si="38"/>
        <v>42.2</v>
      </c>
      <c r="W53" s="13">
        <f t="shared" si="38"/>
        <v>42.2</v>
      </c>
      <c r="X53" s="13">
        <f t="shared" si="38"/>
        <v>42.2</v>
      </c>
      <c r="Y53" s="13">
        <f t="shared" si="38"/>
        <v>42.2</v>
      </c>
      <c r="Z53" s="13">
        <f t="shared" si="38"/>
        <v>42.2</v>
      </c>
      <c r="AA53" s="13">
        <f t="shared" si="38"/>
        <v>42.2</v>
      </c>
      <c r="AB53" s="13">
        <f t="shared" si="38"/>
        <v>42.2</v>
      </c>
      <c r="AC53" s="13">
        <f t="shared" si="38"/>
        <v>42.2</v>
      </c>
      <c r="AD53" s="13">
        <f t="shared" si="38"/>
        <v>42.2</v>
      </c>
      <c r="AE53" s="13">
        <f t="shared" si="38"/>
        <v>42.2</v>
      </c>
      <c r="AF53" s="13">
        <f t="shared" si="38"/>
        <v>42.2</v>
      </c>
      <c r="AG53" s="13">
        <f t="shared" si="38"/>
        <v>42.2</v>
      </c>
      <c r="AH53" s="89">
        <f t="shared" si="38"/>
        <v>42.2</v>
      </c>
    </row>
    <row r="54" spans="1:34" ht="30" x14ac:dyDescent="0.25">
      <c r="A54" s="7" t="s">
        <v>11</v>
      </c>
      <c r="B54" s="13">
        <v>5577.6</v>
      </c>
      <c r="C54" s="13">
        <f t="shared" si="1"/>
        <v>0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30"/>
      <c r="AF54" s="23"/>
      <c r="AG54" s="23"/>
      <c r="AH54" s="90"/>
    </row>
    <row r="55" spans="1:34" ht="12.95" customHeight="1" x14ac:dyDescent="0.25">
      <c r="A55" s="10" t="s">
        <v>36</v>
      </c>
      <c r="B55" s="15">
        <f>SUM(B56:B57)</f>
        <v>2622.2999999999997</v>
      </c>
      <c r="C55" s="13">
        <f t="shared" si="1"/>
        <v>0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30"/>
      <c r="AF55" s="23"/>
      <c r="AG55" s="23"/>
      <c r="AH55" s="90"/>
    </row>
    <row r="56" spans="1:34" ht="12.95" customHeight="1" x14ac:dyDescent="0.25">
      <c r="A56" s="7" t="s">
        <v>5</v>
      </c>
      <c r="B56" s="13">
        <f>21.1+21.1</f>
        <v>42.2</v>
      </c>
      <c r="C56" s="13">
        <f t="shared" si="1"/>
        <v>0</v>
      </c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13"/>
      <c r="S56" s="13"/>
      <c r="T56" s="13"/>
      <c r="U56" s="13"/>
      <c r="V56" s="13"/>
      <c r="W56" s="23"/>
      <c r="X56" s="23"/>
      <c r="Y56" s="13"/>
      <c r="Z56" s="13"/>
      <c r="AA56" s="13"/>
      <c r="AB56" s="13"/>
      <c r="AC56" s="13"/>
      <c r="AD56" s="23"/>
      <c r="AE56" s="30"/>
      <c r="AF56" s="13"/>
      <c r="AG56" s="13"/>
      <c r="AH56" s="90"/>
    </row>
    <row r="57" spans="1:34" ht="30" x14ac:dyDescent="0.25">
      <c r="A57" s="7" t="s">
        <v>11</v>
      </c>
      <c r="B57" s="13">
        <v>2580.1</v>
      </c>
      <c r="C57" s="13">
        <f t="shared" si="1"/>
        <v>0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30"/>
      <c r="AF57" s="23"/>
      <c r="AG57" s="23"/>
      <c r="AH57" s="90"/>
    </row>
    <row r="58" spans="1:34" ht="12.95" customHeight="1" x14ac:dyDescent="0.25">
      <c r="A58" s="10" t="s">
        <v>37</v>
      </c>
      <c r="B58" s="15">
        <f>SUM(B59)</f>
        <v>1683.5</v>
      </c>
      <c r="C58" s="13">
        <f t="shared" si="1"/>
        <v>0</v>
      </c>
      <c r="D58" s="23"/>
      <c r="E58" s="4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30"/>
      <c r="AF58" s="23"/>
      <c r="AG58" s="23"/>
      <c r="AH58" s="90"/>
    </row>
    <row r="59" spans="1:34" ht="30" x14ac:dyDescent="0.25">
      <c r="A59" s="7" t="s">
        <v>11</v>
      </c>
      <c r="B59" s="13">
        <v>1683.5</v>
      </c>
      <c r="C59" s="13">
        <f t="shared" si="1"/>
        <v>0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30"/>
      <c r="AF59" s="23"/>
      <c r="AG59" s="23"/>
      <c r="AH59" s="90"/>
    </row>
    <row r="60" spans="1:34" ht="15" customHeight="1" x14ac:dyDescent="0.25">
      <c r="A60" s="10" t="s">
        <v>18</v>
      </c>
      <c r="B60" s="13"/>
      <c r="C60" s="13">
        <f t="shared" si="1"/>
        <v>0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30"/>
      <c r="AF60" s="23"/>
      <c r="AG60" s="23"/>
      <c r="AH60" s="90"/>
    </row>
    <row r="61" spans="1:34" ht="12.95" customHeight="1" x14ac:dyDescent="0.25">
      <c r="A61" s="7" t="s">
        <v>85</v>
      </c>
      <c r="B61" s="13"/>
      <c r="C61" s="13">
        <f t="shared" si="1"/>
        <v>4602.6000000000004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>
        <v>1000</v>
      </c>
      <c r="O61" s="23"/>
      <c r="P61" s="23"/>
      <c r="Q61" s="23"/>
      <c r="R61" s="23"/>
      <c r="S61" s="23"/>
      <c r="T61" s="23"/>
      <c r="U61" s="23">
        <v>1000</v>
      </c>
      <c r="V61" s="23"/>
      <c r="W61" s="23"/>
      <c r="X61" s="23"/>
      <c r="Y61" s="23"/>
      <c r="Z61" s="23"/>
      <c r="AA61" s="23"/>
      <c r="AB61" s="23"/>
      <c r="AC61" s="23"/>
      <c r="AD61" s="23"/>
      <c r="AE61" s="30"/>
      <c r="AF61" s="23">
        <v>2602.6</v>
      </c>
      <c r="AG61" s="23"/>
      <c r="AH61" s="90"/>
    </row>
    <row r="62" spans="1:34" ht="12.95" customHeight="1" x14ac:dyDescent="0.25">
      <c r="A62" s="7" t="s">
        <v>84</v>
      </c>
      <c r="B62" s="13"/>
      <c r="C62" s="13">
        <f t="shared" si="1"/>
        <v>71429.200000000012</v>
      </c>
      <c r="D62" s="23">
        <v>2844</v>
      </c>
      <c r="E62" s="23">
        <v>2844</v>
      </c>
      <c r="F62" s="23">
        <v>2844</v>
      </c>
      <c r="G62" s="23">
        <v>2844</v>
      </c>
      <c r="H62" s="23">
        <v>2844</v>
      </c>
      <c r="I62" s="23">
        <v>2844</v>
      </c>
      <c r="J62" s="23">
        <v>2844</v>
      </c>
      <c r="K62" s="23">
        <v>2844</v>
      </c>
      <c r="L62" s="23">
        <v>2844</v>
      </c>
      <c r="M62" s="23">
        <v>2844</v>
      </c>
      <c r="N62" s="23">
        <v>2844</v>
      </c>
      <c r="O62" s="23">
        <v>3844</v>
      </c>
      <c r="P62" s="23">
        <v>3844</v>
      </c>
      <c r="Q62" s="23">
        <v>3844</v>
      </c>
      <c r="R62" s="23">
        <v>3844</v>
      </c>
      <c r="S62" s="23">
        <v>3844</v>
      </c>
      <c r="T62" s="23">
        <v>3844</v>
      </c>
      <c r="U62" s="23">
        <v>2844</v>
      </c>
      <c r="V62" s="23">
        <v>2844</v>
      </c>
      <c r="W62" s="23">
        <v>2844</v>
      </c>
      <c r="X62" s="23">
        <v>2844</v>
      </c>
      <c r="Y62" s="23"/>
      <c r="Z62" s="23"/>
      <c r="AA62" s="23"/>
      <c r="AB62" s="23"/>
      <c r="AC62" s="23"/>
      <c r="AD62" s="23"/>
      <c r="AE62" s="30"/>
      <c r="AF62" s="23"/>
      <c r="AG62" s="23">
        <v>2602.6</v>
      </c>
      <c r="AH62" s="90">
        <v>3102.6</v>
      </c>
    </row>
    <row r="63" spans="1:34" ht="12.95" customHeight="1" x14ac:dyDescent="0.25">
      <c r="A63" s="7" t="s">
        <v>20</v>
      </c>
      <c r="B63" s="13"/>
      <c r="C63" s="13">
        <f t="shared" si="1"/>
        <v>52618.799999999996</v>
      </c>
      <c r="D63" s="23">
        <v>11700</v>
      </c>
      <c r="E63" s="23"/>
      <c r="F63" s="23"/>
      <c r="G63" s="23"/>
      <c r="H63" s="23"/>
      <c r="I63" s="23"/>
      <c r="J63" s="23"/>
      <c r="K63" s="23"/>
      <c r="L63" s="23">
        <f>14587.6-2844</f>
        <v>11743.6</v>
      </c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>
        <v>14587.6</v>
      </c>
      <c r="Z63" s="23"/>
      <c r="AA63" s="23"/>
      <c r="AB63" s="23"/>
      <c r="AC63" s="23"/>
      <c r="AD63" s="23"/>
      <c r="AE63" s="23"/>
      <c r="AF63" s="23"/>
      <c r="AG63" s="23">
        <v>14587.6</v>
      </c>
      <c r="AH63" s="90"/>
    </row>
    <row r="64" spans="1:34" ht="12.95" customHeight="1" thickBot="1" x14ac:dyDescent="0.3">
      <c r="A64" s="7" t="s">
        <v>21</v>
      </c>
      <c r="B64" s="13"/>
      <c r="C64" s="13">
        <f t="shared" si="1"/>
        <v>49597.84</v>
      </c>
      <c r="D64" s="25"/>
      <c r="E64" s="25"/>
      <c r="F64" s="25"/>
      <c r="G64" s="23">
        <v>11200</v>
      </c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3">
        <v>11900</v>
      </c>
      <c r="T64" s="25"/>
      <c r="U64" s="25"/>
      <c r="V64" s="25"/>
      <c r="W64" s="25"/>
      <c r="X64" s="25"/>
      <c r="Y64" s="25"/>
      <c r="Z64" s="25"/>
      <c r="AA64" s="23">
        <v>14587.6</v>
      </c>
      <c r="AB64" s="25"/>
      <c r="AC64" s="23">
        <v>11910.24</v>
      </c>
      <c r="AD64" s="25"/>
      <c r="AE64" s="32"/>
      <c r="AF64" s="25"/>
      <c r="AG64" s="25"/>
      <c r="AH64" s="33"/>
    </row>
    <row r="65" spans="1:34" ht="15.95" customHeight="1" thickBot="1" x14ac:dyDescent="0.3">
      <c r="A65" s="11" t="s">
        <v>38</v>
      </c>
      <c r="B65" s="16"/>
      <c r="C65" s="17">
        <f>SUM(C14:C64)</f>
        <v>267638.42000000004</v>
      </c>
      <c r="D65" s="52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4"/>
      <c r="Y65" s="36"/>
      <c r="Z65" s="37"/>
      <c r="AA65" s="37"/>
      <c r="AB65" s="37"/>
      <c r="AC65" s="37"/>
      <c r="AD65" s="37"/>
      <c r="AE65" s="79"/>
      <c r="AF65" s="37"/>
      <c r="AG65" s="37"/>
      <c r="AH65" s="51"/>
    </row>
    <row r="66" spans="1:34" ht="12.95" customHeight="1" x14ac:dyDescent="0.25">
      <c r="A66" s="9"/>
      <c r="B66" s="3"/>
      <c r="C66" s="8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ht="12.95" customHeight="1" x14ac:dyDescent="0.25">
      <c r="A67" s="9"/>
      <c r="B67" s="3"/>
      <c r="C67" s="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ht="12.95" customHeight="1" x14ac:dyDescent="0.25">
      <c r="A68" s="9"/>
      <c r="B68" s="3"/>
      <c r="C68" s="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ht="12.95" customHeight="1" x14ac:dyDescent="0.25">
      <c r="A69" s="9"/>
      <c r="B69" s="3"/>
      <c r="C69" s="8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ht="12.95" customHeight="1" x14ac:dyDescent="0.25">
      <c r="A70" s="9"/>
      <c r="B70" s="3"/>
      <c r="C70" s="8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ht="12.95" customHeight="1" x14ac:dyDescent="0.25">
      <c r="A71" s="9"/>
      <c r="B71" s="3"/>
      <c r="C71" s="8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ht="12.95" customHeight="1" x14ac:dyDescent="0.25">
      <c r="A72" s="9"/>
      <c r="B72" s="3"/>
      <c r="C72" s="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ht="12.95" customHeight="1" x14ac:dyDescent="0.25">
      <c r="A73" s="9"/>
      <c r="B73" s="3"/>
      <c r="C73" s="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ht="12.95" customHeight="1" x14ac:dyDescent="0.25">
      <c r="A74" s="9"/>
      <c r="B74" s="3"/>
      <c r="C74" s="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x14ac:dyDescent="0.25">
      <c r="A75" s="9"/>
      <c r="B75" s="3"/>
      <c r="C75" s="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x14ac:dyDescent="0.25">
      <c r="A76" s="9"/>
      <c r="B76" s="3"/>
      <c r="C76" s="8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x14ac:dyDescent="0.25">
      <c r="A77" s="9"/>
      <c r="B77" s="3"/>
      <c r="C77" s="8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x14ac:dyDescent="0.25">
      <c r="A78" s="9"/>
      <c r="B78" s="3"/>
      <c r="C78" s="8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x14ac:dyDescent="0.25">
      <c r="A79" s="9"/>
      <c r="B79" s="3"/>
      <c r="C79" s="8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x14ac:dyDescent="0.25">
      <c r="A80" s="9"/>
      <c r="B80" s="3"/>
      <c r="C80" s="8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x14ac:dyDescent="0.25">
      <c r="A81" s="9"/>
      <c r="B81" s="3"/>
      <c r="C81" s="8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x14ac:dyDescent="0.25">
      <c r="A82" s="9"/>
      <c r="B82" s="3"/>
      <c r="C82" s="8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x14ac:dyDescent="0.25">
      <c r="A83" s="9"/>
      <c r="B83" s="3"/>
      <c r="C83" s="8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x14ac:dyDescent="0.25">
      <c r="A84" s="9"/>
      <c r="B84" s="3"/>
      <c r="C84" s="8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x14ac:dyDescent="0.25">
      <c r="A85" s="9"/>
      <c r="B85" s="3"/>
      <c r="C85" s="8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x14ac:dyDescent="0.25">
      <c r="A86" s="9"/>
      <c r="B86" s="3"/>
      <c r="C86" s="8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x14ac:dyDescent="0.25">
      <c r="A87" s="9"/>
      <c r="B87" s="3"/>
      <c r="C87" s="8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x14ac:dyDescent="0.25">
      <c r="A88" s="9"/>
      <c r="B88" s="3"/>
      <c r="C88" s="8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x14ac:dyDescent="0.25">
      <c r="A89" s="9"/>
      <c r="B89" s="3"/>
      <c r="C89" s="8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x14ac:dyDescent="0.25">
      <c r="A90" s="9"/>
      <c r="B90" s="3"/>
      <c r="C90" s="8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x14ac:dyDescent="0.25">
      <c r="A91" s="9"/>
      <c r="B91" s="3"/>
      <c r="C91" s="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x14ac:dyDescent="0.25">
      <c r="A92" s="9"/>
      <c r="B92" s="3"/>
      <c r="C92" s="8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x14ac:dyDescent="0.25">
      <c r="A93" s="9"/>
      <c r="B93" s="3"/>
      <c r="C93" s="8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x14ac:dyDescent="0.25">
      <c r="A94" s="9"/>
      <c r="B94" s="3"/>
      <c r="C94" s="8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x14ac:dyDescent="0.25">
      <c r="A95" s="9"/>
      <c r="B95" s="3"/>
      <c r="C95" s="8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x14ac:dyDescent="0.25">
      <c r="A96" s="9"/>
      <c r="B96" s="3"/>
      <c r="C96" s="8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x14ac:dyDescent="0.25">
      <c r="A97" s="9"/>
      <c r="B97" s="3"/>
      <c r="C97" s="8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x14ac:dyDescent="0.25">
      <c r="A98" s="9"/>
      <c r="B98" s="3"/>
      <c r="C98" s="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x14ac:dyDescent="0.25">
      <c r="A99" s="9"/>
      <c r="B99" s="3"/>
      <c r="C99" s="8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x14ac:dyDescent="0.25">
      <c r="A100" s="9"/>
      <c r="B100" s="3"/>
      <c r="C100" s="8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x14ac:dyDescent="0.25">
      <c r="A101" s="9"/>
      <c r="B101" s="3"/>
      <c r="C101" s="8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1:34" x14ac:dyDescent="0.25">
      <c r="A102" s="9"/>
      <c r="B102" s="3"/>
      <c r="C102" s="8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1:34" x14ac:dyDescent="0.25">
      <c r="A103" s="9"/>
      <c r="B103" s="3"/>
      <c r="C103" s="8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1:34" x14ac:dyDescent="0.25">
      <c r="A104" s="9"/>
      <c r="B104" s="3"/>
      <c r="C104" s="8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 x14ac:dyDescent="0.25">
      <c r="A105" s="9"/>
      <c r="B105" s="3"/>
      <c r="C105" s="8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1:34" x14ac:dyDescent="0.25">
      <c r="A106" s="9"/>
      <c r="B106" s="3"/>
      <c r="C106" s="8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1:34" x14ac:dyDescent="0.25">
      <c r="A107" s="9"/>
      <c r="B107" s="3"/>
      <c r="C107" s="8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1:34" x14ac:dyDescent="0.25">
      <c r="A108" s="9"/>
      <c r="B108" s="3"/>
      <c r="C108" s="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1:34" x14ac:dyDescent="0.25">
      <c r="A109" s="9"/>
      <c r="B109" s="3"/>
      <c r="C109" s="8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1:34" x14ac:dyDescent="0.25">
      <c r="A110" s="9"/>
      <c r="B110" s="3"/>
      <c r="C110" s="8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1:34" x14ac:dyDescent="0.25">
      <c r="A111" s="9"/>
      <c r="B111" s="3"/>
      <c r="C111" s="8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1:34" x14ac:dyDescent="0.25">
      <c r="A112" s="9"/>
      <c r="B112" s="3"/>
      <c r="C112" s="8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1:34" x14ac:dyDescent="0.25">
      <c r="A113" s="9"/>
      <c r="B113" s="3"/>
      <c r="C113" s="8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1:34" x14ac:dyDescent="0.25">
      <c r="A114" s="9"/>
      <c r="B114" s="3"/>
      <c r="C114" s="8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1:34" x14ac:dyDescent="0.25">
      <c r="A115" s="9"/>
      <c r="B115" s="3"/>
      <c r="C115" s="8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1:34" x14ac:dyDescent="0.25">
      <c r="A116" s="9"/>
      <c r="B116" s="3"/>
      <c r="C116" s="8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1:34" x14ac:dyDescent="0.25">
      <c r="A117" s="9"/>
      <c r="B117" s="3"/>
      <c r="C117" s="8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1:34" x14ac:dyDescent="0.25">
      <c r="A118" s="9"/>
      <c r="B118" s="3"/>
      <c r="C118" s="8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1:34" x14ac:dyDescent="0.25">
      <c r="A119" s="9"/>
      <c r="B119" s="3"/>
      <c r="C119" s="8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x14ac:dyDescent="0.25">
      <c r="A120" s="9"/>
      <c r="B120" s="3"/>
      <c r="C120" s="8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1:34" x14ac:dyDescent="0.25">
      <c r="A121" s="9"/>
      <c r="B121" s="3"/>
      <c r="C121" s="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1:34" x14ac:dyDescent="0.25">
      <c r="A122" s="9"/>
      <c r="B122" s="3"/>
      <c r="C122" s="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4" x14ac:dyDescent="0.25">
      <c r="A123" s="9"/>
      <c r="B123" s="3"/>
      <c r="C123" s="8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4" x14ac:dyDescent="0.25">
      <c r="A124" s="9"/>
      <c r="B124" s="3"/>
      <c r="C124" s="8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4" x14ac:dyDescent="0.25">
      <c r="A125" s="9"/>
      <c r="B125" s="3"/>
      <c r="C125" s="8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4" x14ac:dyDescent="0.25">
      <c r="A126" s="9"/>
      <c r="B126" s="3"/>
      <c r="C126" s="8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4" x14ac:dyDescent="0.25">
      <c r="A127" s="9"/>
      <c r="B127" s="3"/>
      <c r="C127" s="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1:34" x14ac:dyDescent="0.25">
      <c r="A128" s="9"/>
      <c r="B128" s="3"/>
      <c r="C128" s="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1:34" x14ac:dyDescent="0.25">
      <c r="A129" s="9"/>
      <c r="B129" s="3"/>
      <c r="C129" s="8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1:34" x14ac:dyDescent="0.25">
      <c r="A130" s="9"/>
      <c r="B130" s="3"/>
      <c r="C130" s="8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1:34" x14ac:dyDescent="0.25">
      <c r="A131" s="9"/>
      <c r="B131" s="3"/>
      <c r="C131" s="8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1:34" x14ac:dyDescent="0.25">
      <c r="A132" s="9"/>
      <c r="B132" s="3"/>
      <c r="C132" s="8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1:34" x14ac:dyDescent="0.25">
      <c r="A133" s="9"/>
      <c r="B133" s="3"/>
      <c r="C133" s="8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1:34" x14ac:dyDescent="0.25">
      <c r="A134" s="9"/>
      <c r="B134" s="3"/>
      <c r="C134" s="8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1:34" x14ac:dyDescent="0.25">
      <c r="A135" s="9"/>
      <c r="B135" s="3"/>
      <c r="C135" s="8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x14ac:dyDescent="0.25">
      <c r="A136" s="9"/>
      <c r="B136" s="3"/>
      <c r="C136" s="8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x14ac:dyDescent="0.25">
      <c r="A137" s="9"/>
      <c r="B137" s="3"/>
      <c r="C137" s="8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x14ac:dyDescent="0.25">
      <c r="A138" s="9"/>
      <c r="B138" s="3"/>
      <c r="C138" s="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x14ac:dyDescent="0.25">
      <c r="A139" s="9"/>
      <c r="B139" s="3"/>
      <c r="C139" s="8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x14ac:dyDescent="0.25">
      <c r="A140" s="9"/>
      <c r="B140" s="3"/>
      <c r="C140" s="8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x14ac:dyDescent="0.25">
      <c r="A141" s="9"/>
      <c r="B141" s="3"/>
      <c r="C141" s="8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x14ac:dyDescent="0.25">
      <c r="A142" s="9"/>
      <c r="B142" s="3"/>
      <c r="C142" s="8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x14ac:dyDescent="0.25">
      <c r="A143" s="9"/>
      <c r="B143" s="3"/>
      <c r="C143" s="8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1:34" x14ac:dyDescent="0.25">
      <c r="A144" s="9"/>
      <c r="B144" s="3"/>
      <c r="C144" s="8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1:34" x14ac:dyDescent="0.25">
      <c r="A145" s="9"/>
      <c r="B145" s="3"/>
      <c r="C145" s="8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1:34" x14ac:dyDescent="0.25">
      <c r="A146" s="9"/>
      <c r="B146" s="3"/>
      <c r="C146" s="8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  <row r="147" spans="1:34" x14ac:dyDescent="0.25">
      <c r="A147" s="9"/>
      <c r="B147" s="3"/>
      <c r="C147" s="8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</row>
    <row r="148" spans="1:34" x14ac:dyDescent="0.25">
      <c r="A148" s="9"/>
      <c r="B148" s="3"/>
      <c r="C148" s="8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</row>
    <row r="149" spans="1:34" x14ac:dyDescent="0.25">
      <c r="A149" s="9"/>
      <c r="B149" s="3"/>
      <c r="C149" s="8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</row>
    <row r="150" spans="1:34" x14ac:dyDescent="0.25">
      <c r="A150" s="9"/>
      <c r="B150" s="3"/>
      <c r="C150" s="8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</row>
    <row r="151" spans="1:34" x14ac:dyDescent="0.25">
      <c r="A151" s="9"/>
      <c r="B151" s="3"/>
      <c r="C151" s="8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</row>
    <row r="152" spans="1:34" x14ac:dyDescent="0.25">
      <c r="A152" s="9"/>
      <c r="B152" s="3"/>
      <c r="C152" s="8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</row>
    <row r="153" spans="1:34" x14ac:dyDescent="0.25">
      <c r="A153" s="9"/>
      <c r="B153" s="3"/>
      <c r="C153" s="8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</row>
    <row r="154" spans="1:34" x14ac:dyDescent="0.25">
      <c r="A154" s="9"/>
      <c r="B154" s="3"/>
      <c r="C154" s="8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</row>
    <row r="155" spans="1:34" x14ac:dyDescent="0.25">
      <c r="A155" s="9"/>
      <c r="B155" s="3"/>
      <c r="C155" s="8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</row>
    <row r="156" spans="1:34" x14ac:dyDescent="0.25">
      <c r="A156" s="9"/>
      <c r="B156" s="3"/>
      <c r="C156" s="8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</row>
    <row r="157" spans="1:34" x14ac:dyDescent="0.25">
      <c r="A157" s="9"/>
      <c r="B157" s="3"/>
      <c r="C157" s="8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</row>
    <row r="158" spans="1:34" x14ac:dyDescent="0.25">
      <c r="A158" s="9"/>
      <c r="B158" s="3"/>
      <c r="C158" s="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</row>
    <row r="159" spans="1:34" x14ac:dyDescent="0.25">
      <c r="A159" s="9"/>
      <c r="B159" s="3"/>
      <c r="C159" s="8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</row>
    <row r="160" spans="1:34" x14ac:dyDescent="0.25">
      <c r="A160" s="9"/>
      <c r="B160" s="3"/>
      <c r="C160" s="8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</row>
    <row r="161" spans="1:34" x14ac:dyDescent="0.25">
      <c r="A161" s="9"/>
      <c r="B161" s="3"/>
      <c r="C161" s="8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</row>
    <row r="162" spans="1:34" x14ac:dyDescent="0.25">
      <c r="A162" s="9"/>
      <c r="B162" s="3"/>
      <c r="C162" s="8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</row>
    <row r="163" spans="1:34" x14ac:dyDescent="0.25">
      <c r="A163" s="9"/>
      <c r="B163" s="3"/>
      <c r="C163" s="8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</row>
    <row r="164" spans="1:34" x14ac:dyDescent="0.25">
      <c r="A164" s="9"/>
      <c r="B164" s="3"/>
      <c r="C164" s="8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</row>
    <row r="165" spans="1:34" x14ac:dyDescent="0.25">
      <c r="A165" s="9"/>
      <c r="B165" s="3"/>
      <c r="C165" s="8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</row>
    <row r="166" spans="1:34" x14ac:dyDescent="0.25">
      <c r="A166" s="9"/>
      <c r="B166" s="3"/>
      <c r="C166" s="8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</row>
    <row r="167" spans="1:34" x14ac:dyDescent="0.25">
      <c r="A167" s="9"/>
      <c r="B167" s="3"/>
      <c r="C167" s="8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</row>
    <row r="168" spans="1:34" x14ac:dyDescent="0.25">
      <c r="A168" s="9"/>
      <c r="B168" s="3"/>
      <c r="C168" s="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</row>
    <row r="169" spans="1:34" x14ac:dyDescent="0.25">
      <c r="A169" s="9"/>
      <c r="B169" s="3"/>
      <c r="C169" s="8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</row>
    <row r="170" spans="1:34" x14ac:dyDescent="0.25">
      <c r="A170" s="9"/>
      <c r="B170" s="3"/>
      <c r="C170" s="8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</row>
    <row r="171" spans="1:34" x14ac:dyDescent="0.25">
      <c r="A171" s="9"/>
      <c r="B171" s="3"/>
      <c r="C171" s="8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</row>
    <row r="172" spans="1:34" x14ac:dyDescent="0.25">
      <c r="A172" s="9"/>
      <c r="B172" s="3"/>
      <c r="C172" s="8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</row>
  </sheetData>
  <mergeCells count="8">
    <mergeCell ref="N6:U6"/>
    <mergeCell ref="A1:AG1"/>
    <mergeCell ref="A3:A4"/>
    <mergeCell ref="B3:B4"/>
    <mergeCell ref="D3:AH3"/>
    <mergeCell ref="B5:B6"/>
    <mergeCell ref="C5:C6"/>
    <mergeCell ref="D5:X5"/>
  </mergeCells>
  <pageMargins left="0.75" right="0.75" top="1" bottom="1" header="0.5" footer="0.5"/>
  <pageSetup paperSize="9" scale="37" orientation="landscape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H184"/>
  <sheetViews>
    <sheetView workbookViewId="0">
      <pane ySplit="10" topLeftCell="A41" activePane="bottomLeft" state="frozen"/>
      <selection pane="bottomLeft" activeCell="A61" sqref="A61"/>
    </sheetView>
  </sheetViews>
  <sheetFormatPr defaultColWidth="8.875" defaultRowHeight="15" x14ac:dyDescent="0.25"/>
  <cols>
    <col min="1" max="1" width="45.5" style="6" bestFit="1" customWidth="1"/>
    <col min="2" max="2" width="10.5" style="2" customWidth="1"/>
    <col min="3" max="3" width="10" style="5" bestFit="1" customWidth="1"/>
    <col min="4" max="4" width="9.5" style="1" customWidth="1"/>
    <col min="5" max="9" width="7.625" style="1" customWidth="1"/>
    <col min="10" max="10" width="8" style="1" customWidth="1"/>
    <col min="11" max="11" width="8.125" style="1" bestFit="1" customWidth="1"/>
    <col min="12" max="16" width="7.625" style="1" customWidth="1"/>
    <col min="17" max="17" width="7.625" style="1" bestFit="1" customWidth="1"/>
    <col min="18" max="19" width="8.375" style="1" customWidth="1"/>
    <col min="20" max="20" width="8.5" style="1" customWidth="1"/>
    <col min="21" max="21" width="8" style="1" customWidth="1"/>
    <col min="22" max="22" width="7.625" style="1" customWidth="1"/>
    <col min="23" max="28" width="7.625" style="1" bestFit="1" customWidth="1"/>
    <col min="29" max="29" width="7.625" style="1" customWidth="1"/>
    <col min="30" max="30" width="7.625" style="1" bestFit="1" customWidth="1"/>
    <col min="31" max="31" width="7.5" style="1" customWidth="1"/>
    <col min="32" max="32" width="7.625" style="1" bestFit="1" customWidth="1"/>
    <col min="33" max="33" width="8" style="1" customWidth="1"/>
    <col min="34" max="34" width="12.125" style="1" customWidth="1"/>
    <col min="35" max="16384" width="8.875" style="1"/>
  </cols>
  <sheetData>
    <row r="1" spans="1:34" ht="30" x14ac:dyDescent="0.4">
      <c r="A1" s="217" t="s">
        <v>68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</row>
    <row r="2" spans="1:34" ht="15.75" thickBot="1" x14ac:dyDescent="0.3"/>
    <row r="3" spans="1:34" ht="15" customHeight="1" x14ac:dyDescent="0.25">
      <c r="A3" s="187"/>
      <c r="B3" s="189"/>
      <c r="C3" s="19"/>
      <c r="D3" s="191" t="s">
        <v>41</v>
      </c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211"/>
    </row>
    <row r="4" spans="1:34" ht="8.25" customHeight="1" thickBot="1" x14ac:dyDescent="0.3">
      <c r="A4" s="188"/>
      <c r="B4" s="190"/>
      <c r="C4" s="20"/>
      <c r="D4" s="12">
        <v>1</v>
      </c>
      <c r="E4" s="12">
        <v>2</v>
      </c>
      <c r="F4" s="12">
        <v>3</v>
      </c>
      <c r="G4" s="12">
        <v>4</v>
      </c>
      <c r="H4" s="12">
        <v>5</v>
      </c>
      <c r="I4" s="12">
        <v>6</v>
      </c>
      <c r="J4" s="12">
        <v>7</v>
      </c>
      <c r="K4" s="12">
        <v>8</v>
      </c>
      <c r="L4" s="12">
        <v>9</v>
      </c>
      <c r="M4" s="12">
        <v>10</v>
      </c>
      <c r="N4" s="12">
        <v>11</v>
      </c>
      <c r="O4" s="12">
        <v>12</v>
      </c>
      <c r="P4" s="12">
        <v>13</v>
      </c>
      <c r="Q4" s="12">
        <v>14</v>
      </c>
      <c r="R4" s="12">
        <v>15</v>
      </c>
      <c r="S4" s="12">
        <v>16</v>
      </c>
      <c r="T4" s="12">
        <v>17</v>
      </c>
      <c r="U4" s="12">
        <v>18</v>
      </c>
      <c r="V4" s="12">
        <v>19</v>
      </c>
      <c r="W4" s="12">
        <v>20</v>
      </c>
      <c r="X4" s="12">
        <v>21</v>
      </c>
      <c r="Y4" s="12">
        <v>22</v>
      </c>
      <c r="Z4" s="12">
        <v>23</v>
      </c>
      <c r="AA4" s="12">
        <v>24</v>
      </c>
      <c r="AB4" s="12">
        <v>25</v>
      </c>
      <c r="AC4" s="12">
        <v>26</v>
      </c>
      <c r="AD4" s="12">
        <v>27</v>
      </c>
      <c r="AE4" s="12">
        <v>28</v>
      </c>
      <c r="AF4" s="12">
        <v>29</v>
      </c>
      <c r="AG4" s="18">
        <v>30</v>
      </c>
      <c r="AH4" s="38"/>
    </row>
    <row r="5" spans="1:34" ht="15.95" customHeight="1" thickBot="1" x14ac:dyDescent="0.3">
      <c r="A5" s="10" t="s">
        <v>22</v>
      </c>
      <c r="B5" s="205" t="s">
        <v>56</v>
      </c>
      <c r="C5" s="207" t="s">
        <v>57</v>
      </c>
      <c r="D5" s="218" t="s">
        <v>39</v>
      </c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  <c r="W5" s="219"/>
      <c r="X5" s="219"/>
      <c r="Y5" s="219"/>
      <c r="Z5" s="219"/>
      <c r="AA5" s="219"/>
      <c r="AB5" s="219"/>
      <c r="AC5" s="219"/>
      <c r="AD5" s="219"/>
      <c r="AE5" s="219"/>
      <c r="AF5" s="219"/>
      <c r="AG5" s="220"/>
      <c r="AH5" s="34"/>
    </row>
    <row r="6" spans="1:34" ht="30" customHeight="1" thickBot="1" x14ac:dyDescent="0.3">
      <c r="A6" s="10" t="s">
        <v>1</v>
      </c>
      <c r="B6" s="206"/>
      <c r="C6" s="208"/>
      <c r="D6" s="218" t="s">
        <v>72</v>
      </c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20"/>
      <c r="AH6" s="43"/>
    </row>
    <row r="7" spans="1:34" ht="15.95" customHeight="1" thickBot="1" x14ac:dyDescent="0.3">
      <c r="A7" s="10"/>
      <c r="B7" s="45"/>
      <c r="C7" s="46"/>
      <c r="D7" s="214" t="s">
        <v>40</v>
      </c>
      <c r="E7" s="215"/>
      <c r="F7" s="215"/>
      <c r="G7" s="215"/>
      <c r="H7" s="215"/>
      <c r="I7" s="215"/>
      <c r="J7" s="215"/>
      <c r="K7" s="215"/>
      <c r="L7" s="215"/>
      <c r="M7" s="215"/>
      <c r="N7" s="215"/>
      <c r="O7" s="215"/>
      <c r="P7" s="215"/>
      <c r="Q7" s="215"/>
      <c r="R7" s="215"/>
      <c r="S7" s="215"/>
      <c r="T7" s="215"/>
      <c r="U7" s="215"/>
      <c r="V7" s="215"/>
      <c r="W7" s="215"/>
      <c r="X7" s="215"/>
      <c r="Y7" s="215"/>
      <c r="Z7" s="215"/>
      <c r="AA7" s="215"/>
      <c r="AB7" s="215"/>
      <c r="AC7" s="215"/>
      <c r="AD7" s="215"/>
      <c r="AE7" s="215"/>
      <c r="AF7" s="215"/>
      <c r="AG7" s="216"/>
      <c r="AH7" s="44"/>
    </row>
    <row r="8" spans="1:34" ht="14.25" customHeight="1" x14ac:dyDescent="0.25">
      <c r="A8" s="7" t="s">
        <v>2</v>
      </c>
      <c r="B8" s="15"/>
      <c r="C8" s="21"/>
      <c r="D8" s="27">
        <v>1105.5999999999999</v>
      </c>
      <c r="E8" s="27">
        <v>1105.5999999999999</v>
      </c>
      <c r="F8" s="27">
        <v>1105.5999999999999</v>
      </c>
      <c r="G8" s="27">
        <v>1105.5999999999999</v>
      </c>
      <c r="H8" s="27">
        <v>1105.5999999999999</v>
      </c>
      <c r="I8" s="27">
        <v>1105.5999999999999</v>
      </c>
      <c r="J8" s="27">
        <v>1105.5999999999999</v>
      </c>
      <c r="K8" s="27">
        <v>1105.5999999999999</v>
      </c>
      <c r="L8" s="27">
        <v>1105.5999999999999</v>
      </c>
      <c r="M8" s="27">
        <v>1105.5999999999999</v>
      </c>
      <c r="N8" s="27">
        <v>1105.5999999999999</v>
      </c>
      <c r="O8" s="27">
        <v>1105.5999999999999</v>
      </c>
      <c r="P8" s="27">
        <v>1105.5999999999999</v>
      </c>
      <c r="Q8" s="27">
        <v>1105.5999999999999</v>
      </c>
      <c r="R8" s="27">
        <v>1105.5999999999999</v>
      </c>
      <c r="S8" s="27">
        <v>1105.5999999999999</v>
      </c>
      <c r="T8" s="27">
        <v>1105.5999999999999</v>
      </c>
      <c r="U8" s="27">
        <v>1105.5999999999999</v>
      </c>
      <c r="V8" s="27">
        <v>1105.5999999999999</v>
      </c>
      <c r="W8" s="27">
        <v>1105.5999999999999</v>
      </c>
      <c r="X8" s="27">
        <v>1105.5999999999999</v>
      </c>
      <c r="Y8" s="27">
        <v>1105.5999999999999</v>
      </c>
      <c r="Z8" s="27">
        <v>1105.5999999999999</v>
      </c>
      <c r="AA8" s="27">
        <v>1105.5999999999999</v>
      </c>
      <c r="AB8" s="27">
        <v>1105.5999999999999</v>
      </c>
      <c r="AC8" s="27">
        <v>1105.5999999999999</v>
      </c>
      <c r="AD8" s="27">
        <v>1105.5999999999999</v>
      </c>
      <c r="AE8" s="27">
        <v>1105.5999999999999</v>
      </c>
      <c r="AF8" s="27">
        <v>1105.5999999999999</v>
      </c>
      <c r="AG8" s="27">
        <v>1105.5999999999999</v>
      </c>
      <c r="AH8" s="40"/>
    </row>
    <row r="9" spans="1:34" ht="14.25" customHeight="1" x14ac:dyDescent="0.25">
      <c r="A9" s="10"/>
      <c r="B9" s="15"/>
      <c r="C9" s="21"/>
      <c r="D9" s="27">
        <v>1510.3</v>
      </c>
      <c r="E9" s="27">
        <v>1510.3</v>
      </c>
      <c r="F9" s="27">
        <v>1510.3</v>
      </c>
      <c r="G9" s="27">
        <v>1510.3</v>
      </c>
      <c r="H9" s="27">
        <v>1510.3</v>
      </c>
      <c r="I9" s="27">
        <v>1510.3</v>
      </c>
      <c r="J9" s="27">
        <v>1510.3</v>
      </c>
      <c r="K9" s="27">
        <v>1510.3</v>
      </c>
      <c r="L9" s="27">
        <v>1510.3</v>
      </c>
      <c r="M9" s="27">
        <v>1510.3</v>
      </c>
      <c r="N9" s="27">
        <v>1510.3</v>
      </c>
      <c r="O9" s="27">
        <v>1510.3</v>
      </c>
      <c r="P9" s="27">
        <v>1510.3</v>
      </c>
      <c r="Q9" s="27">
        <v>1510.3</v>
      </c>
      <c r="R9" s="27">
        <v>1510.3</v>
      </c>
      <c r="S9" s="27">
        <v>1510.3</v>
      </c>
      <c r="T9" s="27">
        <v>1510.3</v>
      </c>
      <c r="U9" s="27">
        <v>1510.3</v>
      </c>
      <c r="V9" s="27">
        <v>1510.3</v>
      </c>
      <c r="W9" s="27">
        <v>1510.3</v>
      </c>
      <c r="X9" s="27">
        <v>1510.3</v>
      </c>
      <c r="Y9" s="27">
        <v>1510.3</v>
      </c>
      <c r="Z9" s="27">
        <v>1510.3</v>
      </c>
      <c r="AA9" s="27">
        <v>1510.3</v>
      </c>
      <c r="AB9" s="27">
        <v>1510.3</v>
      </c>
      <c r="AC9" s="27">
        <v>1510.3</v>
      </c>
      <c r="AD9" s="27">
        <v>1510.3</v>
      </c>
      <c r="AE9" s="27">
        <v>1510.3</v>
      </c>
      <c r="AF9" s="27">
        <v>1510.3</v>
      </c>
      <c r="AG9" s="27">
        <v>1510.3</v>
      </c>
      <c r="AH9" s="41"/>
    </row>
    <row r="10" spans="1:34" s="2" customFormat="1" x14ac:dyDescent="0.25">
      <c r="A10" s="49"/>
      <c r="B10" s="13"/>
      <c r="C10" s="15"/>
      <c r="D10" s="22">
        <v>119.7</v>
      </c>
      <c r="E10" s="22">
        <v>119.7</v>
      </c>
      <c r="F10" s="22">
        <v>119.7</v>
      </c>
      <c r="G10" s="22">
        <v>119.7</v>
      </c>
      <c r="H10" s="22">
        <v>119.7</v>
      </c>
      <c r="I10" s="22">
        <v>119.7</v>
      </c>
      <c r="J10" s="22">
        <v>119.7</v>
      </c>
      <c r="K10" s="22">
        <v>119.7</v>
      </c>
      <c r="L10" s="22">
        <v>119.7</v>
      </c>
      <c r="M10" s="22">
        <v>119.7</v>
      </c>
      <c r="N10" s="22">
        <v>119.7</v>
      </c>
      <c r="O10" s="22">
        <v>119.7</v>
      </c>
      <c r="P10" s="22">
        <v>119.7</v>
      </c>
      <c r="Q10" s="22">
        <v>119.7</v>
      </c>
      <c r="R10" s="22">
        <v>119.7</v>
      </c>
      <c r="S10" s="22">
        <v>119.7</v>
      </c>
      <c r="T10" s="22">
        <v>119.7</v>
      </c>
      <c r="U10" s="22">
        <v>119.7</v>
      </c>
      <c r="V10" s="22">
        <v>119.7</v>
      </c>
      <c r="W10" s="22">
        <v>119.7</v>
      </c>
      <c r="X10" s="22">
        <v>119.7</v>
      </c>
      <c r="Y10" s="22">
        <v>119.7</v>
      </c>
      <c r="Z10" s="22">
        <v>119.7</v>
      </c>
      <c r="AA10" s="22">
        <v>119.7</v>
      </c>
      <c r="AB10" s="22">
        <v>119.7</v>
      </c>
      <c r="AC10" s="22">
        <v>119.7</v>
      </c>
      <c r="AD10" s="22">
        <v>119.7</v>
      </c>
      <c r="AE10" s="22">
        <v>119.7</v>
      </c>
      <c r="AF10" s="22">
        <v>119.7</v>
      </c>
      <c r="AG10" s="22">
        <v>119.7</v>
      </c>
      <c r="AH10" s="39"/>
    </row>
    <row r="11" spans="1:34" x14ac:dyDescent="0.25">
      <c r="A11" s="10"/>
      <c r="B11" s="15"/>
      <c r="C11" s="1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9"/>
      <c r="AF11" s="22"/>
      <c r="AG11" s="22"/>
      <c r="AH11" s="40"/>
    </row>
    <row r="12" spans="1:34" s="24" customFormat="1" ht="15.75" thickBot="1" x14ac:dyDescent="0.3">
      <c r="A12" s="10" t="s">
        <v>3</v>
      </c>
      <c r="B12" s="15">
        <f>B13+B21+B34+B44+B51+B55+B58</f>
        <v>26110.500000000004</v>
      </c>
      <c r="C12" s="13">
        <f t="shared" ref="C12:C19" si="0">SUM(D12:AG12)</f>
        <v>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30"/>
      <c r="AF12" s="23"/>
      <c r="AG12" s="23"/>
      <c r="AH12" s="42"/>
    </row>
    <row r="13" spans="1:34" x14ac:dyDescent="0.25">
      <c r="A13" s="10" t="s">
        <v>4</v>
      </c>
      <c r="B13" s="15">
        <f>SUM(B14:B20)</f>
        <v>3441.7999999999997</v>
      </c>
      <c r="C13" s="13">
        <f t="shared" si="0"/>
        <v>0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30"/>
      <c r="AF13" s="23"/>
      <c r="AG13" s="23"/>
      <c r="AH13" s="42"/>
    </row>
    <row r="14" spans="1:34" ht="12.95" customHeight="1" x14ac:dyDescent="0.25">
      <c r="A14" s="7" t="s">
        <v>23</v>
      </c>
      <c r="B14" s="13">
        <f>53.5+53.6+27.4+76.2+37.8+43.4+43.8+45.2+23.4+50.9+53.1+80.3+38.7+9.3+9.5+61.2+20.8+44.5+14.5</f>
        <v>787.09999999999991</v>
      </c>
      <c r="C14" s="13">
        <f t="shared" si="0"/>
        <v>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23"/>
      <c r="R14" s="23"/>
      <c r="S14" s="23"/>
      <c r="T14" s="23"/>
      <c r="U14" s="13"/>
      <c r="V14" s="23"/>
      <c r="W14" s="23"/>
      <c r="X14" s="23"/>
      <c r="Y14" s="23"/>
      <c r="Z14" s="23"/>
      <c r="AA14" s="13"/>
      <c r="AB14" s="23"/>
      <c r="AC14" s="23"/>
      <c r="AD14" s="23"/>
      <c r="AE14" s="30"/>
      <c r="AF14" s="23"/>
      <c r="AG14" s="23"/>
      <c r="AH14" s="42"/>
    </row>
    <row r="15" spans="1:34" ht="12.95" customHeight="1" x14ac:dyDescent="0.25">
      <c r="A15" s="7" t="s">
        <v>5</v>
      </c>
      <c r="B15" s="13">
        <f>7.7+19.7+9.3+9.3</f>
        <v>46</v>
      </c>
      <c r="C15" s="13">
        <f t="shared" si="0"/>
        <v>0</v>
      </c>
      <c r="D15" s="23"/>
      <c r="E15" s="13"/>
      <c r="F15" s="23"/>
      <c r="G15" s="23"/>
      <c r="H15" s="23"/>
      <c r="I15" s="23"/>
      <c r="J15" s="13"/>
      <c r="K15" s="23"/>
      <c r="L15" s="23"/>
      <c r="M15" s="23"/>
      <c r="N15" s="23"/>
      <c r="O15" s="13"/>
      <c r="P15" s="23"/>
      <c r="Q15" s="23"/>
      <c r="R15" s="23"/>
      <c r="S15" s="23"/>
      <c r="T15" s="23"/>
      <c r="U15" s="13"/>
      <c r="V15" s="23"/>
      <c r="W15" s="23"/>
      <c r="X15" s="23"/>
      <c r="Y15" s="23"/>
      <c r="Z15" s="23"/>
      <c r="AA15" s="13"/>
      <c r="AB15" s="23"/>
      <c r="AC15" s="23"/>
      <c r="AD15" s="23"/>
      <c r="AE15" s="30"/>
      <c r="AF15" s="23"/>
      <c r="AG15" s="23"/>
      <c r="AH15" s="42"/>
    </row>
    <row r="16" spans="1:34" ht="12.95" customHeight="1" x14ac:dyDescent="0.25">
      <c r="A16" s="7" t="s">
        <v>6</v>
      </c>
      <c r="B16" s="13">
        <f>30.1+17.1+21.2+21.3+35.6</f>
        <v>125.30000000000001</v>
      </c>
      <c r="C16" s="13">
        <f t="shared" si="0"/>
        <v>0</v>
      </c>
      <c r="D16" s="23"/>
      <c r="E16" s="13"/>
      <c r="F16" s="23"/>
      <c r="G16" s="23"/>
      <c r="H16" s="23"/>
      <c r="I16" s="23"/>
      <c r="J16" s="13"/>
      <c r="K16" s="23"/>
      <c r="L16" s="23"/>
      <c r="M16" s="23"/>
      <c r="N16" s="23"/>
      <c r="O16" s="13"/>
      <c r="P16" s="23"/>
      <c r="Q16" s="13"/>
      <c r="R16" s="23"/>
      <c r="S16" s="23"/>
      <c r="T16" s="23"/>
      <c r="U16" s="13"/>
      <c r="V16" s="23"/>
      <c r="W16" s="23"/>
      <c r="X16" s="23"/>
      <c r="Y16" s="23"/>
      <c r="Z16" s="23"/>
      <c r="AA16" s="13"/>
      <c r="AB16" s="23"/>
      <c r="AC16" s="23"/>
      <c r="AD16" s="23"/>
      <c r="AE16" s="30"/>
      <c r="AF16" s="23"/>
      <c r="AG16" s="23"/>
      <c r="AH16" s="42"/>
    </row>
    <row r="17" spans="1:34" ht="12.95" customHeight="1" x14ac:dyDescent="0.25">
      <c r="A17" s="7" t="s">
        <v>24</v>
      </c>
      <c r="B17" s="13">
        <f>19.6+7.1+7+55.9+44.4+74.3+107.4+12.4+111.8+202.8+221.6+7.5+175.2</f>
        <v>1047</v>
      </c>
      <c r="C17" s="13">
        <f t="shared" si="0"/>
        <v>0</v>
      </c>
      <c r="D17" s="13"/>
      <c r="E17" s="23"/>
      <c r="F17" s="23"/>
      <c r="G17" s="23"/>
      <c r="H17" s="13"/>
      <c r="I17" s="23"/>
      <c r="J17" s="23"/>
      <c r="K17" s="23"/>
      <c r="L17" s="23"/>
      <c r="M17" s="13"/>
      <c r="N17" s="23"/>
      <c r="O17" s="23"/>
      <c r="P17" s="23"/>
      <c r="Q17" s="23"/>
      <c r="R17" s="23"/>
      <c r="S17" s="13"/>
      <c r="T17" s="23"/>
      <c r="U17" s="23"/>
      <c r="V17" s="23"/>
      <c r="W17" s="23"/>
      <c r="X17" s="23"/>
      <c r="Y17" s="13"/>
      <c r="Z17" s="23"/>
      <c r="AA17" s="23"/>
      <c r="AB17" s="23"/>
      <c r="AC17" s="23"/>
      <c r="AD17" s="23"/>
      <c r="AE17" s="30"/>
      <c r="AF17" s="13"/>
      <c r="AG17" s="23"/>
      <c r="AH17" s="42"/>
    </row>
    <row r="18" spans="1:34" ht="12.95" customHeight="1" x14ac:dyDescent="0.25">
      <c r="A18" s="7" t="s">
        <v>8</v>
      </c>
      <c r="B18" s="13">
        <f>56+151.7+158.3+4.5+33.8+19.3+38.2</f>
        <v>461.8</v>
      </c>
      <c r="C18" s="13">
        <f t="shared" si="0"/>
        <v>0</v>
      </c>
      <c r="D18" s="13"/>
      <c r="E18" s="23"/>
      <c r="F18" s="23"/>
      <c r="G18" s="23"/>
      <c r="H18" s="13"/>
      <c r="I18" s="23"/>
      <c r="J18" s="23"/>
      <c r="K18" s="23"/>
      <c r="L18" s="23"/>
      <c r="M18" s="13"/>
      <c r="N18" s="23"/>
      <c r="O18" s="23"/>
      <c r="P18" s="23"/>
      <c r="Q18" s="23"/>
      <c r="R18" s="23"/>
      <c r="S18" s="13"/>
      <c r="T18" s="23"/>
      <c r="U18" s="23"/>
      <c r="V18" s="23"/>
      <c r="W18" s="23"/>
      <c r="X18" s="23"/>
      <c r="Y18" s="13"/>
      <c r="Z18" s="23"/>
      <c r="AA18" s="23"/>
      <c r="AB18" s="23"/>
      <c r="AC18" s="23"/>
      <c r="AD18" s="23"/>
      <c r="AE18" s="30"/>
      <c r="AF18" s="13"/>
      <c r="AG18" s="23"/>
      <c r="AH18" s="42"/>
    </row>
    <row r="19" spans="1:34" ht="12.95" customHeight="1" x14ac:dyDescent="0.25">
      <c r="A19" s="7" t="s">
        <v>13</v>
      </c>
      <c r="B19" s="13">
        <f>23.9+31.5+39.7</f>
        <v>95.1</v>
      </c>
      <c r="C19" s="13">
        <f t="shared" si="0"/>
        <v>0</v>
      </c>
      <c r="D19" s="13"/>
      <c r="E19" s="23"/>
      <c r="F19" s="23"/>
      <c r="G19" s="23"/>
      <c r="H19" s="13"/>
      <c r="I19" s="23"/>
      <c r="J19" s="23"/>
      <c r="K19" s="23"/>
      <c r="L19" s="23"/>
      <c r="M19" s="13"/>
      <c r="N19" s="23"/>
      <c r="O19" s="23"/>
      <c r="P19" s="23"/>
      <c r="Q19" s="23"/>
      <c r="R19" s="23"/>
      <c r="S19" s="13"/>
      <c r="T19" s="23"/>
      <c r="U19" s="23"/>
      <c r="V19" s="23"/>
      <c r="W19" s="23"/>
      <c r="X19" s="23"/>
      <c r="Y19" s="13"/>
      <c r="Z19" s="23"/>
      <c r="AA19" s="23"/>
      <c r="AB19" s="23"/>
      <c r="AC19" s="23"/>
      <c r="AD19" s="23"/>
      <c r="AE19" s="30"/>
      <c r="AF19" s="13"/>
      <c r="AG19" s="23"/>
      <c r="AH19" s="42"/>
    </row>
    <row r="20" spans="1:34" ht="12.95" customHeight="1" x14ac:dyDescent="0.25">
      <c r="A20" s="7" t="s">
        <v>7</v>
      </c>
      <c r="B20" s="13">
        <f>29.1+58.2+418.7+373.5</f>
        <v>879.5</v>
      </c>
      <c r="C20" s="13">
        <f>SUM(D20:AH20)</f>
        <v>0</v>
      </c>
      <c r="D20" s="13"/>
      <c r="E20" s="23"/>
      <c r="F20" s="23"/>
      <c r="G20" s="23"/>
      <c r="H20" s="13"/>
      <c r="I20" s="23"/>
      <c r="J20" s="23"/>
      <c r="K20" s="23"/>
      <c r="L20" s="23"/>
      <c r="M20" s="13"/>
      <c r="N20" s="23"/>
      <c r="O20" s="23"/>
      <c r="P20" s="23"/>
      <c r="Q20" s="23"/>
      <c r="R20" s="23"/>
      <c r="S20" s="13"/>
      <c r="T20" s="23"/>
      <c r="U20" s="23"/>
      <c r="V20" s="23"/>
      <c r="W20" s="23"/>
      <c r="X20" s="23"/>
      <c r="Y20" s="13"/>
      <c r="Z20" s="23"/>
      <c r="AA20" s="23"/>
      <c r="AB20" s="23"/>
      <c r="AC20" s="23"/>
      <c r="AD20" s="23"/>
      <c r="AE20" s="30"/>
      <c r="AF20" s="13"/>
      <c r="AG20" s="23"/>
      <c r="AH20" s="42"/>
    </row>
    <row r="21" spans="1:34" ht="12.95" customHeight="1" x14ac:dyDescent="0.25">
      <c r="A21" s="10" t="s">
        <v>10</v>
      </c>
      <c r="B21" s="15">
        <f>SUM(B22:B33)</f>
        <v>7161.5000000000009</v>
      </c>
      <c r="C21" s="13">
        <f t="shared" ref="C21:C64" si="1">SUM(D21:AH21)</f>
        <v>0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30"/>
      <c r="AF21" s="23"/>
      <c r="AG21" s="23"/>
      <c r="AH21" s="42"/>
    </row>
    <row r="22" spans="1:34" ht="12.95" customHeight="1" x14ac:dyDescent="0.25">
      <c r="A22" s="7" t="s">
        <v>25</v>
      </c>
      <c r="B22" s="13">
        <f>17.1+40.5+26.3+14.2+18.9+15.1+15.7+15.8+16+21.2+20.8+14.9+15.8+19.6+19.8+19.8+22.4+13.4+11+11.7+18.3+14.6+14.9+19.2+19.2+20.2+23.8+9.8+15.9+12.7+12.5+44.9+56.9+22+12.9+7.4+9.1+17.8+13.9+23.7+23.2+15.2+9.6+32.4+13+13.8+26.5+13+23+18.6+14.3+14.1+17.2+12.8+22.2+13.7+13.6+8.9+80.9+36.1+164.2+75.1+110.5+3.4</f>
        <v>1535</v>
      </c>
      <c r="C22" s="13">
        <f t="shared" si="1"/>
        <v>32234.28</v>
      </c>
      <c r="D22" s="28"/>
      <c r="E22" s="28">
        <v>1535</v>
      </c>
      <c r="F22" s="28">
        <v>1535</v>
      </c>
      <c r="G22" s="28">
        <v>1535</v>
      </c>
      <c r="H22" s="28">
        <v>1535</v>
      </c>
      <c r="I22" s="35">
        <v>1535</v>
      </c>
      <c r="J22" s="28"/>
      <c r="K22" s="28"/>
      <c r="L22" s="28">
        <v>1535</v>
      </c>
      <c r="M22" s="28">
        <v>1535</v>
      </c>
      <c r="N22" s="28">
        <v>1535</v>
      </c>
      <c r="O22" s="28">
        <v>1535</v>
      </c>
      <c r="P22" s="35">
        <v>1535</v>
      </c>
      <c r="Q22" s="28"/>
      <c r="R22" s="28"/>
      <c r="S22" s="28">
        <v>1535</v>
      </c>
      <c r="T22" s="28">
        <v>1535</v>
      </c>
      <c r="U22" s="28">
        <v>1535</v>
      </c>
      <c r="V22" s="28">
        <v>1535</v>
      </c>
      <c r="W22" s="35">
        <v>1535</v>
      </c>
      <c r="X22" s="28"/>
      <c r="Y22" s="28"/>
      <c r="Z22" s="28">
        <v>1535</v>
      </c>
      <c r="AA22" s="28">
        <v>1535</v>
      </c>
      <c r="AB22" s="28">
        <v>1535</v>
      </c>
      <c r="AC22" s="28">
        <v>1535</v>
      </c>
      <c r="AD22" s="35">
        <v>1534.28</v>
      </c>
      <c r="AE22" s="28"/>
      <c r="AF22" s="28"/>
      <c r="AG22" s="28">
        <v>1535</v>
      </c>
      <c r="AH22" s="50"/>
    </row>
    <row r="23" spans="1:34" ht="12.95" customHeight="1" x14ac:dyDescent="0.25">
      <c r="A23" s="7" t="s">
        <v>26</v>
      </c>
      <c r="B23" s="13">
        <f>20.2+19.8+7.1+6.8+6.9+7.4+4.8+1.4+1.3+1.7+1.8+1.1+1.5+1.7+1.7+1.7+1.3+1.3+1.4+13.6+2.5+1.5+1.4</f>
        <v>109.9</v>
      </c>
      <c r="C23" s="13">
        <f t="shared" si="1"/>
        <v>2307.900000000001</v>
      </c>
      <c r="D23" s="13"/>
      <c r="E23" s="13">
        <f t="shared" ref="E23:G23" si="2">20.2+19.8+7.1+6.8+6.9+7.4+4.8+1.4+1.3+1.7+1.8+1.1+1.5+1.7+1.7+1.7+1.3+1.3+1.4+13.6+2.5+1.5+1.4</f>
        <v>109.9</v>
      </c>
      <c r="F23" s="13">
        <f t="shared" si="2"/>
        <v>109.9</v>
      </c>
      <c r="G23" s="13">
        <f t="shared" si="2"/>
        <v>109.9</v>
      </c>
      <c r="H23" s="13">
        <f t="shared" ref="H23:L23" si="3">20.2+19.8+7.1+6.8+6.9+7.4+4.8+1.4+1.3+1.7+1.8+1.1+1.5+1.7+1.7+1.7+1.3+1.3+1.4+13.6+2.5+1.5+1.4</f>
        <v>109.9</v>
      </c>
      <c r="I23" s="13">
        <f t="shared" si="3"/>
        <v>109.9</v>
      </c>
      <c r="J23" s="13"/>
      <c r="K23" s="13"/>
      <c r="L23" s="13">
        <f t="shared" si="3"/>
        <v>109.9</v>
      </c>
      <c r="M23" s="28">
        <v>109.9</v>
      </c>
      <c r="N23" s="28">
        <v>109.9</v>
      </c>
      <c r="O23" s="13">
        <f t="shared" ref="O23:S23" si="4">20.2+19.8+7.1+6.8+6.9+7.4+4.8+1.4+1.3+1.7+1.8+1.1+1.5+1.7+1.7+1.7+1.3+1.3+1.4+13.6+2.5+1.5+1.4</f>
        <v>109.9</v>
      </c>
      <c r="P23" s="13">
        <f t="shared" si="4"/>
        <v>109.9</v>
      </c>
      <c r="Q23" s="13"/>
      <c r="R23" s="13"/>
      <c r="S23" s="13">
        <f t="shared" si="4"/>
        <v>109.9</v>
      </c>
      <c r="T23" s="28">
        <v>109.9</v>
      </c>
      <c r="U23" s="28">
        <v>109.9</v>
      </c>
      <c r="V23" s="13">
        <f t="shared" ref="V23:Z23" si="5">20.2+19.8+7.1+6.8+6.9+7.4+4.8+1.4+1.3+1.7+1.8+1.1+1.5+1.7+1.7+1.7+1.3+1.3+1.4+13.6+2.5+1.5+1.4</f>
        <v>109.9</v>
      </c>
      <c r="W23" s="13">
        <f t="shared" si="5"/>
        <v>109.9</v>
      </c>
      <c r="X23" s="13"/>
      <c r="Y23" s="13"/>
      <c r="Z23" s="13">
        <f t="shared" si="5"/>
        <v>109.9</v>
      </c>
      <c r="AA23" s="28">
        <v>109.9</v>
      </c>
      <c r="AB23" s="28">
        <v>109.9</v>
      </c>
      <c r="AC23" s="13">
        <f t="shared" ref="AC23:AG23" si="6">20.2+19.8+7.1+6.8+6.9+7.4+4.8+1.4+1.3+1.7+1.8+1.1+1.5+1.7+1.7+1.7+1.3+1.3+1.4+13.6+2.5+1.5+1.4</f>
        <v>109.9</v>
      </c>
      <c r="AD23" s="13">
        <f t="shared" si="6"/>
        <v>109.9</v>
      </c>
      <c r="AE23" s="13"/>
      <c r="AF23" s="13"/>
      <c r="AG23" s="13">
        <f t="shared" si="6"/>
        <v>109.9</v>
      </c>
      <c r="AH23" s="42"/>
    </row>
    <row r="24" spans="1:34" ht="12.95" customHeight="1" x14ac:dyDescent="0.25">
      <c r="A24" s="7" t="s">
        <v>27</v>
      </c>
      <c r="B24" s="13">
        <f>2.6+14.3+27.3+15.3+2.4+3.3+13.5+22.9+45.7+19.9+41.8+10.2+11.4+12.2+9+78.6+4.4+4.4+7.8+6.1+3.1+90.1+11.1+3.1+3.2+3.5+2.6+4.3+4.8+39.6+15.3+37+69.9+6.5+22.6+16.1+19+2.7+18.3</f>
        <v>725.9</v>
      </c>
      <c r="C24" s="13">
        <f t="shared" si="1"/>
        <v>0</v>
      </c>
      <c r="D24" s="13"/>
      <c r="E24" s="23"/>
      <c r="F24" s="13"/>
      <c r="G24" s="13"/>
      <c r="H24" s="23"/>
      <c r="I24" s="23"/>
      <c r="J24" s="23"/>
      <c r="K24" s="23"/>
      <c r="L24" s="23"/>
      <c r="M24" s="13"/>
      <c r="N24" s="13"/>
      <c r="O24" s="23"/>
      <c r="P24" s="23"/>
      <c r="Q24" s="23"/>
      <c r="R24" s="13"/>
      <c r="S24" s="23"/>
      <c r="T24" s="13"/>
      <c r="U24" s="13"/>
      <c r="V24" s="23"/>
      <c r="W24" s="23"/>
      <c r="X24" s="23"/>
      <c r="Y24" s="13"/>
      <c r="Z24" s="23"/>
      <c r="AA24" s="13"/>
      <c r="AB24" s="13"/>
      <c r="AC24" s="23"/>
      <c r="AD24" s="23"/>
      <c r="AE24" s="30"/>
      <c r="AF24" s="13"/>
      <c r="AG24" s="23"/>
      <c r="AH24" s="42"/>
    </row>
    <row r="25" spans="1:34" ht="12.95" customHeight="1" x14ac:dyDescent="0.25">
      <c r="A25" s="7" t="s">
        <v>16</v>
      </c>
      <c r="B25" s="13">
        <f>5.7+16.6+34.5+21.6+6.6+25.9+5.6+11.8+2.2+76</f>
        <v>206.5</v>
      </c>
      <c r="C25" s="13">
        <f t="shared" si="1"/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42"/>
    </row>
    <row r="26" spans="1:34" ht="12.95" customHeight="1" x14ac:dyDescent="0.25">
      <c r="A26" s="7" t="s">
        <v>8</v>
      </c>
      <c r="B26" s="13">
        <f>15.7+14.4+8.9+43.9+6.6+6.1+4.3+17.6+137.3+10.1+2.5+32.3+115.6+11.1+14.7+36+91.9+112+16.1+25.2+21.3</f>
        <v>743.60000000000014</v>
      </c>
      <c r="C26" s="13">
        <f t="shared" si="1"/>
        <v>22307.999999999996</v>
      </c>
      <c r="D26" s="13">
        <f t="shared" ref="D26:G26" si="7">15.7+14.4+8.9+43.9+6.6+6.1+4.3+17.6+137.3+10.1+2.5+32.3+115.6+11.1+14.7+36+91.9+112+16.1+25.2+21.3</f>
        <v>743.60000000000014</v>
      </c>
      <c r="E26" s="13">
        <f t="shared" si="7"/>
        <v>743.60000000000014</v>
      </c>
      <c r="F26" s="13">
        <f t="shared" si="7"/>
        <v>743.60000000000014</v>
      </c>
      <c r="G26" s="13">
        <f t="shared" si="7"/>
        <v>743.60000000000014</v>
      </c>
      <c r="H26" s="13">
        <f t="shared" ref="H26:AG26" si="8">15.7+14.4+8.9+43.9+6.6+6.1+4.3+17.6+137.3+10.1+2.5+32.3+115.6+11.1+14.7+36+91.9+112+16.1+25.2+21.3</f>
        <v>743.60000000000014</v>
      </c>
      <c r="I26" s="13">
        <f t="shared" si="8"/>
        <v>743.60000000000014</v>
      </c>
      <c r="J26" s="13">
        <f t="shared" si="8"/>
        <v>743.60000000000014</v>
      </c>
      <c r="K26" s="13">
        <f t="shared" si="8"/>
        <v>743.60000000000014</v>
      </c>
      <c r="L26" s="13">
        <f t="shared" si="8"/>
        <v>743.60000000000014</v>
      </c>
      <c r="M26" s="13">
        <f t="shared" si="8"/>
        <v>743.60000000000014</v>
      </c>
      <c r="N26" s="13">
        <f t="shared" si="8"/>
        <v>743.60000000000014</v>
      </c>
      <c r="O26" s="13">
        <f t="shared" si="8"/>
        <v>743.60000000000014</v>
      </c>
      <c r="P26" s="13">
        <f t="shared" si="8"/>
        <v>743.60000000000014</v>
      </c>
      <c r="Q26" s="13">
        <f t="shared" si="8"/>
        <v>743.60000000000014</v>
      </c>
      <c r="R26" s="13">
        <f t="shared" si="8"/>
        <v>743.60000000000014</v>
      </c>
      <c r="S26" s="13">
        <f t="shared" si="8"/>
        <v>743.60000000000014</v>
      </c>
      <c r="T26" s="13">
        <f t="shared" si="8"/>
        <v>743.60000000000014</v>
      </c>
      <c r="U26" s="13">
        <f t="shared" si="8"/>
        <v>743.60000000000014</v>
      </c>
      <c r="V26" s="13">
        <f t="shared" si="8"/>
        <v>743.60000000000014</v>
      </c>
      <c r="W26" s="13">
        <f t="shared" si="8"/>
        <v>743.60000000000014</v>
      </c>
      <c r="X26" s="13">
        <f t="shared" si="8"/>
        <v>743.60000000000014</v>
      </c>
      <c r="Y26" s="13">
        <f t="shared" si="8"/>
        <v>743.60000000000014</v>
      </c>
      <c r="Z26" s="13">
        <f t="shared" si="8"/>
        <v>743.60000000000014</v>
      </c>
      <c r="AA26" s="13">
        <f t="shared" si="8"/>
        <v>743.60000000000014</v>
      </c>
      <c r="AB26" s="13">
        <f t="shared" si="8"/>
        <v>743.60000000000014</v>
      </c>
      <c r="AC26" s="13">
        <f t="shared" si="8"/>
        <v>743.60000000000014</v>
      </c>
      <c r="AD26" s="13">
        <f t="shared" si="8"/>
        <v>743.60000000000014</v>
      </c>
      <c r="AE26" s="13">
        <f t="shared" si="8"/>
        <v>743.60000000000014</v>
      </c>
      <c r="AF26" s="13">
        <f t="shared" si="8"/>
        <v>743.60000000000014</v>
      </c>
      <c r="AG26" s="13">
        <f t="shared" si="8"/>
        <v>743.60000000000014</v>
      </c>
      <c r="AH26" s="42"/>
    </row>
    <row r="27" spans="1:34" ht="30" x14ac:dyDescent="0.25">
      <c r="A27" s="7" t="s">
        <v>28</v>
      </c>
      <c r="B27" s="13">
        <f>567.3+107.2+5.2+62.7+311.3+170.1</f>
        <v>1223.8</v>
      </c>
      <c r="C27" s="13">
        <f t="shared" si="1"/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23"/>
      <c r="S27" s="23"/>
      <c r="T27" s="23"/>
      <c r="U27" s="23"/>
      <c r="V27" s="23"/>
      <c r="W27" s="13"/>
      <c r="X27" s="13"/>
      <c r="Y27" s="23"/>
      <c r="Z27" s="23"/>
      <c r="AA27" s="23"/>
      <c r="AB27" s="23"/>
      <c r="AC27" s="23"/>
      <c r="AD27" s="23"/>
      <c r="AE27" s="30"/>
      <c r="AF27" s="23"/>
      <c r="AG27" s="23"/>
      <c r="AH27" s="42"/>
    </row>
    <row r="28" spans="1:34" ht="12.95" customHeight="1" x14ac:dyDescent="0.25">
      <c r="A28" s="7" t="s">
        <v>29</v>
      </c>
      <c r="B28" s="13">
        <f>8.8+9.5+3.9+4.2+4.1+1.9+1.7+6.4+5.7+2+2.2+2.7+1.4+2.2+1.5+1.6+2</f>
        <v>61.800000000000011</v>
      </c>
      <c r="C28" s="13">
        <f t="shared" si="1"/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26"/>
      <c r="AF28" s="13"/>
      <c r="AG28" s="13"/>
      <c r="AH28" s="42"/>
    </row>
    <row r="29" spans="1:34" ht="12.95" customHeight="1" x14ac:dyDescent="0.25">
      <c r="A29" s="7" t="s">
        <v>14</v>
      </c>
      <c r="B29" s="13">
        <f>7.8+7.7+4+6.1+0.6+0.6+0.5+0.7+7.4+7.3+3.4+5.3+7.6+5.1+5.4+5.4+2.8</f>
        <v>77.7</v>
      </c>
      <c r="C29" s="13">
        <f t="shared" si="1"/>
        <v>2331</v>
      </c>
      <c r="D29" s="13">
        <f t="shared" ref="D29:AG29" si="9">7.8+7.7+4+6.1+0.6+0.6+0.5+0.7+7.4+7.3+3.4+5.3+7.6+5.1+5.4+5.4+2.8</f>
        <v>77.7</v>
      </c>
      <c r="E29" s="13">
        <f t="shared" si="9"/>
        <v>77.7</v>
      </c>
      <c r="F29" s="13">
        <f t="shared" si="9"/>
        <v>77.7</v>
      </c>
      <c r="G29" s="13">
        <f t="shared" si="9"/>
        <v>77.7</v>
      </c>
      <c r="H29" s="13">
        <f t="shared" si="9"/>
        <v>77.7</v>
      </c>
      <c r="I29" s="13">
        <f t="shared" si="9"/>
        <v>77.7</v>
      </c>
      <c r="J29" s="13">
        <f t="shared" si="9"/>
        <v>77.7</v>
      </c>
      <c r="K29" s="13">
        <f t="shared" si="9"/>
        <v>77.7</v>
      </c>
      <c r="L29" s="13">
        <f t="shared" si="9"/>
        <v>77.7</v>
      </c>
      <c r="M29" s="13">
        <f t="shared" si="9"/>
        <v>77.7</v>
      </c>
      <c r="N29" s="13">
        <f t="shared" si="9"/>
        <v>77.7</v>
      </c>
      <c r="O29" s="13">
        <f t="shared" si="9"/>
        <v>77.7</v>
      </c>
      <c r="P29" s="13">
        <f t="shared" si="9"/>
        <v>77.7</v>
      </c>
      <c r="Q29" s="13">
        <f t="shared" si="9"/>
        <v>77.7</v>
      </c>
      <c r="R29" s="13">
        <f t="shared" si="9"/>
        <v>77.7</v>
      </c>
      <c r="S29" s="13">
        <f t="shared" si="9"/>
        <v>77.7</v>
      </c>
      <c r="T29" s="13">
        <f t="shared" si="9"/>
        <v>77.7</v>
      </c>
      <c r="U29" s="13">
        <f t="shared" si="9"/>
        <v>77.7</v>
      </c>
      <c r="V29" s="13">
        <f t="shared" si="9"/>
        <v>77.7</v>
      </c>
      <c r="W29" s="13">
        <f t="shared" si="9"/>
        <v>77.7</v>
      </c>
      <c r="X29" s="13">
        <f t="shared" si="9"/>
        <v>77.7</v>
      </c>
      <c r="Y29" s="13">
        <f t="shared" si="9"/>
        <v>77.7</v>
      </c>
      <c r="Z29" s="13">
        <f t="shared" si="9"/>
        <v>77.7</v>
      </c>
      <c r="AA29" s="13">
        <f t="shared" si="9"/>
        <v>77.7</v>
      </c>
      <c r="AB29" s="13">
        <f t="shared" si="9"/>
        <v>77.7</v>
      </c>
      <c r="AC29" s="13">
        <f t="shared" si="9"/>
        <v>77.7</v>
      </c>
      <c r="AD29" s="13">
        <f t="shared" si="9"/>
        <v>77.7</v>
      </c>
      <c r="AE29" s="13">
        <f t="shared" si="9"/>
        <v>77.7</v>
      </c>
      <c r="AF29" s="13">
        <f t="shared" si="9"/>
        <v>77.7</v>
      </c>
      <c r="AG29" s="13">
        <f t="shared" si="9"/>
        <v>77.7</v>
      </c>
      <c r="AH29" s="42"/>
    </row>
    <row r="30" spans="1:34" ht="12.95" customHeight="1" x14ac:dyDescent="0.25">
      <c r="A30" s="7" t="s">
        <v>12</v>
      </c>
      <c r="B30" s="13">
        <v>208.7</v>
      </c>
      <c r="C30" s="13">
        <f t="shared" si="1"/>
        <v>6260.9999999999964</v>
      </c>
      <c r="D30" s="13">
        <v>208.7</v>
      </c>
      <c r="E30" s="13">
        <v>208.7</v>
      </c>
      <c r="F30" s="13">
        <v>208.7</v>
      </c>
      <c r="G30" s="13">
        <v>208.7</v>
      </c>
      <c r="H30" s="13">
        <v>208.7</v>
      </c>
      <c r="I30" s="13">
        <v>208.7</v>
      </c>
      <c r="J30" s="13">
        <v>208.7</v>
      </c>
      <c r="K30" s="13">
        <v>208.7</v>
      </c>
      <c r="L30" s="13">
        <v>208.7</v>
      </c>
      <c r="M30" s="13">
        <v>208.7</v>
      </c>
      <c r="N30" s="13">
        <v>208.7</v>
      </c>
      <c r="O30" s="13">
        <v>208.7</v>
      </c>
      <c r="P30" s="13">
        <v>208.7</v>
      </c>
      <c r="Q30" s="13">
        <v>208.7</v>
      </c>
      <c r="R30" s="13">
        <v>208.7</v>
      </c>
      <c r="S30" s="13">
        <v>208.7</v>
      </c>
      <c r="T30" s="13">
        <v>208.7</v>
      </c>
      <c r="U30" s="13">
        <v>208.7</v>
      </c>
      <c r="V30" s="13">
        <v>208.7</v>
      </c>
      <c r="W30" s="13">
        <v>208.7</v>
      </c>
      <c r="X30" s="13">
        <v>208.7</v>
      </c>
      <c r="Y30" s="13">
        <v>208.7</v>
      </c>
      <c r="Z30" s="13">
        <v>208.7</v>
      </c>
      <c r="AA30" s="13">
        <v>208.7</v>
      </c>
      <c r="AB30" s="13">
        <v>208.7</v>
      </c>
      <c r="AC30" s="13">
        <v>208.7</v>
      </c>
      <c r="AD30" s="13">
        <v>208.7</v>
      </c>
      <c r="AE30" s="13">
        <v>208.7</v>
      </c>
      <c r="AF30" s="13">
        <v>208.7</v>
      </c>
      <c r="AG30" s="13">
        <v>208.7</v>
      </c>
      <c r="AH30" s="42"/>
    </row>
    <row r="31" spans="1:34" ht="12.95" customHeight="1" x14ac:dyDescent="0.25">
      <c r="A31" s="7" t="s">
        <v>30</v>
      </c>
      <c r="B31" s="13">
        <f>32.2+571.2+0.6+0.6+48.1+0.6+0.6+38.8+9.5+88.5+33.6+1266.3</f>
        <v>2090.6000000000004</v>
      </c>
      <c r="C31" s="13">
        <f t="shared" si="1"/>
        <v>0</v>
      </c>
      <c r="D31" s="13"/>
      <c r="E31" s="23"/>
      <c r="F31" s="23"/>
      <c r="G31" s="23"/>
      <c r="H31" s="23"/>
      <c r="I31" s="23"/>
      <c r="J31" s="23"/>
      <c r="K31" s="13"/>
      <c r="L31" s="23"/>
      <c r="M31" s="23"/>
      <c r="N31" s="23"/>
      <c r="O31" s="23"/>
      <c r="P31" s="23"/>
      <c r="Q31" s="23"/>
      <c r="R31" s="13"/>
      <c r="S31" s="23"/>
      <c r="T31" s="23"/>
      <c r="U31" s="23"/>
      <c r="V31" s="23"/>
      <c r="W31" s="23"/>
      <c r="X31" s="23"/>
      <c r="Y31" s="13"/>
      <c r="Z31" s="23"/>
      <c r="AA31" s="23"/>
      <c r="AB31" s="23"/>
      <c r="AC31" s="23"/>
      <c r="AD31" s="13"/>
      <c r="AE31" s="30"/>
      <c r="AF31" s="13"/>
      <c r="AG31" s="23"/>
      <c r="AH31" s="42"/>
    </row>
    <row r="32" spans="1:34" ht="12.95" customHeight="1" x14ac:dyDescent="0.25">
      <c r="A32" s="7" t="s">
        <v>31</v>
      </c>
      <c r="B32" s="13">
        <f>0.5+0.7+0.6+0.4+0.4+0.4+0.4+0.6+0.5+0.5+0.2+0.3+0.6+1+0.2+0.3+3.6+25.6+69</f>
        <v>105.8</v>
      </c>
      <c r="C32" s="13">
        <f t="shared" si="1"/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30"/>
      <c r="AF32" s="23"/>
      <c r="AG32" s="23"/>
      <c r="AH32" s="42"/>
    </row>
    <row r="33" spans="1:34" ht="12.95" customHeight="1" x14ac:dyDescent="0.25">
      <c r="A33" s="7" t="s">
        <v>5</v>
      </c>
      <c r="B33" s="13">
        <f>12.4+19.7+6.1+6.1+15+12.9</f>
        <v>72.2</v>
      </c>
      <c r="C33" s="13">
        <f t="shared" si="1"/>
        <v>2187.6000000000004</v>
      </c>
      <c r="D33" s="13"/>
      <c r="E33" s="13">
        <f t="shared" ref="E33:G33" si="10">12.4+19.7+6.1+6.1+15+12.9</f>
        <v>72.2</v>
      </c>
      <c r="F33" s="13">
        <f t="shared" si="10"/>
        <v>72.2</v>
      </c>
      <c r="G33" s="13">
        <f t="shared" si="10"/>
        <v>72.2</v>
      </c>
      <c r="H33" s="13">
        <f t="shared" ref="H33:L33" si="11">12.4+19.7+6.1+6.1+15+12.9</f>
        <v>72.2</v>
      </c>
      <c r="I33" s="13">
        <f t="shared" si="11"/>
        <v>72.2</v>
      </c>
      <c r="J33" s="13"/>
      <c r="K33" s="13"/>
      <c r="L33" s="13">
        <f t="shared" si="11"/>
        <v>72.2</v>
      </c>
      <c r="M33" s="28">
        <v>743.6</v>
      </c>
      <c r="N33" s="13">
        <f t="shared" ref="N33" si="12">12.4+19.7+6.1+6.1+15+12.9</f>
        <v>72.2</v>
      </c>
      <c r="O33" s="13">
        <f t="shared" ref="O33:S33" si="13">12.4+19.7+6.1+6.1+15+12.9</f>
        <v>72.2</v>
      </c>
      <c r="P33" s="13">
        <f t="shared" si="13"/>
        <v>72.2</v>
      </c>
      <c r="Q33" s="13"/>
      <c r="R33" s="13"/>
      <c r="S33" s="13">
        <f t="shared" si="13"/>
        <v>72.2</v>
      </c>
      <c r="T33" s="28">
        <v>72.2</v>
      </c>
      <c r="U33" s="28">
        <v>72.2</v>
      </c>
      <c r="V33" s="13">
        <f t="shared" ref="V33:Z33" si="14">12.4+19.7+6.1+6.1+15+12.9</f>
        <v>72.2</v>
      </c>
      <c r="W33" s="13">
        <f t="shared" si="14"/>
        <v>72.2</v>
      </c>
      <c r="X33" s="13"/>
      <c r="Y33" s="13"/>
      <c r="Z33" s="13">
        <f t="shared" si="14"/>
        <v>72.2</v>
      </c>
      <c r="AA33" s="28">
        <v>72.2</v>
      </c>
      <c r="AB33" s="28">
        <v>72.2</v>
      </c>
      <c r="AC33" s="13">
        <f t="shared" ref="AC33:AG33" si="15">12.4+19.7+6.1+6.1+15+12.9</f>
        <v>72.2</v>
      </c>
      <c r="AD33" s="13">
        <f t="shared" si="15"/>
        <v>72.2</v>
      </c>
      <c r="AE33" s="13"/>
      <c r="AF33" s="13"/>
      <c r="AG33" s="13">
        <f t="shared" si="15"/>
        <v>72.2</v>
      </c>
      <c r="AH33" s="42"/>
    </row>
    <row r="34" spans="1:34" ht="12.95" customHeight="1" x14ac:dyDescent="0.25">
      <c r="A34" s="10" t="s">
        <v>15</v>
      </c>
      <c r="B34" s="15">
        <f>SUM(B35:B43)</f>
        <v>4286.5999999999995</v>
      </c>
      <c r="C34" s="13">
        <f t="shared" si="1"/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30"/>
      <c r="AF34" s="23"/>
      <c r="AG34" s="23"/>
      <c r="AH34" s="42"/>
    </row>
    <row r="35" spans="1:34" ht="12.95" customHeight="1" x14ac:dyDescent="0.25">
      <c r="A35" s="7" t="s">
        <v>25</v>
      </c>
      <c r="B35" s="13">
        <f>36.6+3.7+4.9+14.7+9+14.7+8+8+34+30.5+13.9+45.2+31.2</f>
        <v>254.40000000000003</v>
      </c>
      <c r="C35" s="13">
        <f t="shared" si="1"/>
        <v>5342.4</v>
      </c>
      <c r="D35" s="13"/>
      <c r="E35" s="13">
        <f t="shared" ref="E35:G35" si="16">36.6+3.7+4.9+14.7+9+14.7+8+8+34+30.5+13.9+45.2+31.2</f>
        <v>254.40000000000003</v>
      </c>
      <c r="F35" s="13">
        <f t="shared" si="16"/>
        <v>254.40000000000003</v>
      </c>
      <c r="G35" s="13">
        <f t="shared" si="16"/>
        <v>254.40000000000003</v>
      </c>
      <c r="H35" s="28">
        <v>254.4</v>
      </c>
      <c r="I35" s="35">
        <v>254.4</v>
      </c>
      <c r="J35" s="13"/>
      <c r="K35" s="28"/>
      <c r="L35" s="28">
        <v>254.4</v>
      </c>
      <c r="M35" s="28">
        <v>254.4</v>
      </c>
      <c r="N35" s="28">
        <v>254.4</v>
      </c>
      <c r="O35" s="28">
        <v>254.4</v>
      </c>
      <c r="P35" s="35">
        <v>254.4</v>
      </c>
      <c r="Q35" s="28"/>
      <c r="R35" s="28"/>
      <c r="S35" s="28">
        <v>254.4</v>
      </c>
      <c r="T35" s="28">
        <v>254.4</v>
      </c>
      <c r="U35" s="28">
        <v>254.4</v>
      </c>
      <c r="V35" s="28">
        <v>254.4</v>
      </c>
      <c r="W35" s="35">
        <v>254.4</v>
      </c>
      <c r="X35" s="28"/>
      <c r="Y35" s="28"/>
      <c r="Z35" s="28">
        <v>254.4</v>
      </c>
      <c r="AA35" s="28">
        <v>254.4</v>
      </c>
      <c r="AB35" s="28">
        <v>254.4</v>
      </c>
      <c r="AC35" s="28">
        <v>254.4</v>
      </c>
      <c r="AD35" s="35">
        <v>254.4</v>
      </c>
      <c r="AE35" s="31"/>
      <c r="AF35" s="28"/>
      <c r="AG35" s="28">
        <v>254.4</v>
      </c>
      <c r="AH35" s="50"/>
    </row>
    <row r="36" spans="1:34" ht="12.95" customHeight="1" x14ac:dyDescent="0.25">
      <c r="A36" s="7" t="s">
        <v>6</v>
      </c>
      <c r="B36" s="13">
        <f>3.9+6.4</f>
        <v>10.3</v>
      </c>
      <c r="C36" s="13">
        <f t="shared" si="1"/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30"/>
      <c r="AF36" s="23"/>
      <c r="AG36" s="23"/>
      <c r="AH36" s="42"/>
    </row>
    <row r="37" spans="1:34" ht="30" x14ac:dyDescent="0.25">
      <c r="A37" s="7" t="s">
        <v>11</v>
      </c>
      <c r="B37" s="13">
        <f>47.6+1863.8+1009.4+84.3</f>
        <v>3005.1</v>
      </c>
      <c r="C37" s="13">
        <f t="shared" si="1"/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30"/>
      <c r="AF37" s="23"/>
      <c r="AG37" s="23"/>
      <c r="AH37" s="42"/>
    </row>
    <row r="38" spans="1:34" ht="12.95" customHeight="1" x14ac:dyDescent="0.25">
      <c r="A38" s="7" t="s">
        <v>8</v>
      </c>
      <c r="B38" s="13">
        <f>9.1+5.9+5.5+9.1+48.5</f>
        <v>78.099999999999994</v>
      </c>
      <c r="C38" s="13">
        <f t="shared" si="1"/>
        <v>2342.9999999999986</v>
      </c>
      <c r="D38" s="13">
        <f t="shared" ref="D38:AG38" si="17">9.1+5.9+5.5+9.1+48.5</f>
        <v>78.099999999999994</v>
      </c>
      <c r="E38" s="13">
        <f t="shared" si="17"/>
        <v>78.099999999999994</v>
      </c>
      <c r="F38" s="13">
        <f t="shared" si="17"/>
        <v>78.099999999999994</v>
      </c>
      <c r="G38" s="13">
        <f t="shared" si="17"/>
        <v>78.099999999999994</v>
      </c>
      <c r="H38" s="13">
        <f t="shared" si="17"/>
        <v>78.099999999999994</v>
      </c>
      <c r="I38" s="13">
        <f t="shared" si="17"/>
        <v>78.099999999999994</v>
      </c>
      <c r="J38" s="13">
        <f t="shared" si="17"/>
        <v>78.099999999999994</v>
      </c>
      <c r="K38" s="13">
        <f t="shared" si="17"/>
        <v>78.099999999999994</v>
      </c>
      <c r="L38" s="13">
        <f t="shared" si="17"/>
        <v>78.099999999999994</v>
      </c>
      <c r="M38" s="13">
        <f t="shared" si="17"/>
        <v>78.099999999999994</v>
      </c>
      <c r="N38" s="13">
        <f t="shared" si="17"/>
        <v>78.099999999999994</v>
      </c>
      <c r="O38" s="13">
        <f t="shared" si="17"/>
        <v>78.099999999999994</v>
      </c>
      <c r="P38" s="13">
        <f t="shared" si="17"/>
        <v>78.099999999999994</v>
      </c>
      <c r="Q38" s="13">
        <f t="shared" si="17"/>
        <v>78.099999999999994</v>
      </c>
      <c r="R38" s="13">
        <f t="shared" si="17"/>
        <v>78.099999999999994</v>
      </c>
      <c r="S38" s="13">
        <f t="shared" si="17"/>
        <v>78.099999999999994</v>
      </c>
      <c r="T38" s="13">
        <f t="shared" si="17"/>
        <v>78.099999999999994</v>
      </c>
      <c r="U38" s="13">
        <f t="shared" si="17"/>
        <v>78.099999999999994</v>
      </c>
      <c r="V38" s="13">
        <f t="shared" si="17"/>
        <v>78.099999999999994</v>
      </c>
      <c r="W38" s="13">
        <f t="shared" si="17"/>
        <v>78.099999999999994</v>
      </c>
      <c r="X38" s="13">
        <f t="shared" si="17"/>
        <v>78.099999999999994</v>
      </c>
      <c r="Y38" s="13">
        <f t="shared" si="17"/>
        <v>78.099999999999994</v>
      </c>
      <c r="Z38" s="13">
        <f t="shared" si="17"/>
        <v>78.099999999999994</v>
      </c>
      <c r="AA38" s="13">
        <f t="shared" si="17"/>
        <v>78.099999999999994</v>
      </c>
      <c r="AB38" s="13">
        <f t="shared" si="17"/>
        <v>78.099999999999994</v>
      </c>
      <c r="AC38" s="13">
        <f t="shared" si="17"/>
        <v>78.099999999999994</v>
      </c>
      <c r="AD38" s="13">
        <f t="shared" si="17"/>
        <v>78.099999999999994</v>
      </c>
      <c r="AE38" s="13">
        <f t="shared" si="17"/>
        <v>78.099999999999994</v>
      </c>
      <c r="AF38" s="13">
        <f t="shared" si="17"/>
        <v>78.099999999999994</v>
      </c>
      <c r="AG38" s="13">
        <f t="shared" si="17"/>
        <v>78.099999999999994</v>
      </c>
      <c r="AH38" s="39"/>
    </row>
    <row r="39" spans="1:34" ht="12.95" customHeight="1" x14ac:dyDescent="0.25">
      <c r="A39" s="7" t="s">
        <v>32</v>
      </c>
      <c r="B39" s="13">
        <v>580.79999999999995</v>
      </c>
      <c r="C39" s="13">
        <f t="shared" si="1"/>
        <v>1020.6000000000004</v>
      </c>
      <c r="D39" s="13"/>
      <c r="E39" s="13">
        <f t="shared" ref="E39:G40" si="18">38.6+1.4+3.2+5.1+0.3</f>
        <v>48.6</v>
      </c>
      <c r="F39" s="13">
        <f t="shared" si="18"/>
        <v>48.6</v>
      </c>
      <c r="G39" s="13">
        <f t="shared" si="18"/>
        <v>48.6</v>
      </c>
      <c r="H39" s="13">
        <f t="shared" ref="H39:N40" si="19">38.6+1.4+3.2+5.1+0.3</f>
        <v>48.6</v>
      </c>
      <c r="I39" s="13">
        <f t="shared" si="19"/>
        <v>48.6</v>
      </c>
      <c r="J39" s="13"/>
      <c r="K39" s="13"/>
      <c r="L39" s="13">
        <f t="shared" si="19"/>
        <v>48.6</v>
      </c>
      <c r="M39" s="28">
        <v>48.6</v>
      </c>
      <c r="N39" s="28">
        <v>48.6</v>
      </c>
      <c r="O39" s="13">
        <f t="shared" ref="O39:U40" si="20">38.6+1.4+3.2+5.1+0.3</f>
        <v>48.6</v>
      </c>
      <c r="P39" s="13">
        <f t="shared" si="20"/>
        <v>48.6</v>
      </c>
      <c r="Q39" s="13"/>
      <c r="R39" s="13"/>
      <c r="S39" s="13">
        <f t="shared" si="20"/>
        <v>48.6</v>
      </c>
      <c r="T39" s="28">
        <v>48.6</v>
      </c>
      <c r="U39" s="28">
        <v>48.6</v>
      </c>
      <c r="V39" s="13">
        <f t="shared" ref="V39:AB40" si="21">38.6+1.4+3.2+5.1+0.3</f>
        <v>48.6</v>
      </c>
      <c r="W39" s="13">
        <f t="shared" si="21"/>
        <v>48.6</v>
      </c>
      <c r="X39" s="13"/>
      <c r="Y39" s="13"/>
      <c r="Z39" s="13">
        <f t="shared" si="21"/>
        <v>48.6</v>
      </c>
      <c r="AA39" s="28">
        <v>48.6</v>
      </c>
      <c r="AB39" s="28">
        <v>48.6</v>
      </c>
      <c r="AC39" s="13">
        <f t="shared" ref="AC39:AG40" si="22">38.6+1.4+3.2+5.1+0.3</f>
        <v>48.6</v>
      </c>
      <c r="AD39" s="13">
        <f t="shared" si="22"/>
        <v>48.6</v>
      </c>
      <c r="AE39" s="13"/>
      <c r="AF39" s="13"/>
      <c r="AG39" s="13">
        <f t="shared" si="22"/>
        <v>48.6</v>
      </c>
      <c r="AH39" s="42"/>
    </row>
    <row r="40" spans="1:34" ht="12.95" customHeight="1" x14ac:dyDescent="0.25">
      <c r="A40" s="7" t="s">
        <v>9</v>
      </c>
      <c r="B40" s="13">
        <f>38.6+1.4+3.2+5.1+0.3</f>
        <v>48.6</v>
      </c>
      <c r="C40" s="13">
        <f t="shared" si="1"/>
        <v>1457.9999999999995</v>
      </c>
      <c r="D40" s="13">
        <f t="shared" ref="D40" si="23">38.6+1.4+3.2+5.1+0.3</f>
        <v>48.6</v>
      </c>
      <c r="E40" s="13">
        <f t="shared" si="18"/>
        <v>48.6</v>
      </c>
      <c r="F40" s="13">
        <f t="shared" si="18"/>
        <v>48.6</v>
      </c>
      <c r="G40" s="13">
        <f t="shared" si="18"/>
        <v>48.6</v>
      </c>
      <c r="H40" s="13">
        <f t="shared" si="19"/>
        <v>48.6</v>
      </c>
      <c r="I40" s="13">
        <f t="shared" si="19"/>
        <v>48.6</v>
      </c>
      <c r="J40" s="13">
        <f t="shared" si="19"/>
        <v>48.6</v>
      </c>
      <c r="K40" s="13">
        <f t="shared" si="19"/>
        <v>48.6</v>
      </c>
      <c r="L40" s="13">
        <f t="shared" si="19"/>
        <v>48.6</v>
      </c>
      <c r="M40" s="13">
        <f t="shared" si="19"/>
        <v>48.6</v>
      </c>
      <c r="N40" s="13">
        <f t="shared" si="19"/>
        <v>48.6</v>
      </c>
      <c r="O40" s="13">
        <f t="shared" si="20"/>
        <v>48.6</v>
      </c>
      <c r="P40" s="13">
        <f t="shared" si="20"/>
        <v>48.6</v>
      </c>
      <c r="Q40" s="13">
        <f t="shared" si="20"/>
        <v>48.6</v>
      </c>
      <c r="R40" s="13">
        <f t="shared" si="20"/>
        <v>48.6</v>
      </c>
      <c r="S40" s="13">
        <f t="shared" si="20"/>
        <v>48.6</v>
      </c>
      <c r="T40" s="13">
        <f t="shared" si="20"/>
        <v>48.6</v>
      </c>
      <c r="U40" s="13">
        <f t="shared" si="20"/>
        <v>48.6</v>
      </c>
      <c r="V40" s="13">
        <f t="shared" si="21"/>
        <v>48.6</v>
      </c>
      <c r="W40" s="13">
        <f t="shared" si="21"/>
        <v>48.6</v>
      </c>
      <c r="X40" s="13">
        <f t="shared" si="21"/>
        <v>48.6</v>
      </c>
      <c r="Y40" s="13">
        <f t="shared" si="21"/>
        <v>48.6</v>
      </c>
      <c r="Z40" s="13">
        <f t="shared" si="21"/>
        <v>48.6</v>
      </c>
      <c r="AA40" s="13">
        <f t="shared" si="21"/>
        <v>48.6</v>
      </c>
      <c r="AB40" s="13">
        <f t="shared" si="21"/>
        <v>48.6</v>
      </c>
      <c r="AC40" s="13">
        <f t="shared" si="22"/>
        <v>48.6</v>
      </c>
      <c r="AD40" s="13">
        <f t="shared" si="22"/>
        <v>48.6</v>
      </c>
      <c r="AE40" s="13">
        <f t="shared" si="22"/>
        <v>48.6</v>
      </c>
      <c r="AF40" s="13">
        <f t="shared" si="22"/>
        <v>48.6</v>
      </c>
      <c r="AG40" s="13">
        <f t="shared" si="22"/>
        <v>48.6</v>
      </c>
      <c r="AH40" s="42"/>
    </row>
    <row r="41" spans="1:34" ht="12.95" customHeight="1" x14ac:dyDescent="0.25">
      <c r="A41" s="7" t="s">
        <v>33</v>
      </c>
      <c r="B41" s="13">
        <f>23.1+129.8+2.7+13.7+9.4+12.9+4.9+5</f>
        <v>201.5</v>
      </c>
      <c r="C41" s="13">
        <f t="shared" si="1"/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26"/>
      <c r="AF41" s="13"/>
      <c r="AG41" s="13"/>
      <c r="AH41" s="42"/>
    </row>
    <row r="42" spans="1:34" ht="12.95" customHeight="1" x14ac:dyDescent="0.25">
      <c r="A42" s="7" t="s">
        <v>34</v>
      </c>
      <c r="B42" s="13">
        <f>9.1+7.3+9.7+13.6+19.6+21.2+21</f>
        <v>101.5</v>
      </c>
      <c r="C42" s="13">
        <f t="shared" si="1"/>
        <v>3045</v>
      </c>
      <c r="D42" s="13">
        <f t="shared" ref="D42:AG42" si="24">9.1+7.3+9.7+13.6+19.6+21.2+21</f>
        <v>101.5</v>
      </c>
      <c r="E42" s="13">
        <f t="shared" si="24"/>
        <v>101.5</v>
      </c>
      <c r="F42" s="13">
        <f t="shared" si="24"/>
        <v>101.5</v>
      </c>
      <c r="G42" s="13">
        <f t="shared" si="24"/>
        <v>101.5</v>
      </c>
      <c r="H42" s="13">
        <f t="shared" si="24"/>
        <v>101.5</v>
      </c>
      <c r="I42" s="13">
        <f t="shared" si="24"/>
        <v>101.5</v>
      </c>
      <c r="J42" s="13">
        <f t="shared" si="24"/>
        <v>101.5</v>
      </c>
      <c r="K42" s="13">
        <f t="shared" si="24"/>
        <v>101.5</v>
      </c>
      <c r="L42" s="13">
        <f t="shared" si="24"/>
        <v>101.5</v>
      </c>
      <c r="M42" s="13">
        <f t="shared" si="24"/>
        <v>101.5</v>
      </c>
      <c r="N42" s="13">
        <f t="shared" si="24"/>
        <v>101.5</v>
      </c>
      <c r="O42" s="13">
        <f t="shared" si="24"/>
        <v>101.5</v>
      </c>
      <c r="P42" s="13">
        <f t="shared" si="24"/>
        <v>101.5</v>
      </c>
      <c r="Q42" s="13">
        <f t="shared" si="24"/>
        <v>101.5</v>
      </c>
      <c r="R42" s="13">
        <f t="shared" si="24"/>
        <v>101.5</v>
      </c>
      <c r="S42" s="13">
        <f t="shared" si="24"/>
        <v>101.5</v>
      </c>
      <c r="T42" s="13">
        <f t="shared" si="24"/>
        <v>101.5</v>
      </c>
      <c r="U42" s="13">
        <f t="shared" si="24"/>
        <v>101.5</v>
      </c>
      <c r="V42" s="13">
        <f t="shared" si="24"/>
        <v>101.5</v>
      </c>
      <c r="W42" s="13">
        <f t="shared" si="24"/>
        <v>101.5</v>
      </c>
      <c r="X42" s="13">
        <f t="shared" si="24"/>
        <v>101.5</v>
      </c>
      <c r="Y42" s="13">
        <f t="shared" si="24"/>
        <v>101.5</v>
      </c>
      <c r="Z42" s="13">
        <f t="shared" si="24"/>
        <v>101.5</v>
      </c>
      <c r="AA42" s="13">
        <f t="shared" si="24"/>
        <v>101.5</v>
      </c>
      <c r="AB42" s="13">
        <f t="shared" si="24"/>
        <v>101.5</v>
      </c>
      <c r="AC42" s="13">
        <f t="shared" si="24"/>
        <v>101.5</v>
      </c>
      <c r="AD42" s="13">
        <f t="shared" si="24"/>
        <v>101.5</v>
      </c>
      <c r="AE42" s="13">
        <f t="shared" si="24"/>
        <v>101.5</v>
      </c>
      <c r="AF42" s="13">
        <f t="shared" si="24"/>
        <v>101.5</v>
      </c>
      <c r="AG42" s="13">
        <f t="shared" si="24"/>
        <v>101.5</v>
      </c>
      <c r="AH42" s="39"/>
    </row>
    <row r="43" spans="1:34" ht="12.95" customHeight="1" x14ac:dyDescent="0.25">
      <c r="A43" s="7" t="s">
        <v>31</v>
      </c>
      <c r="B43" s="13">
        <f>4.8+0.8+0.7</f>
        <v>6.3</v>
      </c>
      <c r="C43" s="13">
        <f t="shared" si="1"/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30"/>
      <c r="AF43" s="23"/>
      <c r="AG43" s="23"/>
      <c r="AH43" s="42"/>
    </row>
    <row r="44" spans="1:34" ht="12.95" customHeight="1" x14ac:dyDescent="0.25">
      <c r="A44" s="10" t="s">
        <v>17</v>
      </c>
      <c r="B44" s="15">
        <f>SUM(B45:B50)</f>
        <v>1124.0999999999999</v>
      </c>
      <c r="C44" s="13">
        <f t="shared" si="1"/>
        <v>0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30"/>
      <c r="AF44" s="23"/>
      <c r="AG44" s="23"/>
      <c r="AH44" s="42"/>
    </row>
    <row r="45" spans="1:34" ht="12.95" customHeight="1" x14ac:dyDescent="0.25">
      <c r="A45" s="7" t="s">
        <v>25</v>
      </c>
      <c r="B45" s="13">
        <f>10.2+22.1+13.7+8.9+12.9+23.4+24.9+27.9+31.6+7.8+20.8+8.9+23.6+23.5+23.5+23.3+22.3+19.6+12.8+30.5+10</f>
        <v>402.2000000000001</v>
      </c>
      <c r="C45" s="13">
        <f t="shared" si="1"/>
        <v>8446.1999999999971</v>
      </c>
      <c r="D45" s="31"/>
      <c r="E45" s="31">
        <v>402.2</v>
      </c>
      <c r="F45" s="31">
        <v>402.2</v>
      </c>
      <c r="G45" s="31">
        <v>402.2</v>
      </c>
      <c r="H45" s="31">
        <v>402.2</v>
      </c>
      <c r="I45" s="31">
        <v>402.2</v>
      </c>
      <c r="J45" s="31"/>
      <c r="K45" s="31"/>
      <c r="L45" s="31">
        <v>402.2</v>
      </c>
      <c r="M45" s="31">
        <v>402.2</v>
      </c>
      <c r="N45" s="31">
        <v>402.2</v>
      </c>
      <c r="O45" s="31">
        <v>402.2</v>
      </c>
      <c r="P45" s="31">
        <v>402.2</v>
      </c>
      <c r="Q45" s="31"/>
      <c r="R45" s="31"/>
      <c r="S45" s="31">
        <v>402.2</v>
      </c>
      <c r="T45" s="31">
        <v>402.2</v>
      </c>
      <c r="U45" s="31">
        <v>402.2</v>
      </c>
      <c r="V45" s="31">
        <v>402.2</v>
      </c>
      <c r="W45" s="31">
        <v>402.2</v>
      </c>
      <c r="X45" s="31"/>
      <c r="Y45" s="31"/>
      <c r="Z45" s="31">
        <v>402.2</v>
      </c>
      <c r="AA45" s="31">
        <v>402.2</v>
      </c>
      <c r="AB45" s="31">
        <v>402.2</v>
      </c>
      <c r="AC45" s="31">
        <v>402.2</v>
      </c>
      <c r="AD45" s="31">
        <v>402.2</v>
      </c>
      <c r="AE45" s="31"/>
      <c r="AF45" s="31"/>
      <c r="AG45" s="31">
        <v>402.2</v>
      </c>
      <c r="AH45" s="50"/>
    </row>
    <row r="46" spans="1:34" ht="30" x14ac:dyDescent="0.25">
      <c r="A46" s="7" t="s">
        <v>11</v>
      </c>
      <c r="B46" s="13">
        <f>98.9+418.6</f>
        <v>517.5</v>
      </c>
      <c r="C46" s="13">
        <f t="shared" si="1"/>
        <v>0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30"/>
      <c r="AF46" s="23"/>
      <c r="AG46" s="23"/>
      <c r="AH46" s="42"/>
    </row>
    <row r="47" spans="1:34" ht="12.95" customHeight="1" x14ac:dyDescent="0.25">
      <c r="A47" s="7" t="s">
        <v>6</v>
      </c>
      <c r="B47" s="13">
        <f>6.5+3.7+5.1+7+4.9+1.8+6.4+5.6+9.5</f>
        <v>50.5</v>
      </c>
      <c r="C47" s="13">
        <f t="shared" si="1"/>
        <v>0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13"/>
      <c r="S47" s="23"/>
      <c r="T47" s="23"/>
      <c r="U47" s="23"/>
      <c r="V47" s="23"/>
      <c r="W47" s="23"/>
      <c r="X47" s="13"/>
      <c r="Y47" s="23"/>
      <c r="Z47" s="23"/>
      <c r="AA47" s="23"/>
      <c r="AB47" s="23"/>
      <c r="AC47" s="23"/>
      <c r="AD47" s="13"/>
      <c r="AE47" s="30"/>
      <c r="AF47" s="23"/>
      <c r="AG47" s="23"/>
      <c r="AH47" s="42"/>
    </row>
    <row r="48" spans="1:34" ht="12.95" customHeight="1" x14ac:dyDescent="0.25">
      <c r="A48" s="7" t="s">
        <v>5</v>
      </c>
      <c r="B48" s="13">
        <f>13.7+13.2+39.8+21</f>
        <v>87.699999999999989</v>
      </c>
      <c r="C48" s="13">
        <f t="shared" si="1"/>
        <v>2630.9999999999995</v>
      </c>
      <c r="D48" s="13">
        <f t="shared" ref="D48:AG48" si="25">13.7+13.2+39.8+21</f>
        <v>87.699999999999989</v>
      </c>
      <c r="E48" s="13">
        <f t="shared" si="25"/>
        <v>87.699999999999989</v>
      </c>
      <c r="F48" s="13">
        <f t="shared" si="25"/>
        <v>87.699999999999989</v>
      </c>
      <c r="G48" s="13">
        <f t="shared" si="25"/>
        <v>87.699999999999989</v>
      </c>
      <c r="H48" s="13">
        <f t="shared" si="25"/>
        <v>87.699999999999989</v>
      </c>
      <c r="I48" s="13">
        <f t="shared" si="25"/>
        <v>87.699999999999989</v>
      </c>
      <c r="J48" s="13">
        <f t="shared" si="25"/>
        <v>87.699999999999989</v>
      </c>
      <c r="K48" s="13">
        <f t="shared" si="25"/>
        <v>87.699999999999989</v>
      </c>
      <c r="L48" s="13">
        <f t="shared" si="25"/>
        <v>87.699999999999989</v>
      </c>
      <c r="M48" s="13">
        <f t="shared" si="25"/>
        <v>87.699999999999989</v>
      </c>
      <c r="N48" s="13">
        <f t="shared" si="25"/>
        <v>87.699999999999989</v>
      </c>
      <c r="O48" s="13">
        <f t="shared" si="25"/>
        <v>87.699999999999989</v>
      </c>
      <c r="P48" s="13">
        <f t="shared" si="25"/>
        <v>87.699999999999989</v>
      </c>
      <c r="Q48" s="13">
        <f t="shared" si="25"/>
        <v>87.699999999999989</v>
      </c>
      <c r="R48" s="13">
        <f t="shared" si="25"/>
        <v>87.699999999999989</v>
      </c>
      <c r="S48" s="13">
        <f t="shared" si="25"/>
        <v>87.699999999999989</v>
      </c>
      <c r="T48" s="13">
        <f t="shared" si="25"/>
        <v>87.699999999999989</v>
      </c>
      <c r="U48" s="13">
        <f t="shared" si="25"/>
        <v>87.699999999999989</v>
      </c>
      <c r="V48" s="13">
        <f t="shared" si="25"/>
        <v>87.699999999999989</v>
      </c>
      <c r="W48" s="13">
        <f t="shared" si="25"/>
        <v>87.699999999999989</v>
      </c>
      <c r="X48" s="13">
        <f t="shared" si="25"/>
        <v>87.699999999999989</v>
      </c>
      <c r="Y48" s="13">
        <f t="shared" si="25"/>
        <v>87.699999999999989</v>
      </c>
      <c r="Z48" s="13">
        <f t="shared" si="25"/>
        <v>87.699999999999989</v>
      </c>
      <c r="AA48" s="13">
        <f t="shared" si="25"/>
        <v>87.699999999999989</v>
      </c>
      <c r="AB48" s="13">
        <f t="shared" si="25"/>
        <v>87.699999999999989</v>
      </c>
      <c r="AC48" s="13">
        <f t="shared" si="25"/>
        <v>87.699999999999989</v>
      </c>
      <c r="AD48" s="13">
        <f t="shared" si="25"/>
        <v>87.699999999999989</v>
      </c>
      <c r="AE48" s="13">
        <f t="shared" si="25"/>
        <v>87.699999999999989</v>
      </c>
      <c r="AF48" s="13">
        <f t="shared" si="25"/>
        <v>87.699999999999989</v>
      </c>
      <c r="AG48" s="13">
        <f t="shared" si="25"/>
        <v>87.699999999999989</v>
      </c>
      <c r="AH48" s="39"/>
    </row>
    <row r="49" spans="1:34" ht="12.95" customHeight="1" x14ac:dyDescent="0.25">
      <c r="A49" s="7" t="s">
        <v>8</v>
      </c>
      <c r="B49" s="13">
        <f>6.5+8.1+12.9+33.1</f>
        <v>60.6</v>
      </c>
      <c r="C49" s="13">
        <f t="shared" si="1"/>
        <v>1817.9999999999991</v>
      </c>
      <c r="D49" s="13">
        <f t="shared" ref="D49:AG49" si="26">6.5+8.1+12.9+33.1</f>
        <v>60.6</v>
      </c>
      <c r="E49" s="13">
        <f t="shared" si="26"/>
        <v>60.6</v>
      </c>
      <c r="F49" s="13">
        <f t="shared" si="26"/>
        <v>60.6</v>
      </c>
      <c r="G49" s="13">
        <f t="shared" si="26"/>
        <v>60.6</v>
      </c>
      <c r="H49" s="13">
        <f t="shared" si="26"/>
        <v>60.6</v>
      </c>
      <c r="I49" s="13">
        <f t="shared" si="26"/>
        <v>60.6</v>
      </c>
      <c r="J49" s="13">
        <f t="shared" si="26"/>
        <v>60.6</v>
      </c>
      <c r="K49" s="13">
        <f t="shared" si="26"/>
        <v>60.6</v>
      </c>
      <c r="L49" s="13">
        <f t="shared" si="26"/>
        <v>60.6</v>
      </c>
      <c r="M49" s="13">
        <f t="shared" si="26"/>
        <v>60.6</v>
      </c>
      <c r="N49" s="13">
        <f t="shared" si="26"/>
        <v>60.6</v>
      </c>
      <c r="O49" s="13">
        <f t="shared" si="26"/>
        <v>60.6</v>
      </c>
      <c r="P49" s="13">
        <f t="shared" si="26"/>
        <v>60.6</v>
      </c>
      <c r="Q49" s="13">
        <f t="shared" si="26"/>
        <v>60.6</v>
      </c>
      <c r="R49" s="13">
        <f t="shared" si="26"/>
        <v>60.6</v>
      </c>
      <c r="S49" s="13">
        <f t="shared" si="26"/>
        <v>60.6</v>
      </c>
      <c r="T49" s="13">
        <f t="shared" si="26"/>
        <v>60.6</v>
      </c>
      <c r="U49" s="13">
        <f t="shared" si="26"/>
        <v>60.6</v>
      </c>
      <c r="V49" s="13">
        <f t="shared" si="26"/>
        <v>60.6</v>
      </c>
      <c r="W49" s="13">
        <f t="shared" si="26"/>
        <v>60.6</v>
      </c>
      <c r="X49" s="13">
        <f t="shared" si="26"/>
        <v>60.6</v>
      </c>
      <c r="Y49" s="13">
        <f t="shared" si="26"/>
        <v>60.6</v>
      </c>
      <c r="Z49" s="13">
        <f t="shared" si="26"/>
        <v>60.6</v>
      </c>
      <c r="AA49" s="13">
        <f t="shared" si="26"/>
        <v>60.6</v>
      </c>
      <c r="AB49" s="13">
        <f t="shared" si="26"/>
        <v>60.6</v>
      </c>
      <c r="AC49" s="13">
        <f t="shared" si="26"/>
        <v>60.6</v>
      </c>
      <c r="AD49" s="13">
        <f t="shared" si="26"/>
        <v>60.6</v>
      </c>
      <c r="AE49" s="13">
        <f t="shared" si="26"/>
        <v>60.6</v>
      </c>
      <c r="AF49" s="13">
        <f t="shared" si="26"/>
        <v>60.6</v>
      </c>
      <c r="AG49" s="13">
        <f t="shared" si="26"/>
        <v>60.6</v>
      </c>
      <c r="AH49" s="39"/>
    </row>
    <row r="50" spans="1:34" ht="12.95" customHeight="1" x14ac:dyDescent="0.25">
      <c r="A50" s="7" t="s">
        <v>31</v>
      </c>
      <c r="B50" s="13">
        <f>0.8+0.7+4.1</f>
        <v>5.6</v>
      </c>
      <c r="C50" s="13">
        <f t="shared" si="1"/>
        <v>0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30"/>
      <c r="AF50" s="23"/>
      <c r="AG50" s="23"/>
      <c r="AH50" s="42"/>
    </row>
    <row r="51" spans="1:34" ht="12.95" customHeight="1" x14ac:dyDescent="0.25">
      <c r="A51" s="10" t="s">
        <v>35</v>
      </c>
      <c r="B51" s="15">
        <f>SUM(B52:B54)</f>
        <v>5790.7000000000007</v>
      </c>
      <c r="C51" s="13">
        <f t="shared" si="1"/>
        <v>0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30"/>
      <c r="AF51" s="23"/>
      <c r="AG51" s="23"/>
      <c r="AH51" s="42"/>
    </row>
    <row r="52" spans="1:34" ht="12.95" customHeight="1" x14ac:dyDescent="0.25">
      <c r="A52" s="7" t="s">
        <v>13</v>
      </c>
      <c r="B52" s="13">
        <f>14+13.6+13.8+5.6+11.4+5+15.4+15.5+15.5+15.5+15.4+15.5+14.7</f>
        <v>170.9</v>
      </c>
      <c r="C52" s="13">
        <f t="shared" si="1"/>
        <v>3759.8000000000015</v>
      </c>
      <c r="D52" s="13">
        <f t="shared" ref="D52:E52" si="27">14+13.6+13.8+5.6+11.4+5+15.4+15.5+15.5+15.5+15.4+15.5+14.7</f>
        <v>170.9</v>
      </c>
      <c r="E52" s="13">
        <f t="shared" si="27"/>
        <v>170.9</v>
      </c>
      <c r="F52" s="23"/>
      <c r="G52" s="23"/>
      <c r="H52" s="13">
        <f t="shared" ref="H52:L52" si="28">14+13.6+13.8+5.6+11.4+5+15.4+15.5+15.5+15.5+15.4+15.5+14.7</f>
        <v>170.9</v>
      </c>
      <c r="I52" s="13">
        <f t="shared" si="28"/>
        <v>170.9</v>
      </c>
      <c r="J52" s="13">
        <f t="shared" si="28"/>
        <v>170.9</v>
      </c>
      <c r="K52" s="13">
        <f t="shared" si="28"/>
        <v>170.9</v>
      </c>
      <c r="L52" s="13">
        <f t="shared" si="28"/>
        <v>170.9</v>
      </c>
      <c r="M52" s="23"/>
      <c r="N52" s="23"/>
      <c r="O52" s="13">
        <f t="shared" ref="O52:S52" si="29">14+13.6+13.8+5.6+11.4+5+15.4+15.5+15.5+15.5+15.4+15.5+14.7</f>
        <v>170.9</v>
      </c>
      <c r="P52" s="13">
        <f t="shared" si="29"/>
        <v>170.9</v>
      </c>
      <c r="Q52" s="13">
        <f t="shared" si="29"/>
        <v>170.9</v>
      </c>
      <c r="R52" s="13">
        <f t="shared" si="29"/>
        <v>170.9</v>
      </c>
      <c r="S52" s="13">
        <f t="shared" si="29"/>
        <v>170.9</v>
      </c>
      <c r="T52" s="13"/>
      <c r="U52" s="13"/>
      <c r="V52" s="13">
        <f t="shared" ref="V52:Z52" si="30">14+13.6+13.8+5.6+11.4+5+15.4+15.5+15.5+15.5+15.4+15.5+14.7</f>
        <v>170.9</v>
      </c>
      <c r="W52" s="13">
        <f t="shared" si="30"/>
        <v>170.9</v>
      </c>
      <c r="X52" s="13">
        <f t="shared" si="30"/>
        <v>170.9</v>
      </c>
      <c r="Y52" s="13">
        <f t="shared" si="30"/>
        <v>170.9</v>
      </c>
      <c r="Z52" s="13">
        <f t="shared" si="30"/>
        <v>170.9</v>
      </c>
      <c r="AA52" s="13"/>
      <c r="AB52" s="13"/>
      <c r="AC52" s="13">
        <f t="shared" ref="AC52:AG52" si="31">14+13.6+13.8+5.6+11.4+5+15.4+15.5+15.5+15.5+15.4+15.5+14.7</f>
        <v>170.9</v>
      </c>
      <c r="AD52" s="13">
        <f t="shared" si="31"/>
        <v>170.9</v>
      </c>
      <c r="AE52" s="13">
        <f t="shared" si="31"/>
        <v>170.9</v>
      </c>
      <c r="AF52" s="13">
        <f t="shared" si="31"/>
        <v>170.9</v>
      </c>
      <c r="AG52" s="13">
        <f t="shared" si="31"/>
        <v>170.9</v>
      </c>
      <c r="AH52" s="42"/>
    </row>
    <row r="53" spans="1:34" ht="12.95" customHeight="1" x14ac:dyDescent="0.25">
      <c r="A53" s="7" t="s">
        <v>5</v>
      </c>
      <c r="B53" s="13">
        <f>21+21.2</f>
        <v>42.2</v>
      </c>
      <c r="C53" s="13">
        <f t="shared" si="1"/>
        <v>1266.0000000000007</v>
      </c>
      <c r="D53" s="13">
        <f t="shared" ref="D53:AG53" si="32">21+21.2</f>
        <v>42.2</v>
      </c>
      <c r="E53" s="13">
        <f t="shared" si="32"/>
        <v>42.2</v>
      </c>
      <c r="F53" s="13">
        <f t="shared" si="32"/>
        <v>42.2</v>
      </c>
      <c r="G53" s="13">
        <f t="shared" si="32"/>
        <v>42.2</v>
      </c>
      <c r="H53" s="13">
        <f t="shared" si="32"/>
        <v>42.2</v>
      </c>
      <c r="I53" s="13">
        <f t="shared" si="32"/>
        <v>42.2</v>
      </c>
      <c r="J53" s="13">
        <f t="shared" si="32"/>
        <v>42.2</v>
      </c>
      <c r="K53" s="13">
        <f t="shared" si="32"/>
        <v>42.2</v>
      </c>
      <c r="L53" s="13">
        <f t="shared" si="32"/>
        <v>42.2</v>
      </c>
      <c r="M53" s="13">
        <f t="shared" si="32"/>
        <v>42.2</v>
      </c>
      <c r="N53" s="13">
        <f t="shared" si="32"/>
        <v>42.2</v>
      </c>
      <c r="O53" s="13">
        <f t="shared" si="32"/>
        <v>42.2</v>
      </c>
      <c r="P53" s="13">
        <f t="shared" si="32"/>
        <v>42.2</v>
      </c>
      <c r="Q53" s="13">
        <f t="shared" si="32"/>
        <v>42.2</v>
      </c>
      <c r="R53" s="13">
        <f t="shared" si="32"/>
        <v>42.2</v>
      </c>
      <c r="S53" s="13">
        <f t="shared" si="32"/>
        <v>42.2</v>
      </c>
      <c r="T53" s="13">
        <f t="shared" si="32"/>
        <v>42.2</v>
      </c>
      <c r="U53" s="13">
        <f t="shared" si="32"/>
        <v>42.2</v>
      </c>
      <c r="V53" s="13">
        <f t="shared" si="32"/>
        <v>42.2</v>
      </c>
      <c r="W53" s="13">
        <f t="shared" si="32"/>
        <v>42.2</v>
      </c>
      <c r="X53" s="13">
        <f t="shared" si="32"/>
        <v>42.2</v>
      </c>
      <c r="Y53" s="13">
        <f t="shared" si="32"/>
        <v>42.2</v>
      </c>
      <c r="Z53" s="13">
        <f t="shared" si="32"/>
        <v>42.2</v>
      </c>
      <c r="AA53" s="13">
        <f t="shared" si="32"/>
        <v>42.2</v>
      </c>
      <c r="AB53" s="13">
        <f t="shared" si="32"/>
        <v>42.2</v>
      </c>
      <c r="AC53" s="13">
        <f t="shared" si="32"/>
        <v>42.2</v>
      </c>
      <c r="AD53" s="13">
        <f t="shared" si="32"/>
        <v>42.2</v>
      </c>
      <c r="AE53" s="13">
        <f t="shared" si="32"/>
        <v>42.2</v>
      </c>
      <c r="AF53" s="13">
        <f t="shared" si="32"/>
        <v>42.2</v>
      </c>
      <c r="AG53" s="13">
        <f t="shared" si="32"/>
        <v>42.2</v>
      </c>
      <c r="AH53" s="39"/>
    </row>
    <row r="54" spans="1:34" ht="30" x14ac:dyDescent="0.25">
      <c r="A54" s="7" t="s">
        <v>11</v>
      </c>
      <c r="B54" s="13">
        <v>5577.6</v>
      </c>
      <c r="C54" s="13">
        <f t="shared" si="1"/>
        <v>0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30"/>
      <c r="AF54" s="23"/>
      <c r="AG54" s="23"/>
      <c r="AH54" s="42"/>
    </row>
    <row r="55" spans="1:34" ht="12.95" customHeight="1" x14ac:dyDescent="0.25">
      <c r="A55" s="10" t="s">
        <v>36</v>
      </c>
      <c r="B55" s="15">
        <f>SUM(B56:B57)</f>
        <v>2622.2999999999997</v>
      </c>
      <c r="C55" s="13">
        <f t="shared" si="1"/>
        <v>0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30"/>
      <c r="AF55" s="23"/>
      <c r="AG55" s="23"/>
      <c r="AH55" s="42"/>
    </row>
    <row r="56" spans="1:34" ht="12.95" customHeight="1" x14ac:dyDescent="0.25">
      <c r="A56" s="7" t="s">
        <v>5</v>
      </c>
      <c r="B56" s="13">
        <f>21.1+21.1</f>
        <v>42.2</v>
      </c>
      <c r="C56" s="13">
        <f t="shared" si="1"/>
        <v>0</v>
      </c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13"/>
      <c r="S56" s="13"/>
      <c r="T56" s="13"/>
      <c r="U56" s="13"/>
      <c r="V56" s="13"/>
      <c r="W56" s="23"/>
      <c r="X56" s="23"/>
      <c r="Y56" s="13"/>
      <c r="Z56" s="13"/>
      <c r="AA56" s="13"/>
      <c r="AB56" s="13"/>
      <c r="AC56" s="13"/>
      <c r="AD56" s="23"/>
      <c r="AE56" s="30"/>
      <c r="AF56" s="13"/>
      <c r="AG56" s="13"/>
      <c r="AH56" s="42"/>
    </row>
    <row r="57" spans="1:34" ht="30" x14ac:dyDescent="0.25">
      <c r="A57" s="7" t="s">
        <v>11</v>
      </c>
      <c r="B57" s="13">
        <v>2580.1</v>
      </c>
      <c r="C57" s="13">
        <f t="shared" si="1"/>
        <v>0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30"/>
      <c r="AF57" s="23"/>
      <c r="AG57" s="23"/>
      <c r="AH57" s="42"/>
    </row>
    <row r="58" spans="1:34" ht="12.95" customHeight="1" x14ac:dyDescent="0.25">
      <c r="A58" s="10" t="s">
        <v>37</v>
      </c>
      <c r="B58" s="15">
        <f>SUM(B59)</f>
        <v>1683.5</v>
      </c>
      <c r="C58" s="13">
        <f t="shared" si="1"/>
        <v>0</v>
      </c>
      <c r="D58" s="23"/>
      <c r="E58" s="4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30"/>
      <c r="AF58" s="23"/>
      <c r="AG58" s="23"/>
      <c r="AH58" s="42"/>
    </row>
    <row r="59" spans="1:34" ht="30" x14ac:dyDescent="0.25">
      <c r="A59" s="7" t="s">
        <v>11</v>
      </c>
      <c r="B59" s="13">
        <v>1683.5</v>
      </c>
      <c r="C59" s="13">
        <f t="shared" si="1"/>
        <v>0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30"/>
      <c r="AF59" s="23"/>
      <c r="AG59" s="23"/>
      <c r="AH59" s="42"/>
    </row>
    <row r="60" spans="1:34" ht="15" customHeight="1" x14ac:dyDescent="0.25">
      <c r="A60" s="10" t="s">
        <v>18</v>
      </c>
      <c r="B60" s="13"/>
      <c r="C60" s="13">
        <f t="shared" si="1"/>
        <v>0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30"/>
      <c r="AF60" s="23"/>
      <c r="AG60" s="23"/>
      <c r="AH60" s="42"/>
    </row>
    <row r="61" spans="1:34" ht="12.95" customHeight="1" x14ac:dyDescent="0.25">
      <c r="A61" s="7" t="s">
        <v>87</v>
      </c>
      <c r="B61" s="13"/>
      <c r="C61" s="13">
        <f t="shared" si="1"/>
        <v>5471.1999999999989</v>
      </c>
      <c r="D61" s="23">
        <f>1105.6+1510.3+119.7</f>
        <v>2735.5999999999995</v>
      </c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30"/>
      <c r="AF61" s="23"/>
      <c r="AG61" s="23">
        <v>2735.6</v>
      </c>
      <c r="AH61" s="42"/>
    </row>
    <row r="62" spans="1:34" ht="12.95" customHeight="1" x14ac:dyDescent="0.25">
      <c r="A62" s="7" t="s">
        <v>84</v>
      </c>
      <c r="B62" s="13"/>
      <c r="C62" s="13">
        <f t="shared" si="1"/>
        <v>76596.800000000003</v>
      </c>
      <c r="D62" s="23"/>
      <c r="E62" s="23">
        <f t="shared" ref="E62:AF62" si="33">1105.6+1510.3+119.7</f>
        <v>2735.5999999999995</v>
      </c>
      <c r="F62" s="23">
        <f t="shared" si="33"/>
        <v>2735.5999999999995</v>
      </c>
      <c r="G62" s="23">
        <f t="shared" si="33"/>
        <v>2735.5999999999995</v>
      </c>
      <c r="H62" s="23">
        <f t="shared" si="33"/>
        <v>2735.5999999999995</v>
      </c>
      <c r="I62" s="23">
        <f t="shared" si="33"/>
        <v>2735.5999999999995</v>
      </c>
      <c r="J62" s="23">
        <f t="shared" si="33"/>
        <v>2735.5999999999995</v>
      </c>
      <c r="K62" s="23">
        <f t="shared" si="33"/>
        <v>2735.5999999999995</v>
      </c>
      <c r="L62" s="23">
        <f t="shared" si="33"/>
        <v>2735.5999999999995</v>
      </c>
      <c r="M62" s="23">
        <f t="shared" si="33"/>
        <v>2735.5999999999995</v>
      </c>
      <c r="N62" s="23">
        <f t="shared" si="33"/>
        <v>2735.5999999999995</v>
      </c>
      <c r="O62" s="23">
        <f t="shared" si="33"/>
        <v>2735.5999999999995</v>
      </c>
      <c r="P62" s="23">
        <f t="shared" si="33"/>
        <v>2735.5999999999995</v>
      </c>
      <c r="Q62" s="23">
        <f t="shared" si="33"/>
        <v>2735.5999999999995</v>
      </c>
      <c r="R62" s="23">
        <f t="shared" si="33"/>
        <v>2735.5999999999995</v>
      </c>
      <c r="S62" s="23">
        <f t="shared" si="33"/>
        <v>2735.5999999999995</v>
      </c>
      <c r="T62" s="23">
        <f t="shared" si="33"/>
        <v>2735.5999999999995</v>
      </c>
      <c r="U62" s="23">
        <f t="shared" si="33"/>
        <v>2735.5999999999995</v>
      </c>
      <c r="V62" s="23">
        <f t="shared" si="33"/>
        <v>2735.5999999999995</v>
      </c>
      <c r="W62" s="23">
        <f t="shared" si="33"/>
        <v>2735.5999999999995</v>
      </c>
      <c r="X62" s="23">
        <f t="shared" si="33"/>
        <v>2735.5999999999995</v>
      </c>
      <c r="Y62" s="23">
        <f t="shared" si="33"/>
        <v>2735.5999999999995</v>
      </c>
      <c r="Z62" s="23">
        <f t="shared" si="33"/>
        <v>2735.5999999999995</v>
      </c>
      <c r="AA62" s="23">
        <f t="shared" si="33"/>
        <v>2735.5999999999995</v>
      </c>
      <c r="AB62" s="23">
        <f t="shared" si="33"/>
        <v>2735.5999999999995</v>
      </c>
      <c r="AC62" s="23">
        <f t="shared" si="33"/>
        <v>2735.5999999999995</v>
      </c>
      <c r="AD62" s="23">
        <f t="shared" si="33"/>
        <v>2735.5999999999995</v>
      </c>
      <c r="AE62" s="23">
        <f t="shared" si="33"/>
        <v>2735.5999999999995</v>
      </c>
      <c r="AF62" s="23">
        <f t="shared" si="33"/>
        <v>2735.5999999999995</v>
      </c>
      <c r="AG62" s="23"/>
      <c r="AH62" s="42"/>
    </row>
    <row r="63" spans="1:34" ht="12.95" customHeight="1" x14ac:dyDescent="0.25">
      <c r="A63" s="7" t="s">
        <v>20</v>
      </c>
      <c r="B63" s="13"/>
      <c r="C63" s="13">
        <f t="shared" si="1"/>
        <v>29175.200000000001</v>
      </c>
      <c r="D63" s="23">
        <v>14587.6</v>
      </c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8">
        <v>14587.6</v>
      </c>
      <c r="AH63" s="42"/>
    </row>
    <row r="64" spans="1:34" ht="12.95" customHeight="1" thickBot="1" x14ac:dyDescent="0.3">
      <c r="A64" s="7" t="s">
        <v>21</v>
      </c>
      <c r="B64" s="13"/>
      <c r="C64" s="13">
        <f t="shared" si="1"/>
        <v>50071.9</v>
      </c>
      <c r="D64" s="25"/>
      <c r="E64" s="25"/>
      <c r="F64" s="25"/>
      <c r="G64" s="25"/>
      <c r="H64" s="23">
        <v>11652.3</v>
      </c>
      <c r="I64" s="25"/>
      <c r="J64" s="25"/>
      <c r="K64" s="25"/>
      <c r="L64" s="25">
        <v>2000</v>
      </c>
      <c r="M64" s="25"/>
      <c r="N64" s="25"/>
      <c r="O64" s="25"/>
      <c r="P64" s="28">
        <v>9832</v>
      </c>
      <c r="Q64" s="25"/>
      <c r="R64" s="25"/>
      <c r="S64" s="25"/>
      <c r="T64" s="25"/>
      <c r="U64" s="25"/>
      <c r="V64" s="25">
        <v>12000</v>
      </c>
      <c r="W64" s="25"/>
      <c r="X64" s="25"/>
      <c r="Y64" s="25"/>
      <c r="Z64" s="25"/>
      <c r="AA64" s="23"/>
      <c r="AB64" s="25"/>
      <c r="AC64" s="23">
        <v>14587.6</v>
      </c>
      <c r="AD64" s="25"/>
      <c r="AE64" s="32"/>
      <c r="AF64" s="25"/>
      <c r="AG64" s="25"/>
      <c r="AH64" s="33"/>
    </row>
    <row r="65" spans="1:34" ht="15.95" customHeight="1" thickBot="1" x14ac:dyDescent="0.3">
      <c r="A65" s="11" t="s">
        <v>38</v>
      </c>
      <c r="B65" s="16"/>
      <c r="C65" s="17">
        <f>SUM(C14:C64)</f>
        <v>260074.88</v>
      </c>
      <c r="D65" s="36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51"/>
      <c r="Q65" s="52"/>
      <c r="R65" s="53"/>
      <c r="S65" s="53"/>
      <c r="T65" s="54"/>
      <c r="U65" s="36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51"/>
    </row>
    <row r="66" spans="1:34" ht="12.95" customHeight="1" x14ac:dyDescent="0.25">
      <c r="A66" s="9"/>
      <c r="B66" s="3"/>
      <c r="C66" s="8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ht="12.95" customHeight="1" x14ac:dyDescent="0.25">
      <c r="A67" s="9"/>
      <c r="B67" s="3"/>
      <c r="C67" s="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ht="12.95" customHeight="1" x14ac:dyDescent="0.25">
      <c r="A68" s="9"/>
      <c r="B68" s="3"/>
      <c r="C68" s="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ht="12.95" customHeight="1" x14ac:dyDescent="0.25">
      <c r="A69" s="9"/>
      <c r="B69" s="3"/>
      <c r="C69" s="8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ht="12.95" customHeight="1" x14ac:dyDescent="0.25">
      <c r="A70" s="9"/>
      <c r="B70" s="3"/>
      <c r="C70" s="8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ht="12.95" customHeight="1" x14ac:dyDescent="0.25">
      <c r="A71" s="9"/>
      <c r="B71" s="3"/>
      <c r="C71" s="8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ht="12.95" customHeight="1" x14ac:dyDescent="0.25">
      <c r="A72" s="9"/>
      <c r="B72" s="3"/>
      <c r="C72" s="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ht="12.95" customHeight="1" x14ac:dyDescent="0.25">
      <c r="A73" s="9"/>
      <c r="B73" s="3"/>
      <c r="C73" s="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ht="12.95" customHeight="1" x14ac:dyDescent="0.25">
      <c r="A74" s="9"/>
      <c r="B74" s="3"/>
      <c r="C74" s="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ht="12.95" customHeight="1" x14ac:dyDescent="0.25">
      <c r="A75" s="9"/>
      <c r="B75" s="3"/>
      <c r="C75" s="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ht="12.95" customHeight="1" x14ac:dyDescent="0.25">
      <c r="A76" s="9"/>
      <c r="B76" s="3"/>
      <c r="C76" s="8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ht="12.95" customHeight="1" x14ac:dyDescent="0.25">
      <c r="A77" s="9"/>
      <c r="B77" s="3"/>
      <c r="C77" s="8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ht="12.95" customHeight="1" x14ac:dyDescent="0.25">
      <c r="A78" s="9"/>
      <c r="B78" s="3"/>
      <c r="C78" s="8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ht="12.95" customHeight="1" x14ac:dyDescent="0.25">
      <c r="A79" s="9"/>
      <c r="B79" s="3"/>
      <c r="C79" s="8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ht="12.95" customHeight="1" x14ac:dyDescent="0.25">
      <c r="A80" s="9"/>
      <c r="B80" s="3"/>
      <c r="C80" s="8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ht="12.95" customHeight="1" x14ac:dyDescent="0.25">
      <c r="A81" s="9"/>
      <c r="B81" s="3"/>
      <c r="C81" s="8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ht="12.95" customHeight="1" x14ac:dyDescent="0.25">
      <c r="A82" s="9"/>
      <c r="B82" s="3"/>
      <c r="C82" s="8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ht="12.95" customHeight="1" x14ac:dyDescent="0.25">
      <c r="A83" s="9"/>
      <c r="B83" s="3"/>
      <c r="C83" s="8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ht="12.95" customHeight="1" x14ac:dyDescent="0.25">
      <c r="A84" s="9"/>
      <c r="B84" s="3"/>
      <c r="C84" s="8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ht="12.95" customHeight="1" x14ac:dyDescent="0.25">
      <c r="A85" s="9"/>
      <c r="B85" s="3"/>
      <c r="C85" s="8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ht="12.95" customHeight="1" x14ac:dyDescent="0.25">
      <c r="A86" s="9"/>
      <c r="B86" s="3"/>
      <c r="C86" s="8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x14ac:dyDescent="0.25">
      <c r="A87" s="9"/>
      <c r="B87" s="3"/>
      <c r="C87" s="8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x14ac:dyDescent="0.25">
      <c r="A88" s="9"/>
      <c r="B88" s="3"/>
      <c r="C88" s="8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x14ac:dyDescent="0.25">
      <c r="A89" s="9"/>
      <c r="B89" s="3"/>
      <c r="C89" s="8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x14ac:dyDescent="0.25">
      <c r="A90" s="9"/>
      <c r="B90" s="3"/>
      <c r="C90" s="8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x14ac:dyDescent="0.25">
      <c r="A91" s="9"/>
      <c r="B91" s="3"/>
      <c r="C91" s="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x14ac:dyDescent="0.25">
      <c r="A92" s="9"/>
      <c r="B92" s="3"/>
      <c r="C92" s="8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x14ac:dyDescent="0.25">
      <c r="A93" s="9"/>
      <c r="B93" s="3"/>
      <c r="C93" s="8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x14ac:dyDescent="0.25">
      <c r="A94" s="9"/>
      <c r="B94" s="3"/>
      <c r="C94" s="8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x14ac:dyDescent="0.25">
      <c r="A95" s="9"/>
      <c r="B95" s="3"/>
      <c r="C95" s="8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x14ac:dyDescent="0.25">
      <c r="A96" s="9"/>
      <c r="B96" s="3"/>
      <c r="C96" s="8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x14ac:dyDescent="0.25">
      <c r="A97" s="9"/>
      <c r="B97" s="3"/>
      <c r="C97" s="8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x14ac:dyDescent="0.25">
      <c r="A98" s="9"/>
      <c r="B98" s="3"/>
      <c r="C98" s="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x14ac:dyDescent="0.25">
      <c r="A99" s="9"/>
      <c r="B99" s="3"/>
      <c r="C99" s="8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x14ac:dyDescent="0.25">
      <c r="A100" s="9"/>
      <c r="B100" s="3"/>
      <c r="C100" s="8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x14ac:dyDescent="0.25">
      <c r="A101" s="9"/>
      <c r="B101" s="3"/>
      <c r="C101" s="8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1:34" x14ac:dyDescent="0.25">
      <c r="A102" s="9"/>
      <c r="B102" s="3"/>
      <c r="C102" s="8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1:34" x14ac:dyDescent="0.25">
      <c r="A103" s="9"/>
      <c r="B103" s="3"/>
      <c r="C103" s="8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1:34" x14ac:dyDescent="0.25">
      <c r="A104" s="9"/>
      <c r="B104" s="3"/>
      <c r="C104" s="8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 x14ac:dyDescent="0.25">
      <c r="A105" s="9"/>
      <c r="B105" s="3"/>
      <c r="C105" s="8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1:34" x14ac:dyDescent="0.25">
      <c r="A106" s="9"/>
      <c r="B106" s="3"/>
      <c r="C106" s="8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1:34" x14ac:dyDescent="0.25">
      <c r="A107" s="9"/>
      <c r="B107" s="3"/>
      <c r="C107" s="8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1:34" x14ac:dyDescent="0.25">
      <c r="A108" s="9"/>
      <c r="B108" s="3"/>
      <c r="C108" s="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1:34" x14ac:dyDescent="0.25">
      <c r="A109" s="9"/>
      <c r="B109" s="3"/>
      <c r="C109" s="8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1:34" x14ac:dyDescent="0.25">
      <c r="A110" s="9"/>
      <c r="B110" s="3"/>
      <c r="C110" s="8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1:34" x14ac:dyDescent="0.25">
      <c r="A111" s="9"/>
      <c r="B111" s="3"/>
      <c r="C111" s="8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1:34" x14ac:dyDescent="0.25">
      <c r="A112" s="9"/>
      <c r="B112" s="3"/>
      <c r="C112" s="8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1:34" x14ac:dyDescent="0.25">
      <c r="A113" s="9"/>
      <c r="B113" s="3"/>
      <c r="C113" s="8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1:34" x14ac:dyDescent="0.25">
      <c r="A114" s="9"/>
      <c r="B114" s="3"/>
      <c r="C114" s="8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1:34" x14ac:dyDescent="0.25">
      <c r="A115" s="9"/>
      <c r="B115" s="3"/>
      <c r="C115" s="8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1:34" x14ac:dyDescent="0.25">
      <c r="A116" s="9"/>
      <c r="B116" s="3"/>
      <c r="C116" s="8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1:34" x14ac:dyDescent="0.25">
      <c r="A117" s="9"/>
      <c r="B117" s="3"/>
      <c r="C117" s="8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1:34" x14ac:dyDescent="0.25">
      <c r="A118" s="9"/>
      <c r="B118" s="3"/>
      <c r="C118" s="8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1:34" x14ac:dyDescent="0.25">
      <c r="A119" s="9"/>
      <c r="B119" s="3"/>
      <c r="C119" s="8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x14ac:dyDescent="0.25">
      <c r="A120" s="9"/>
      <c r="B120" s="3"/>
      <c r="C120" s="8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1:34" x14ac:dyDescent="0.25">
      <c r="A121" s="9"/>
      <c r="B121" s="3"/>
      <c r="C121" s="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1:34" x14ac:dyDescent="0.25">
      <c r="A122" s="9"/>
      <c r="B122" s="3"/>
      <c r="C122" s="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4" x14ac:dyDescent="0.25">
      <c r="A123" s="9"/>
      <c r="B123" s="3"/>
      <c r="C123" s="8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4" x14ac:dyDescent="0.25">
      <c r="A124" s="9"/>
      <c r="B124" s="3"/>
      <c r="C124" s="8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4" x14ac:dyDescent="0.25">
      <c r="A125" s="9"/>
      <c r="B125" s="3"/>
      <c r="C125" s="8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4" x14ac:dyDescent="0.25">
      <c r="A126" s="9"/>
      <c r="B126" s="3"/>
      <c r="C126" s="8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4" x14ac:dyDescent="0.25">
      <c r="A127" s="9"/>
      <c r="B127" s="3"/>
      <c r="C127" s="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1:34" x14ac:dyDescent="0.25">
      <c r="A128" s="9"/>
      <c r="B128" s="3"/>
      <c r="C128" s="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1:34" x14ac:dyDescent="0.25">
      <c r="A129" s="9"/>
      <c r="B129" s="3"/>
      <c r="C129" s="8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1:34" x14ac:dyDescent="0.25">
      <c r="A130" s="9"/>
      <c r="B130" s="3"/>
      <c r="C130" s="8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1:34" x14ac:dyDescent="0.25">
      <c r="A131" s="9"/>
      <c r="B131" s="3"/>
      <c r="C131" s="8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1:34" x14ac:dyDescent="0.25">
      <c r="A132" s="9"/>
      <c r="B132" s="3"/>
      <c r="C132" s="8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1:34" x14ac:dyDescent="0.25">
      <c r="A133" s="9"/>
      <c r="B133" s="3"/>
      <c r="C133" s="8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1:34" x14ac:dyDescent="0.25">
      <c r="A134" s="9"/>
      <c r="B134" s="3"/>
      <c r="C134" s="8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1:34" x14ac:dyDescent="0.25">
      <c r="A135" s="9"/>
      <c r="B135" s="3"/>
      <c r="C135" s="8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x14ac:dyDescent="0.25">
      <c r="A136" s="9"/>
      <c r="B136" s="3"/>
      <c r="C136" s="8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x14ac:dyDescent="0.25">
      <c r="A137" s="9"/>
      <c r="B137" s="3"/>
      <c r="C137" s="8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x14ac:dyDescent="0.25">
      <c r="A138" s="9"/>
      <c r="B138" s="3"/>
      <c r="C138" s="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x14ac:dyDescent="0.25">
      <c r="A139" s="9"/>
      <c r="B139" s="3"/>
      <c r="C139" s="8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x14ac:dyDescent="0.25">
      <c r="A140" s="9"/>
      <c r="B140" s="3"/>
      <c r="C140" s="8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x14ac:dyDescent="0.25">
      <c r="A141" s="9"/>
      <c r="B141" s="3"/>
      <c r="C141" s="8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x14ac:dyDescent="0.25">
      <c r="A142" s="9"/>
      <c r="B142" s="3"/>
      <c r="C142" s="8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x14ac:dyDescent="0.25">
      <c r="A143" s="9"/>
      <c r="B143" s="3"/>
      <c r="C143" s="8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1:34" x14ac:dyDescent="0.25">
      <c r="A144" s="9"/>
      <c r="B144" s="3"/>
      <c r="C144" s="8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1:34" x14ac:dyDescent="0.25">
      <c r="A145" s="9"/>
      <c r="B145" s="3"/>
      <c r="C145" s="8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1:34" x14ac:dyDescent="0.25">
      <c r="A146" s="9"/>
      <c r="B146" s="3"/>
      <c r="C146" s="8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  <row r="147" spans="1:34" x14ac:dyDescent="0.25">
      <c r="A147" s="9"/>
      <c r="B147" s="3"/>
      <c r="C147" s="8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</row>
    <row r="148" spans="1:34" x14ac:dyDescent="0.25">
      <c r="A148" s="9"/>
      <c r="B148" s="3"/>
      <c r="C148" s="8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</row>
    <row r="149" spans="1:34" x14ac:dyDescent="0.25">
      <c r="A149" s="9"/>
      <c r="B149" s="3"/>
      <c r="C149" s="8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</row>
    <row r="150" spans="1:34" x14ac:dyDescent="0.25">
      <c r="A150" s="9"/>
      <c r="B150" s="3"/>
      <c r="C150" s="8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</row>
    <row r="151" spans="1:34" x14ac:dyDescent="0.25">
      <c r="A151" s="9"/>
      <c r="B151" s="3"/>
      <c r="C151" s="8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</row>
    <row r="152" spans="1:34" x14ac:dyDescent="0.25">
      <c r="A152" s="9"/>
      <c r="B152" s="3"/>
      <c r="C152" s="8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</row>
    <row r="153" spans="1:34" x14ac:dyDescent="0.25">
      <c r="A153" s="9"/>
      <c r="B153" s="3"/>
      <c r="C153" s="8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</row>
    <row r="154" spans="1:34" x14ac:dyDescent="0.25">
      <c r="A154" s="9"/>
      <c r="B154" s="3"/>
      <c r="C154" s="8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</row>
    <row r="155" spans="1:34" x14ac:dyDescent="0.25">
      <c r="A155" s="9"/>
      <c r="B155" s="3"/>
      <c r="C155" s="8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</row>
    <row r="156" spans="1:34" x14ac:dyDescent="0.25">
      <c r="A156" s="9"/>
      <c r="B156" s="3"/>
      <c r="C156" s="8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</row>
    <row r="157" spans="1:34" x14ac:dyDescent="0.25">
      <c r="A157" s="9"/>
      <c r="B157" s="3"/>
      <c r="C157" s="8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</row>
    <row r="158" spans="1:34" x14ac:dyDescent="0.25">
      <c r="A158" s="9"/>
      <c r="B158" s="3"/>
      <c r="C158" s="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</row>
    <row r="159" spans="1:34" x14ac:dyDescent="0.25">
      <c r="A159" s="9"/>
      <c r="B159" s="3"/>
      <c r="C159" s="8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</row>
    <row r="160" spans="1:34" x14ac:dyDescent="0.25">
      <c r="A160" s="9"/>
      <c r="B160" s="3"/>
      <c r="C160" s="8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</row>
    <row r="161" spans="1:34" x14ac:dyDescent="0.25">
      <c r="A161" s="9"/>
      <c r="B161" s="3"/>
      <c r="C161" s="8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</row>
    <row r="162" spans="1:34" x14ac:dyDescent="0.25">
      <c r="A162" s="9"/>
      <c r="B162" s="3"/>
      <c r="C162" s="8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</row>
    <row r="163" spans="1:34" x14ac:dyDescent="0.25">
      <c r="A163" s="9"/>
      <c r="B163" s="3"/>
      <c r="C163" s="8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</row>
    <row r="164" spans="1:34" x14ac:dyDescent="0.25">
      <c r="A164" s="9"/>
      <c r="B164" s="3"/>
      <c r="C164" s="8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</row>
    <row r="165" spans="1:34" x14ac:dyDescent="0.25">
      <c r="A165" s="9"/>
      <c r="B165" s="3"/>
      <c r="C165" s="8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</row>
    <row r="166" spans="1:34" x14ac:dyDescent="0.25">
      <c r="A166" s="9"/>
      <c r="B166" s="3"/>
      <c r="C166" s="8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</row>
    <row r="167" spans="1:34" x14ac:dyDescent="0.25">
      <c r="A167" s="9"/>
      <c r="B167" s="3"/>
      <c r="C167" s="8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</row>
    <row r="168" spans="1:34" x14ac:dyDescent="0.25">
      <c r="A168" s="9"/>
      <c r="B168" s="3"/>
      <c r="C168" s="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</row>
    <row r="169" spans="1:34" x14ac:dyDescent="0.25">
      <c r="A169" s="9"/>
      <c r="B169" s="3"/>
      <c r="C169" s="8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</row>
    <row r="170" spans="1:34" x14ac:dyDescent="0.25">
      <c r="A170" s="9"/>
      <c r="B170" s="3"/>
      <c r="C170" s="8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</row>
    <row r="171" spans="1:34" x14ac:dyDescent="0.25">
      <c r="A171" s="9"/>
      <c r="B171" s="3"/>
      <c r="C171" s="8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</row>
    <row r="172" spans="1:34" x14ac:dyDescent="0.25">
      <c r="A172" s="9"/>
      <c r="B172" s="3"/>
      <c r="C172" s="8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</row>
    <row r="173" spans="1:34" x14ac:dyDescent="0.25">
      <c r="A173" s="9"/>
      <c r="B173" s="3"/>
      <c r="C173" s="8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</row>
    <row r="174" spans="1:34" x14ac:dyDescent="0.25">
      <c r="A174" s="9"/>
      <c r="B174" s="3"/>
      <c r="C174" s="8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</row>
    <row r="175" spans="1:34" x14ac:dyDescent="0.25">
      <c r="A175" s="9"/>
      <c r="B175" s="3"/>
      <c r="C175" s="8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</row>
    <row r="176" spans="1:34" x14ac:dyDescent="0.25">
      <c r="A176" s="9"/>
      <c r="B176" s="3"/>
      <c r="C176" s="8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</row>
    <row r="177" spans="1:34" x14ac:dyDescent="0.25">
      <c r="A177" s="9"/>
      <c r="B177" s="3"/>
      <c r="C177" s="8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</row>
    <row r="178" spans="1:34" x14ac:dyDescent="0.25">
      <c r="A178" s="9"/>
      <c r="B178" s="3"/>
      <c r="C178" s="8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</row>
    <row r="179" spans="1:34" x14ac:dyDescent="0.25">
      <c r="A179" s="9"/>
      <c r="B179" s="3"/>
      <c r="C179" s="8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</row>
    <row r="180" spans="1:34" x14ac:dyDescent="0.25">
      <c r="A180" s="9"/>
      <c r="B180" s="3"/>
      <c r="C180" s="8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</row>
    <row r="181" spans="1:34" x14ac:dyDescent="0.25">
      <c r="A181" s="9"/>
      <c r="B181" s="3"/>
      <c r="C181" s="8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</row>
    <row r="182" spans="1:34" x14ac:dyDescent="0.25">
      <c r="A182" s="9"/>
      <c r="B182" s="3"/>
      <c r="C182" s="8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</row>
    <row r="183" spans="1:34" x14ac:dyDescent="0.25">
      <c r="A183" s="9"/>
      <c r="B183" s="3"/>
      <c r="C183" s="8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</row>
    <row r="184" spans="1:34" x14ac:dyDescent="0.25">
      <c r="A184" s="9"/>
      <c r="B184" s="3"/>
      <c r="C184" s="8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</row>
  </sheetData>
  <mergeCells count="9">
    <mergeCell ref="D7:AG7"/>
    <mergeCell ref="A1:AG1"/>
    <mergeCell ref="A3:A4"/>
    <mergeCell ref="B3:B4"/>
    <mergeCell ref="D3:AH3"/>
    <mergeCell ref="B5:B6"/>
    <mergeCell ref="C5:C6"/>
    <mergeCell ref="D5:AG5"/>
    <mergeCell ref="D6:AG6"/>
  </mergeCells>
  <phoneticPr fontId="12" type="noConversion"/>
  <pageMargins left="0.75000000000000011" right="0.75000000000000011" top="1" bottom="1" header="0.5" footer="0.5"/>
  <pageSetup paperSize="9" scale="38" orientation="landscape" horizontalDpi="4294967292" verticalDpi="4294967292" r:id="rId1"/>
  <legacy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170"/>
  <sheetViews>
    <sheetView topLeftCell="A46" workbookViewId="0">
      <selection activeCell="A63" sqref="A63"/>
    </sheetView>
  </sheetViews>
  <sheetFormatPr defaultColWidth="8.875" defaultRowHeight="15" x14ac:dyDescent="0.25"/>
  <cols>
    <col min="1" max="1" width="45.5" style="6" bestFit="1" customWidth="1"/>
    <col min="2" max="2" width="10.625" style="2" customWidth="1"/>
    <col min="3" max="3" width="10" style="5" bestFit="1" customWidth="1"/>
    <col min="4" max="16" width="7.625" style="1" customWidth="1"/>
    <col min="17" max="20" width="7" style="1" customWidth="1"/>
    <col min="21" max="21" width="7.125" style="1" customWidth="1"/>
    <col min="22" max="22" width="7.625" style="1" customWidth="1"/>
    <col min="23" max="24" width="7" style="1" customWidth="1"/>
    <col min="25" max="25" width="6.875" style="1" customWidth="1"/>
    <col min="26" max="26" width="7" style="1" customWidth="1"/>
    <col min="27" max="27" width="6.875" style="1" customWidth="1"/>
    <col min="28" max="28" width="7.125" style="1" customWidth="1"/>
    <col min="29" max="29" width="7.625" style="1" customWidth="1"/>
    <col min="30" max="30" width="7.125" style="1" customWidth="1"/>
    <col min="31" max="31" width="7.5" style="1" customWidth="1"/>
    <col min="32" max="32" width="7" style="1" customWidth="1"/>
    <col min="33" max="34" width="8" style="1" customWidth="1"/>
    <col min="35" max="16384" width="8.875" style="1"/>
  </cols>
  <sheetData>
    <row r="1" spans="1:34" ht="32.1" customHeight="1" x14ac:dyDescent="0.45">
      <c r="A1" s="221" t="s">
        <v>73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</row>
    <row r="2" spans="1:34" ht="15.75" thickBot="1" x14ac:dyDescent="0.3"/>
    <row r="3" spans="1:34" x14ac:dyDescent="0.25">
      <c r="A3" s="187"/>
      <c r="B3" s="189"/>
      <c r="C3" s="19"/>
      <c r="D3" s="191" t="s">
        <v>74</v>
      </c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55"/>
    </row>
    <row r="4" spans="1:34" ht="15.75" thickBot="1" x14ac:dyDescent="0.3">
      <c r="A4" s="188"/>
      <c r="B4" s="190"/>
      <c r="C4" s="20"/>
      <c r="D4" s="12">
        <v>1</v>
      </c>
      <c r="E4" s="12">
        <v>2</v>
      </c>
      <c r="F4" s="12">
        <v>3</v>
      </c>
      <c r="G4" s="12">
        <v>4</v>
      </c>
      <c r="H4" s="12">
        <v>5</v>
      </c>
      <c r="I4" s="12">
        <v>6</v>
      </c>
      <c r="J4" s="12">
        <v>7</v>
      </c>
      <c r="K4" s="12">
        <v>8</v>
      </c>
      <c r="L4" s="12">
        <v>9</v>
      </c>
      <c r="M4" s="12">
        <v>10</v>
      </c>
      <c r="N4" s="12">
        <v>11</v>
      </c>
      <c r="O4" s="12">
        <v>12</v>
      </c>
      <c r="P4" s="12">
        <v>13</v>
      </c>
      <c r="Q4" s="12">
        <v>14</v>
      </c>
      <c r="R4" s="12">
        <v>15</v>
      </c>
      <c r="S4" s="12">
        <v>16</v>
      </c>
      <c r="T4" s="12">
        <v>17</v>
      </c>
      <c r="U4" s="12">
        <v>18</v>
      </c>
      <c r="V4" s="12">
        <v>19</v>
      </c>
      <c r="W4" s="12">
        <v>20</v>
      </c>
      <c r="X4" s="12">
        <v>21</v>
      </c>
      <c r="Y4" s="12">
        <v>22</v>
      </c>
      <c r="Z4" s="12">
        <v>23</v>
      </c>
      <c r="AA4" s="12">
        <v>24</v>
      </c>
      <c r="AB4" s="12">
        <v>25</v>
      </c>
      <c r="AC4" s="12">
        <v>26</v>
      </c>
      <c r="AD4" s="12">
        <v>27</v>
      </c>
      <c r="AE4" s="12">
        <v>28</v>
      </c>
      <c r="AF4" s="12">
        <v>29</v>
      </c>
      <c r="AG4" s="18">
        <v>30</v>
      </c>
      <c r="AH4" s="56">
        <v>31</v>
      </c>
    </row>
    <row r="5" spans="1:34" ht="14.1" customHeight="1" thickBot="1" x14ac:dyDescent="0.3">
      <c r="A5" s="10" t="s">
        <v>22</v>
      </c>
      <c r="B5" s="205" t="s">
        <v>56</v>
      </c>
      <c r="C5" s="207" t="s">
        <v>57</v>
      </c>
      <c r="D5" s="222" t="s">
        <v>59</v>
      </c>
      <c r="E5" s="223"/>
      <c r="F5" s="223"/>
      <c r="G5" s="223"/>
      <c r="H5" s="223"/>
      <c r="I5" s="223"/>
      <c r="J5" s="223"/>
      <c r="K5" s="223"/>
      <c r="L5" s="223"/>
      <c r="M5" s="223"/>
      <c r="N5" s="223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3"/>
      <c r="AG5" s="223"/>
      <c r="AH5" s="224"/>
    </row>
    <row r="6" spans="1:34" ht="15.75" thickBot="1" x14ac:dyDescent="0.3">
      <c r="A6" s="10" t="s">
        <v>1</v>
      </c>
      <c r="B6" s="206"/>
      <c r="C6" s="208"/>
      <c r="D6" s="16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222" t="s">
        <v>44</v>
      </c>
      <c r="AE6" s="223"/>
      <c r="AF6" s="223"/>
      <c r="AG6" s="223"/>
      <c r="AH6" s="224"/>
    </row>
    <row r="7" spans="1:34" x14ac:dyDescent="0.25">
      <c r="A7" s="10"/>
      <c r="B7" s="15"/>
      <c r="C7" s="21"/>
      <c r="D7" s="22">
        <v>8910</v>
      </c>
      <c r="E7" s="22">
        <v>8910</v>
      </c>
      <c r="F7" s="22">
        <v>8910</v>
      </c>
      <c r="G7" s="22">
        <v>8910</v>
      </c>
      <c r="H7" s="22">
        <v>8910</v>
      </c>
      <c r="I7" s="22">
        <v>8910</v>
      </c>
      <c r="J7" s="22">
        <v>8910</v>
      </c>
      <c r="K7" s="22">
        <v>8910</v>
      </c>
      <c r="L7" s="22">
        <v>8910</v>
      </c>
      <c r="M7" s="22">
        <v>8910</v>
      </c>
      <c r="N7" s="22">
        <v>8910</v>
      </c>
      <c r="O7" s="22">
        <v>8910</v>
      </c>
      <c r="P7" s="22">
        <v>8910</v>
      </c>
      <c r="Q7" s="22">
        <v>8910</v>
      </c>
      <c r="R7" s="22">
        <v>8910</v>
      </c>
      <c r="S7" s="22">
        <v>8910</v>
      </c>
      <c r="T7" s="22">
        <v>8910</v>
      </c>
      <c r="U7" s="22">
        <v>8910</v>
      </c>
      <c r="V7" s="22">
        <v>8910</v>
      </c>
      <c r="W7" s="22">
        <v>8910</v>
      </c>
      <c r="X7" s="22">
        <v>8910</v>
      </c>
      <c r="Y7" s="22">
        <v>8910</v>
      </c>
      <c r="Z7" s="22">
        <v>8910</v>
      </c>
      <c r="AA7" s="22">
        <v>8910</v>
      </c>
      <c r="AB7" s="22">
        <v>8910</v>
      </c>
      <c r="AC7" s="22">
        <v>8910</v>
      </c>
      <c r="AD7" s="170">
        <f>8910+800</f>
        <v>9710</v>
      </c>
      <c r="AE7" s="170">
        <f>8910+800</f>
        <v>9710</v>
      </c>
      <c r="AF7" s="170">
        <f>8910+800</f>
        <v>9710</v>
      </c>
      <c r="AG7" s="170">
        <f>8910+800</f>
        <v>9710</v>
      </c>
      <c r="AH7" s="171">
        <f>8910+800</f>
        <v>9710</v>
      </c>
    </row>
    <row r="8" spans="1:34" x14ac:dyDescent="0.25">
      <c r="A8" s="10"/>
      <c r="B8" s="15"/>
      <c r="C8" s="21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225"/>
      <c r="Q8" s="22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7"/>
      <c r="AH8" s="88"/>
    </row>
    <row r="9" spans="1:34" s="2" customFormat="1" x14ac:dyDescent="0.25">
      <c r="A9" s="7" t="s">
        <v>2</v>
      </c>
      <c r="B9" s="13"/>
      <c r="C9" s="15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13"/>
      <c r="Z9" s="13"/>
      <c r="AA9" s="13"/>
      <c r="AB9" s="13"/>
      <c r="AC9" s="13"/>
      <c r="AD9" s="69"/>
      <c r="AE9" s="13"/>
      <c r="AF9" s="13"/>
      <c r="AG9" s="26"/>
      <c r="AH9" s="89"/>
    </row>
    <row r="10" spans="1:34" x14ac:dyDescent="0.25">
      <c r="A10" s="10"/>
      <c r="B10" s="15"/>
      <c r="C10" s="1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9"/>
      <c r="AH10" s="87"/>
    </row>
    <row r="11" spans="1:34" s="24" customFormat="1" ht="15.75" thickBot="1" x14ac:dyDescent="0.3">
      <c r="A11" s="10" t="s">
        <v>3</v>
      </c>
      <c r="B11" s="15">
        <f>B12+B20+B33+B43+B50+B54+B57</f>
        <v>26110.500000000004</v>
      </c>
      <c r="C11" s="13">
        <f t="shared" ref="C11:C42" si="0">SUM(D11:AG11)</f>
        <v>0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30"/>
      <c r="AH11" s="90"/>
    </row>
    <row r="12" spans="1:34" x14ac:dyDescent="0.25">
      <c r="A12" s="10" t="s">
        <v>4</v>
      </c>
      <c r="B12" s="15">
        <f>SUM(B13:B19)</f>
        <v>3441.7999999999997</v>
      </c>
      <c r="C12" s="13">
        <f t="shared" si="0"/>
        <v>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30"/>
      <c r="AH12" s="90"/>
    </row>
    <row r="13" spans="1:34" x14ac:dyDescent="0.25">
      <c r="A13" s="7" t="s">
        <v>23</v>
      </c>
      <c r="B13" s="13">
        <f>53.5+53.6+27.4+76.2+37.8+43.4+43.8+45.2+23.4+50.9+53.1+80.3+38.7+9.3+9.5+61.2+20.8+44.5+14.5</f>
        <v>787.09999999999991</v>
      </c>
      <c r="C13" s="13">
        <f t="shared" si="0"/>
        <v>3935.4999999999995</v>
      </c>
      <c r="D13" s="13"/>
      <c r="E13" s="13">
        <f>53.5+53.6+27.4+76.2+37.8+43.4+43.8+45.2+23.4+50.9+53.1+80.3+38.7+9.3+9.5+61.2+20.8+44.5+14.5</f>
        <v>787.09999999999991</v>
      </c>
      <c r="F13" s="13"/>
      <c r="G13" s="13"/>
      <c r="H13" s="13"/>
      <c r="I13" s="13"/>
      <c r="J13" s="13">
        <f>53.5+53.6+27.4+76.2+37.8+43.4+43.8+45.2+23.4+50.9+53.1+80.3+38.7+9.3+9.5+61.2+20.8+44.5+14.5</f>
        <v>787.09999999999991</v>
      </c>
      <c r="K13" s="13"/>
      <c r="L13" s="13"/>
      <c r="M13" s="13"/>
      <c r="N13" s="13"/>
      <c r="O13" s="13">
        <f>53.5+53.6+27.4+76.2+37.8+43.4+43.8+45.2+23.4+50.9+53.1+80.3+38.7+9.3+9.5+61.2+20.8+44.5+14.5</f>
        <v>787.09999999999991</v>
      </c>
      <c r="P13" s="13"/>
      <c r="Q13" s="23"/>
      <c r="R13" s="23"/>
      <c r="S13" s="23"/>
      <c r="T13" s="23"/>
      <c r="U13" s="13">
        <f>53.5+53.6+27.4+76.2+37.8+43.4+43.8+45.2+23.4+50.9+53.1+80.3+38.7+9.3+9.5+61.2+20.8+44.5+14.5</f>
        <v>787.09999999999991</v>
      </c>
      <c r="V13" s="23"/>
      <c r="W13" s="23"/>
      <c r="X13" s="23"/>
      <c r="Y13" s="23"/>
      <c r="Z13" s="23"/>
      <c r="AA13" s="13">
        <f>53.5+53.6+27.4+76.2+37.8+43.4+43.8+45.2+23.4+50.9+53.1+80.3+38.7+9.3+9.5+61.2+20.8+44.5+14.5</f>
        <v>787.09999999999991</v>
      </c>
      <c r="AB13" s="23"/>
      <c r="AC13" s="23"/>
      <c r="AD13" s="23"/>
      <c r="AE13" s="23"/>
      <c r="AF13" s="23"/>
      <c r="AG13" s="30"/>
      <c r="AH13" s="89">
        <f>53.5+53.6+27.4+76.2+37.8+43.4+43.8+45.2+23.4+50.9+53.1+80.3+38.7+9.3+9.5+61.2+20.8+44.5+14.5</f>
        <v>787.09999999999991</v>
      </c>
    </row>
    <row r="14" spans="1:34" x14ac:dyDescent="0.25">
      <c r="A14" s="7" t="s">
        <v>5</v>
      </c>
      <c r="B14" s="13">
        <f>7.7+19.7+9.3+9.3</f>
        <v>46</v>
      </c>
      <c r="C14" s="13">
        <f t="shared" si="0"/>
        <v>230</v>
      </c>
      <c r="D14" s="23"/>
      <c r="E14" s="13">
        <f>7.7+19.7+9.3+9.3</f>
        <v>46</v>
      </c>
      <c r="F14" s="23"/>
      <c r="G14" s="23"/>
      <c r="H14" s="23"/>
      <c r="I14" s="23"/>
      <c r="J14" s="13">
        <f>7.7+19.7+9.3+9.3</f>
        <v>46</v>
      </c>
      <c r="K14" s="23"/>
      <c r="L14" s="23"/>
      <c r="M14" s="23"/>
      <c r="N14" s="23"/>
      <c r="O14" s="13">
        <f>7.7+19.7+9.3+9.3</f>
        <v>46</v>
      </c>
      <c r="P14" s="23"/>
      <c r="Q14" s="23"/>
      <c r="R14" s="23"/>
      <c r="S14" s="23"/>
      <c r="T14" s="23"/>
      <c r="U14" s="13">
        <f>7.7+19.7+9.3+9.3</f>
        <v>46</v>
      </c>
      <c r="V14" s="23"/>
      <c r="W14" s="23"/>
      <c r="X14" s="23"/>
      <c r="Y14" s="23"/>
      <c r="Z14" s="23"/>
      <c r="AA14" s="13">
        <f>7.7+19.7+9.3+9.3</f>
        <v>46</v>
      </c>
      <c r="AB14" s="23"/>
      <c r="AC14" s="23"/>
      <c r="AD14" s="23"/>
      <c r="AE14" s="23"/>
      <c r="AF14" s="23"/>
      <c r="AG14" s="30"/>
      <c r="AH14" s="89">
        <f>7.7+19.7+9.3+9.3</f>
        <v>46</v>
      </c>
    </row>
    <row r="15" spans="1:34" x14ac:dyDescent="0.25">
      <c r="A15" s="7" t="s">
        <v>6</v>
      </c>
      <c r="B15" s="13">
        <f>30.1+17.1+21.2+21.3+35.6</f>
        <v>125.30000000000001</v>
      </c>
      <c r="C15" s="13">
        <f t="shared" si="0"/>
        <v>626.5</v>
      </c>
      <c r="D15" s="23"/>
      <c r="E15" s="13">
        <f>30.1+17.1+21.2+21.3+35.6</f>
        <v>125.30000000000001</v>
      </c>
      <c r="F15" s="23"/>
      <c r="G15" s="23"/>
      <c r="H15" s="23"/>
      <c r="I15" s="23"/>
      <c r="J15" s="13">
        <f>30.1+17.1+21.2+21.3+35.6</f>
        <v>125.30000000000001</v>
      </c>
      <c r="K15" s="23"/>
      <c r="L15" s="23"/>
      <c r="M15" s="23"/>
      <c r="N15" s="23"/>
      <c r="O15" s="13">
        <f>30.1+17.1+21.2+21.3+35.6</f>
        <v>125.30000000000001</v>
      </c>
      <c r="P15" s="23"/>
      <c r="Q15" s="13"/>
      <c r="R15" s="23"/>
      <c r="S15" s="23"/>
      <c r="T15" s="23"/>
      <c r="U15" s="13">
        <f>30.1+17.1+21.2+21.3+35.6</f>
        <v>125.30000000000001</v>
      </c>
      <c r="V15" s="23"/>
      <c r="W15" s="23"/>
      <c r="X15" s="23"/>
      <c r="Y15" s="23"/>
      <c r="Z15" s="23"/>
      <c r="AA15" s="13">
        <f>30.1+17.1+21.2+21.3+35.6</f>
        <v>125.30000000000001</v>
      </c>
      <c r="AB15" s="23"/>
      <c r="AC15" s="23"/>
      <c r="AD15" s="23"/>
      <c r="AE15" s="23"/>
      <c r="AF15" s="23"/>
      <c r="AG15" s="30"/>
      <c r="AH15" s="89">
        <f>30.1+17.1+21.2+21.3+35.6</f>
        <v>125.30000000000001</v>
      </c>
    </row>
    <row r="16" spans="1:34" x14ac:dyDescent="0.25">
      <c r="A16" s="7" t="s">
        <v>24</v>
      </c>
      <c r="B16" s="13">
        <f>19.6+7.1+7+55.9+44.4+74.3+107.4+12.4+111.8+202.8+221.6+7.5+175.2</f>
        <v>1047</v>
      </c>
      <c r="C16" s="13">
        <f t="shared" si="0"/>
        <v>6282</v>
      </c>
      <c r="D16" s="13">
        <f>19.6+7.1+7+55.9+44.4+74.3+107.4+12.4+111.8+202.8+221.6+7.5+175.2</f>
        <v>1047</v>
      </c>
      <c r="E16" s="23"/>
      <c r="F16" s="23"/>
      <c r="G16" s="23"/>
      <c r="H16" s="13">
        <f>19.6+7.1+7+55.9+44.4+74.3+107.4+12.4+111.8+202.8+221.6+7.5+175.2</f>
        <v>1047</v>
      </c>
      <c r="I16" s="23"/>
      <c r="J16" s="23"/>
      <c r="K16" s="23"/>
      <c r="L16" s="23"/>
      <c r="M16" s="13">
        <f>19.6+7.1+7+55.9+44.4+74.3+107.4+12.4+111.8+202.8+221.6+7.5+175.2</f>
        <v>1047</v>
      </c>
      <c r="N16" s="23"/>
      <c r="O16" s="23"/>
      <c r="P16" s="23"/>
      <c r="Q16" s="23"/>
      <c r="R16" s="23"/>
      <c r="S16" s="13">
        <f>19.6+7.1+7+55.9+44.4+74.3+107.4+12.4+111.8+202.8+221.6+7.5+175.2</f>
        <v>1047</v>
      </c>
      <c r="T16" s="23"/>
      <c r="U16" s="23"/>
      <c r="V16" s="23"/>
      <c r="W16" s="23"/>
      <c r="X16" s="23"/>
      <c r="Y16" s="13">
        <f>19.6+7.1+7+55.9+44.4+74.3+107.4+12.4+111.8+202.8+221.6+7.5+175.2</f>
        <v>1047</v>
      </c>
      <c r="Z16" s="23"/>
      <c r="AA16" s="23"/>
      <c r="AB16" s="23"/>
      <c r="AC16" s="23"/>
      <c r="AD16" s="23"/>
      <c r="AE16" s="23"/>
      <c r="AF16" s="13">
        <f>19.6+7.1+7+55.9+44.4+74.3+107.4+12.4+111.8+202.8+221.6+7.5+175.2</f>
        <v>1047</v>
      </c>
      <c r="AG16" s="30"/>
      <c r="AH16" s="90"/>
    </row>
    <row r="17" spans="1:34" x14ac:dyDescent="0.25">
      <c r="A17" s="7" t="s">
        <v>8</v>
      </c>
      <c r="B17" s="13">
        <f>56+151.7+158.3+4.5+33.8+19.3+38.2</f>
        <v>461.8</v>
      </c>
      <c r="C17" s="13">
        <f t="shared" si="0"/>
        <v>2770.8</v>
      </c>
      <c r="D17" s="13">
        <f>56+151.7+158.3+4.5+33.8+19.3+38.2</f>
        <v>461.8</v>
      </c>
      <c r="E17" s="23"/>
      <c r="F17" s="23"/>
      <c r="G17" s="23"/>
      <c r="H17" s="13">
        <f>56+151.7+158.3+4.5+33.8+19.3+38.2</f>
        <v>461.8</v>
      </c>
      <c r="I17" s="23"/>
      <c r="J17" s="23"/>
      <c r="K17" s="23"/>
      <c r="L17" s="23"/>
      <c r="M17" s="13">
        <f>56+151.7+158.3+4.5+33.8+19.3+38.2</f>
        <v>461.8</v>
      </c>
      <c r="N17" s="23"/>
      <c r="O17" s="23"/>
      <c r="P17" s="23"/>
      <c r="Q17" s="23"/>
      <c r="R17" s="23"/>
      <c r="S17" s="13">
        <f>56+151.7+158.3+4.5+33.8+19.3+38.2</f>
        <v>461.8</v>
      </c>
      <c r="T17" s="23"/>
      <c r="U17" s="23"/>
      <c r="V17" s="23"/>
      <c r="W17" s="23"/>
      <c r="X17" s="23"/>
      <c r="Y17" s="13">
        <f>56+151.7+158.3+4.5+33.8+19.3+38.2</f>
        <v>461.8</v>
      </c>
      <c r="Z17" s="23"/>
      <c r="AA17" s="23"/>
      <c r="AB17" s="23"/>
      <c r="AC17" s="23"/>
      <c r="AD17" s="23"/>
      <c r="AE17" s="23"/>
      <c r="AF17" s="13">
        <f>56+151.7+158.3+4.5+33.8+19.3+38.2</f>
        <v>461.8</v>
      </c>
      <c r="AG17" s="30"/>
      <c r="AH17" s="90"/>
    </row>
    <row r="18" spans="1:34" x14ac:dyDescent="0.25">
      <c r="A18" s="7" t="s">
        <v>13</v>
      </c>
      <c r="B18" s="13">
        <f>23.9+31.5+39.7</f>
        <v>95.1</v>
      </c>
      <c r="C18" s="13">
        <f t="shared" si="0"/>
        <v>570.6</v>
      </c>
      <c r="D18" s="13">
        <f>23.9+31.5+39.7</f>
        <v>95.1</v>
      </c>
      <c r="E18" s="23"/>
      <c r="F18" s="23"/>
      <c r="G18" s="23"/>
      <c r="H18" s="13">
        <f>23.9+31.5+39.7</f>
        <v>95.1</v>
      </c>
      <c r="I18" s="23"/>
      <c r="J18" s="23"/>
      <c r="K18" s="23"/>
      <c r="L18" s="23"/>
      <c r="M18" s="13">
        <f>23.9+31.5+39.7</f>
        <v>95.1</v>
      </c>
      <c r="N18" s="23"/>
      <c r="O18" s="23"/>
      <c r="P18" s="23"/>
      <c r="Q18" s="23"/>
      <c r="R18" s="23"/>
      <c r="S18" s="13">
        <f>23.9+31.5+39.7</f>
        <v>95.1</v>
      </c>
      <c r="T18" s="23"/>
      <c r="U18" s="23"/>
      <c r="V18" s="23"/>
      <c r="W18" s="23"/>
      <c r="X18" s="23"/>
      <c r="Y18" s="13">
        <f>23.9+31.5+39.7</f>
        <v>95.1</v>
      </c>
      <c r="Z18" s="23"/>
      <c r="AA18" s="23"/>
      <c r="AB18" s="23"/>
      <c r="AC18" s="23"/>
      <c r="AD18" s="23"/>
      <c r="AE18" s="23"/>
      <c r="AF18" s="13">
        <f>23.9+31.5+39.7</f>
        <v>95.1</v>
      </c>
      <c r="AG18" s="30"/>
      <c r="AH18" s="90"/>
    </row>
    <row r="19" spans="1:34" x14ac:dyDescent="0.25">
      <c r="A19" s="7" t="s">
        <v>7</v>
      </c>
      <c r="B19" s="13">
        <f>29.1+58.2+418.7+373.5</f>
        <v>879.5</v>
      </c>
      <c r="C19" s="13">
        <f t="shared" si="0"/>
        <v>5277</v>
      </c>
      <c r="D19" s="13">
        <f>29.1+58.2+418.7+373.5</f>
        <v>879.5</v>
      </c>
      <c r="E19" s="23"/>
      <c r="F19" s="23"/>
      <c r="G19" s="23"/>
      <c r="H19" s="13">
        <f>29.1+58.2+418.7+373.5</f>
        <v>879.5</v>
      </c>
      <c r="I19" s="23"/>
      <c r="J19" s="23"/>
      <c r="K19" s="23"/>
      <c r="L19" s="23"/>
      <c r="M19" s="13">
        <f>29.1+58.2+418.7+373.5</f>
        <v>879.5</v>
      </c>
      <c r="N19" s="23"/>
      <c r="O19" s="23"/>
      <c r="P19" s="23"/>
      <c r="Q19" s="23"/>
      <c r="R19" s="23"/>
      <c r="S19" s="13">
        <f>29.1+58.2+418.7+373.5</f>
        <v>879.5</v>
      </c>
      <c r="T19" s="23"/>
      <c r="U19" s="23"/>
      <c r="V19" s="23"/>
      <c r="W19" s="23"/>
      <c r="X19" s="23"/>
      <c r="Y19" s="13">
        <f>29.1+58.2+418.7+373.5</f>
        <v>879.5</v>
      </c>
      <c r="Z19" s="23"/>
      <c r="AA19" s="23"/>
      <c r="AB19" s="23"/>
      <c r="AC19" s="23"/>
      <c r="AD19" s="23"/>
      <c r="AE19" s="23"/>
      <c r="AF19" s="13">
        <f>29.1+58.2+418.7+373.5</f>
        <v>879.5</v>
      </c>
      <c r="AG19" s="30"/>
      <c r="AH19" s="90"/>
    </row>
    <row r="20" spans="1:34" x14ac:dyDescent="0.25">
      <c r="A20" s="10" t="s">
        <v>10</v>
      </c>
      <c r="B20" s="15">
        <f>SUM(B21:B32)</f>
        <v>7161.5000000000009</v>
      </c>
      <c r="C20" s="13">
        <f t="shared" si="0"/>
        <v>0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30"/>
      <c r="AH20" s="90"/>
    </row>
    <row r="21" spans="1:34" x14ac:dyDescent="0.25">
      <c r="A21" s="7" t="s">
        <v>25</v>
      </c>
      <c r="B21" s="13">
        <f>17.1+40.5+26.3+14.2+18.9+15.1+15.7+15.8+16+21.2+20.8+14.9+15.8+19.6+19.8+19.8+22.4+13.4+11+11.7+18.3+14.6+14.9+19.2+19.2+20.2+23.8+9.8+15.9+12.7+12.5+44.9+56.9+22+12.9+7.4+9.1+17.8+13.9+23.7+23.2+15.2+9.6+32.4+13+13.8+26.5+13+23+18.6+14.3+14.1+17.2+12.8+22.2+13.7+13.6+8.9+80.9+36.1+164.2+75.1+110.5+3.4</f>
        <v>1535</v>
      </c>
      <c r="C21" s="13">
        <f t="shared" si="0"/>
        <v>33770</v>
      </c>
      <c r="D21" s="13">
        <f t="shared" ref="D21:AG21" si="1">17.1+40.5+26.3+14.2+18.9+15.1+15.7+15.8+16+21.2+20.8+14.9+15.8+19.6+19.8+19.8+22.4+13.4+11+11.7+18.3+14.6+14.9+19.2+19.2+20.2+23.8+9.8+15.9+12.7+12.5+44.9+56.9+22+12.9+7.4+9.1+17.8+13.9+23.7+23.2+15.2+9.6+32.4+13+13.8+26.5+13+23+18.6+14.3+14.1+17.2+12.8+22.2+13.7+13.6+8.9+80.9+36.1+164.2+75.1+110.5+3.4</f>
        <v>1535</v>
      </c>
      <c r="E21" s="13">
        <f t="shared" si="1"/>
        <v>1535</v>
      </c>
      <c r="F21" s="13"/>
      <c r="G21" s="13"/>
      <c r="H21" s="13">
        <f t="shared" si="1"/>
        <v>1535</v>
      </c>
      <c r="I21" s="13">
        <f t="shared" si="1"/>
        <v>1535</v>
      </c>
      <c r="J21" s="13">
        <f t="shared" si="1"/>
        <v>1535</v>
      </c>
      <c r="K21" s="13">
        <f t="shared" si="1"/>
        <v>1535</v>
      </c>
      <c r="L21" s="13">
        <f t="shared" si="1"/>
        <v>1535</v>
      </c>
      <c r="M21" s="13"/>
      <c r="N21" s="13"/>
      <c r="O21" s="13">
        <f t="shared" si="1"/>
        <v>1535</v>
      </c>
      <c r="P21" s="13">
        <f t="shared" si="1"/>
        <v>1535</v>
      </c>
      <c r="Q21" s="13">
        <f t="shared" si="1"/>
        <v>1535</v>
      </c>
      <c r="R21" s="13">
        <f t="shared" si="1"/>
        <v>1535</v>
      </c>
      <c r="S21" s="13">
        <f t="shared" si="1"/>
        <v>1535</v>
      </c>
      <c r="T21" s="13"/>
      <c r="U21" s="13"/>
      <c r="V21" s="13">
        <f t="shared" si="1"/>
        <v>1535</v>
      </c>
      <c r="W21" s="13">
        <f t="shared" si="1"/>
        <v>1535</v>
      </c>
      <c r="X21" s="13">
        <f t="shared" si="1"/>
        <v>1535</v>
      </c>
      <c r="Y21" s="13">
        <f t="shared" si="1"/>
        <v>1535</v>
      </c>
      <c r="Z21" s="13">
        <f t="shared" si="1"/>
        <v>1535</v>
      </c>
      <c r="AA21" s="13"/>
      <c r="AB21" s="13"/>
      <c r="AC21" s="13">
        <f t="shared" si="1"/>
        <v>1535</v>
      </c>
      <c r="AD21" s="13">
        <f t="shared" si="1"/>
        <v>1535</v>
      </c>
      <c r="AE21" s="13">
        <f t="shared" si="1"/>
        <v>1535</v>
      </c>
      <c r="AF21" s="13">
        <f t="shared" si="1"/>
        <v>1535</v>
      </c>
      <c r="AG21" s="13">
        <f t="shared" si="1"/>
        <v>1535</v>
      </c>
      <c r="AH21" s="89"/>
    </row>
    <row r="22" spans="1:34" x14ac:dyDescent="0.25">
      <c r="A22" s="7" t="s">
        <v>26</v>
      </c>
      <c r="B22" s="13">
        <f>20.2+19.8+7.1+6.8+6.9+7.4+4.8+1.4+1.3+1.7+1.8+1.1+1.5+1.7+1.7+1.7+1.3+1.3+1.4+13.6+2.5+1.5+1.4</f>
        <v>109.9</v>
      </c>
      <c r="C22" s="13">
        <f t="shared" si="0"/>
        <v>2417.8000000000011</v>
      </c>
      <c r="D22" s="13">
        <f t="shared" ref="D22:AG22" si="2">20.2+19.8+7.1+6.8+6.9+7.4+4.8+1.4+1.3+1.7+1.8+1.1+1.5+1.7+1.7+1.7+1.3+1.3+1.4+13.6+2.5+1.5+1.4</f>
        <v>109.9</v>
      </c>
      <c r="E22" s="13">
        <f t="shared" si="2"/>
        <v>109.9</v>
      </c>
      <c r="F22" s="13"/>
      <c r="G22" s="13"/>
      <c r="H22" s="13">
        <f t="shared" si="2"/>
        <v>109.9</v>
      </c>
      <c r="I22" s="13">
        <f t="shared" si="2"/>
        <v>109.9</v>
      </c>
      <c r="J22" s="13">
        <f t="shared" si="2"/>
        <v>109.9</v>
      </c>
      <c r="K22" s="13">
        <f t="shared" si="2"/>
        <v>109.9</v>
      </c>
      <c r="L22" s="13">
        <f t="shared" si="2"/>
        <v>109.9</v>
      </c>
      <c r="M22" s="13"/>
      <c r="N22" s="13"/>
      <c r="O22" s="13">
        <f t="shared" si="2"/>
        <v>109.9</v>
      </c>
      <c r="P22" s="13">
        <f t="shared" si="2"/>
        <v>109.9</v>
      </c>
      <c r="Q22" s="13">
        <f t="shared" si="2"/>
        <v>109.9</v>
      </c>
      <c r="R22" s="13">
        <f t="shared" si="2"/>
        <v>109.9</v>
      </c>
      <c r="S22" s="13">
        <f t="shared" si="2"/>
        <v>109.9</v>
      </c>
      <c r="T22" s="13"/>
      <c r="U22" s="13"/>
      <c r="V22" s="13">
        <f t="shared" si="2"/>
        <v>109.9</v>
      </c>
      <c r="W22" s="13">
        <f t="shared" si="2"/>
        <v>109.9</v>
      </c>
      <c r="X22" s="13">
        <f t="shared" si="2"/>
        <v>109.9</v>
      </c>
      <c r="Y22" s="13">
        <f t="shared" si="2"/>
        <v>109.9</v>
      </c>
      <c r="Z22" s="13">
        <f t="shared" si="2"/>
        <v>109.9</v>
      </c>
      <c r="AA22" s="13"/>
      <c r="AB22" s="13"/>
      <c r="AC22" s="13">
        <f t="shared" si="2"/>
        <v>109.9</v>
      </c>
      <c r="AD22" s="13">
        <f t="shared" si="2"/>
        <v>109.9</v>
      </c>
      <c r="AE22" s="13">
        <f t="shared" si="2"/>
        <v>109.9</v>
      </c>
      <c r="AF22" s="13">
        <f t="shared" si="2"/>
        <v>109.9</v>
      </c>
      <c r="AG22" s="13">
        <f t="shared" si="2"/>
        <v>109.9</v>
      </c>
      <c r="AH22" s="89"/>
    </row>
    <row r="23" spans="1:34" x14ac:dyDescent="0.25">
      <c r="A23" s="7" t="s">
        <v>27</v>
      </c>
      <c r="B23" s="13">
        <f>2.6+14.3+27.3+15.3+2.4+3.3+13.5+22.9+45.7+19.9+41.8+10.2+11.4+12.2+9+78.6+4.4+4.4+7.8+6.1+3.1+90.1+11.1+3.1+3.2+3.5+2.6+4.3+4.8+39.6+15.3+37+69.9+6.5+22.6+16.1+19+2.7+18.3</f>
        <v>725.9</v>
      </c>
      <c r="C23" s="13">
        <f t="shared" si="0"/>
        <v>7258.9999999999982</v>
      </c>
      <c r="D23" s="13">
        <f>2.6+14.3+27.3+15.3+2.4+3.3+13.5+22.9+45.7+19.9+41.8+10.2+11.4+12.2+9+78.6+4.4+4.4+7.8+6.1+3.1+90.1+11.1+3.1+3.2+3.5+2.6+4.3+4.8+39.6+15.3+37+69.9+6.5+22.6+16.1+19+2.7+18.3</f>
        <v>725.9</v>
      </c>
      <c r="E23" s="23"/>
      <c r="F23" s="13">
        <f t="shared" ref="F23:G23" si="3">2.6+14.3+27.3+15.3+2.4+3.3+13.5+22.9+45.7+19.9+41.8+10.2+11.4+12.2+9+78.6+4.4+4.4+7.8+6.1+3.1+90.1+11.1+3.1+3.2+3.5+2.6+4.3+4.8+39.6+15.3+37+69.9+6.5+22.6+16.1+19+2.7+18.3</f>
        <v>725.9</v>
      </c>
      <c r="G23" s="13">
        <f t="shared" si="3"/>
        <v>725.9</v>
      </c>
      <c r="H23" s="23"/>
      <c r="I23" s="23"/>
      <c r="J23" s="23"/>
      <c r="K23" s="23"/>
      <c r="L23" s="23"/>
      <c r="M23" s="13">
        <f t="shared" ref="M23:N23" si="4">2.6+14.3+27.3+15.3+2.4+3.3+13.5+22.9+45.7+19.9+41.8+10.2+11.4+12.2+9+78.6+4.4+4.4+7.8+6.1+3.1+90.1+11.1+3.1+3.2+3.5+2.6+4.3+4.8+39.6+15.3+37+69.9+6.5+22.6+16.1+19+2.7+18.3</f>
        <v>725.9</v>
      </c>
      <c r="N23" s="13">
        <f t="shared" si="4"/>
        <v>725.9</v>
      </c>
      <c r="O23" s="23"/>
      <c r="P23" s="23"/>
      <c r="Q23" s="23"/>
      <c r="R23" s="13">
        <f>2.6+14.3+27.3+15.3+2.4+3.3+13.5+22.9+45.7+19.9+41.8+10.2+11.4+12.2+9+78.6+4.4+4.4+7.8+6.1+3.1+90.1+11.1+3.1+3.2+3.5+2.6+4.3+4.8+39.6+15.3+37+69.9+6.5+22.6+16.1+19+2.7+18.3</f>
        <v>725.9</v>
      </c>
      <c r="S23" s="23"/>
      <c r="T23" s="13">
        <f t="shared" ref="T23:U23" si="5">2.6+14.3+27.3+15.3+2.4+3.3+13.5+22.9+45.7+19.9+41.8+10.2+11.4+12.2+9+78.6+4.4+4.4+7.8+6.1+3.1+90.1+11.1+3.1+3.2+3.5+2.6+4.3+4.8+39.6+15.3+37+69.9+6.5+22.6+16.1+19+2.7+18.3</f>
        <v>725.9</v>
      </c>
      <c r="U23" s="13">
        <f t="shared" si="5"/>
        <v>725.9</v>
      </c>
      <c r="V23" s="23"/>
      <c r="W23" s="23"/>
      <c r="X23" s="23"/>
      <c r="Y23" s="13"/>
      <c r="Z23" s="23"/>
      <c r="AA23" s="13">
        <f t="shared" ref="AA23:AB23" si="6">2.6+14.3+27.3+15.3+2.4+3.3+13.5+22.9+45.7+19.9+41.8+10.2+11.4+12.2+9+78.6+4.4+4.4+7.8+6.1+3.1+90.1+11.1+3.1+3.2+3.5+2.6+4.3+4.8+39.6+15.3+37+69.9+6.5+22.6+16.1+19+2.7+18.3</f>
        <v>725.9</v>
      </c>
      <c r="AB23" s="13">
        <f t="shared" si="6"/>
        <v>725.9</v>
      </c>
      <c r="AC23" s="23"/>
      <c r="AD23" s="23"/>
      <c r="AE23" s="23"/>
      <c r="AF23" s="13"/>
      <c r="AG23" s="30"/>
      <c r="AH23" s="89">
        <f>2.6+14.3+27.3+15.3+2.4+3.3+13.5+22.9+45.7+19.9+41.8+10.2+11.4+12.2+9+78.6+4.4+4.4+7.8+6.1+3.1+90.1+11.1+3.1+3.2+3.5+2.6+4.3+4.8+39.6+15.3+37+69.9+6.5+22.6+16.1+19+2.7+18.3</f>
        <v>725.9</v>
      </c>
    </row>
    <row r="24" spans="1:34" x14ac:dyDescent="0.25">
      <c r="A24" s="7" t="s">
        <v>16</v>
      </c>
      <c r="B24" s="13">
        <f>5.7+16.6+34.5+21.6+6.6+25.9+5.6+11.8+2.2+76</f>
        <v>206.5</v>
      </c>
      <c r="C24" s="13">
        <f t="shared" si="0"/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26"/>
      <c r="AH24" s="89"/>
    </row>
    <row r="25" spans="1:34" x14ac:dyDescent="0.25">
      <c r="A25" s="7" t="s">
        <v>8</v>
      </c>
      <c r="B25" s="13">
        <f>15.7+14.4+8.9+43.9+6.6+6.1+4.3+17.6+137.3+10.1+2.5+32.3+115.6+11.1+14.7+36+91.9+112+16.1+25.2+21.3</f>
        <v>743.60000000000014</v>
      </c>
      <c r="C25" s="13">
        <f t="shared" si="0"/>
        <v>16359.200000000006</v>
      </c>
      <c r="D25" s="13">
        <f t="shared" ref="D25:AG25" si="7">15.7+14.4+8.9+43.9+6.6+6.1+4.3+17.6+137.3+10.1+2.5+32.3+115.6+11.1+14.7+36+91.9+112+16.1+25.2+21.3</f>
        <v>743.60000000000014</v>
      </c>
      <c r="E25" s="13">
        <f t="shared" si="7"/>
        <v>743.60000000000014</v>
      </c>
      <c r="F25" s="13"/>
      <c r="G25" s="13"/>
      <c r="H25" s="13">
        <f t="shared" si="7"/>
        <v>743.60000000000014</v>
      </c>
      <c r="I25" s="13">
        <f t="shared" si="7"/>
        <v>743.60000000000014</v>
      </c>
      <c r="J25" s="13">
        <f t="shared" si="7"/>
        <v>743.60000000000014</v>
      </c>
      <c r="K25" s="13">
        <f t="shared" si="7"/>
        <v>743.60000000000014</v>
      </c>
      <c r="L25" s="13">
        <f t="shared" si="7"/>
        <v>743.60000000000014</v>
      </c>
      <c r="M25" s="13"/>
      <c r="N25" s="13"/>
      <c r="O25" s="13">
        <f t="shared" si="7"/>
        <v>743.60000000000014</v>
      </c>
      <c r="P25" s="13">
        <f t="shared" si="7"/>
        <v>743.60000000000014</v>
      </c>
      <c r="Q25" s="13">
        <f t="shared" si="7"/>
        <v>743.60000000000014</v>
      </c>
      <c r="R25" s="13">
        <f t="shared" si="7"/>
        <v>743.60000000000014</v>
      </c>
      <c r="S25" s="13">
        <f t="shared" si="7"/>
        <v>743.60000000000014</v>
      </c>
      <c r="T25" s="13"/>
      <c r="U25" s="13"/>
      <c r="V25" s="13">
        <f t="shared" si="7"/>
        <v>743.60000000000014</v>
      </c>
      <c r="W25" s="13">
        <f t="shared" si="7"/>
        <v>743.60000000000014</v>
      </c>
      <c r="X25" s="13">
        <f t="shared" si="7"/>
        <v>743.60000000000014</v>
      </c>
      <c r="Y25" s="13">
        <f t="shared" si="7"/>
        <v>743.60000000000014</v>
      </c>
      <c r="Z25" s="13">
        <f t="shared" si="7"/>
        <v>743.60000000000014</v>
      </c>
      <c r="AA25" s="13"/>
      <c r="AB25" s="13"/>
      <c r="AC25" s="13">
        <f t="shared" si="7"/>
        <v>743.60000000000014</v>
      </c>
      <c r="AD25" s="13">
        <f t="shared" si="7"/>
        <v>743.60000000000014</v>
      </c>
      <c r="AE25" s="13">
        <f t="shared" si="7"/>
        <v>743.60000000000014</v>
      </c>
      <c r="AF25" s="13">
        <f t="shared" si="7"/>
        <v>743.60000000000014</v>
      </c>
      <c r="AG25" s="13">
        <f t="shared" si="7"/>
        <v>743.60000000000014</v>
      </c>
      <c r="AH25" s="89"/>
    </row>
    <row r="26" spans="1:34" ht="30" x14ac:dyDescent="0.25">
      <c r="A26" s="7" t="s">
        <v>28</v>
      </c>
      <c r="B26" s="13">
        <f>567.3+107.2+5.2+62.7+311.3+170.1</f>
        <v>1223.8</v>
      </c>
      <c r="C26" s="13">
        <f t="shared" si="0"/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23"/>
      <c r="S26" s="23"/>
      <c r="T26" s="23"/>
      <c r="U26" s="23"/>
      <c r="V26" s="23"/>
      <c r="W26" s="13"/>
      <c r="X26" s="13"/>
      <c r="Y26" s="23"/>
      <c r="Z26" s="23"/>
      <c r="AA26" s="23"/>
      <c r="AB26" s="23"/>
      <c r="AC26" s="23"/>
      <c r="AD26" s="23"/>
      <c r="AE26" s="23"/>
      <c r="AF26" s="23"/>
      <c r="AG26" s="30"/>
      <c r="AH26" s="90"/>
    </row>
    <row r="27" spans="1:34" x14ac:dyDescent="0.25">
      <c r="A27" s="7" t="s">
        <v>29</v>
      </c>
      <c r="B27" s="13">
        <f>8.8+9.5+3.9+4.2+4.1+1.9+1.7+6.4+5.7+2+2.2+2.7+1.4+2.2+1.5+1.6+2</f>
        <v>61.800000000000011</v>
      </c>
      <c r="C27" s="13">
        <f t="shared" si="0"/>
        <v>1359.5999999999995</v>
      </c>
      <c r="D27" s="13">
        <f t="shared" ref="D27:AG27" si="8">8.8+9.5+3.9+4.2+4.1+1.9+1.7+6.4+5.7+2+2.2+2.7+1.4+2.2+1.5+1.6+2</f>
        <v>61.800000000000011</v>
      </c>
      <c r="E27" s="13">
        <f t="shared" si="8"/>
        <v>61.800000000000011</v>
      </c>
      <c r="F27" s="13"/>
      <c r="G27" s="13"/>
      <c r="H27" s="13">
        <f t="shared" si="8"/>
        <v>61.800000000000011</v>
      </c>
      <c r="I27" s="13">
        <f t="shared" si="8"/>
        <v>61.800000000000011</v>
      </c>
      <c r="J27" s="13">
        <f t="shared" si="8"/>
        <v>61.800000000000011</v>
      </c>
      <c r="K27" s="13">
        <f t="shared" si="8"/>
        <v>61.800000000000011</v>
      </c>
      <c r="L27" s="13">
        <f t="shared" si="8"/>
        <v>61.800000000000011</v>
      </c>
      <c r="M27" s="13"/>
      <c r="N27" s="13"/>
      <c r="O27" s="13">
        <f t="shared" si="8"/>
        <v>61.800000000000011</v>
      </c>
      <c r="P27" s="13">
        <f t="shared" si="8"/>
        <v>61.800000000000011</v>
      </c>
      <c r="Q27" s="13">
        <f t="shared" si="8"/>
        <v>61.800000000000011</v>
      </c>
      <c r="R27" s="13">
        <f t="shared" si="8"/>
        <v>61.800000000000011</v>
      </c>
      <c r="S27" s="13">
        <f t="shared" si="8"/>
        <v>61.800000000000011</v>
      </c>
      <c r="T27" s="13"/>
      <c r="U27" s="13"/>
      <c r="V27" s="13">
        <f t="shared" si="8"/>
        <v>61.800000000000011</v>
      </c>
      <c r="W27" s="13">
        <f t="shared" si="8"/>
        <v>61.800000000000011</v>
      </c>
      <c r="X27" s="13">
        <f t="shared" si="8"/>
        <v>61.800000000000011</v>
      </c>
      <c r="Y27" s="13">
        <f t="shared" si="8"/>
        <v>61.800000000000011</v>
      </c>
      <c r="Z27" s="13">
        <f t="shared" si="8"/>
        <v>61.800000000000011</v>
      </c>
      <c r="AA27" s="13"/>
      <c r="AB27" s="13"/>
      <c r="AC27" s="13">
        <f t="shared" si="8"/>
        <v>61.800000000000011</v>
      </c>
      <c r="AD27" s="13">
        <f t="shared" si="8"/>
        <v>61.800000000000011</v>
      </c>
      <c r="AE27" s="13">
        <f t="shared" si="8"/>
        <v>61.800000000000011</v>
      </c>
      <c r="AF27" s="13">
        <f t="shared" si="8"/>
        <v>61.800000000000011</v>
      </c>
      <c r="AG27" s="13">
        <f t="shared" si="8"/>
        <v>61.800000000000011</v>
      </c>
      <c r="AH27" s="89"/>
    </row>
    <row r="28" spans="1:34" x14ac:dyDescent="0.25">
      <c r="A28" s="7" t="s">
        <v>14</v>
      </c>
      <c r="B28" s="13">
        <f>7.8+7.7+4+6.1+0.6+0.6+0.5+0.7+7.4+7.3+3.4+5.3+7.6+5.1+5.4+5.4+2.8</f>
        <v>77.7</v>
      </c>
      <c r="C28" s="13">
        <f t="shared" si="0"/>
        <v>0</v>
      </c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13"/>
      <c r="S28" s="13"/>
      <c r="T28" s="13"/>
      <c r="U28" s="13"/>
      <c r="V28" s="13"/>
      <c r="W28" s="23"/>
      <c r="X28" s="23"/>
      <c r="Y28" s="13"/>
      <c r="Z28" s="13"/>
      <c r="AA28" s="13"/>
      <c r="AB28" s="13"/>
      <c r="AC28" s="13"/>
      <c r="AD28" s="23"/>
      <c r="AE28" s="23"/>
      <c r="AF28" s="13"/>
      <c r="AG28" s="26"/>
      <c r="AH28" s="89"/>
    </row>
    <row r="29" spans="1:34" x14ac:dyDescent="0.25">
      <c r="A29" s="7" t="s">
        <v>12</v>
      </c>
      <c r="B29" s="13">
        <v>208.7</v>
      </c>
      <c r="C29" s="13">
        <f t="shared" si="0"/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13"/>
      <c r="S29" s="13"/>
      <c r="T29" s="13"/>
      <c r="U29" s="13"/>
      <c r="V29" s="13"/>
      <c r="W29" s="23"/>
      <c r="X29" s="23"/>
      <c r="Y29" s="13"/>
      <c r="Z29" s="13"/>
      <c r="AA29" s="13"/>
      <c r="AB29" s="13"/>
      <c r="AC29" s="13"/>
      <c r="AD29" s="23"/>
      <c r="AE29" s="23"/>
      <c r="AF29" s="13"/>
      <c r="AG29" s="26"/>
      <c r="AH29" s="89"/>
    </row>
    <row r="30" spans="1:34" x14ac:dyDescent="0.25">
      <c r="A30" s="7" t="s">
        <v>30</v>
      </c>
      <c r="B30" s="13">
        <f>32.2+571.2+0.6+0.6+48.1+0.6+0.6+38.8+9.5+88.5+33.6+1266.3</f>
        <v>2090.6000000000004</v>
      </c>
      <c r="C30" s="13">
        <f t="shared" si="0"/>
        <v>8362.4000000000015</v>
      </c>
      <c r="D30" s="13">
        <f>32.2+571.2+0.6+0.6+48.1+0.6+0.6+38.8+9.5+88.5+33.6+1266.3</f>
        <v>2090.6000000000004</v>
      </c>
      <c r="E30" s="23"/>
      <c r="F30" s="23"/>
      <c r="G30" s="23"/>
      <c r="H30" s="23"/>
      <c r="I30" s="23"/>
      <c r="J30" s="23"/>
      <c r="K30" s="13">
        <f>32.2+571.2+0.6+0.6+48.1+0.6+0.6+38.8+9.5+88.5+33.6+1266.3</f>
        <v>2090.6000000000004</v>
      </c>
      <c r="L30" s="23"/>
      <c r="M30" s="23"/>
      <c r="N30" s="23"/>
      <c r="O30" s="23"/>
      <c r="P30" s="23"/>
      <c r="Q30" s="23"/>
      <c r="R30" s="13">
        <f>32.2+571.2+0.6+0.6+48.1+0.6+0.6+38.8+9.5+88.5+33.6+1266.3</f>
        <v>2090.6000000000004</v>
      </c>
      <c r="S30" s="23"/>
      <c r="T30" s="23"/>
      <c r="U30" s="23"/>
      <c r="V30" s="23"/>
      <c r="W30" s="23"/>
      <c r="X30" s="23"/>
      <c r="Y30" s="13"/>
      <c r="Z30" s="23"/>
      <c r="AA30" s="23"/>
      <c r="AB30" s="23"/>
      <c r="AC30" s="23"/>
      <c r="AD30" s="13">
        <f>32.2+571.2+0.6+0.6+48.1+0.6+0.6+38.8+9.5+88.5+33.6+1266.3</f>
        <v>2090.6000000000004</v>
      </c>
      <c r="AE30" s="23"/>
      <c r="AF30" s="13"/>
      <c r="AG30" s="30"/>
      <c r="AH30" s="90"/>
    </row>
    <row r="31" spans="1:34" x14ac:dyDescent="0.25">
      <c r="A31" s="7" t="s">
        <v>31</v>
      </c>
      <c r="B31" s="13">
        <f>0.5+0.7+0.6+0.4+0.4+0.4+0.4+0.6+0.5+0.5+0.2+0.3+0.6+1+0.2+0.3+3.6+25.6+69</f>
        <v>105.8</v>
      </c>
      <c r="C31" s="13">
        <f t="shared" si="0"/>
        <v>0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30"/>
      <c r="AH31" s="90"/>
    </row>
    <row r="32" spans="1:34" x14ac:dyDescent="0.25">
      <c r="A32" s="7" t="s">
        <v>5</v>
      </c>
      <c r="B32" s="13">
        <f>12.4+19.7+6.1+6.1+15+12.9</f>
        <v>72.2</v>
      </c>
      <c r="C32" s="13">
        <f t="shared" si="0"/>
        <v>1588.4000000000005</v>
      </c>
      <c r="D32" s="13">
        <f t="shared" ref="D32:AG32" si="9">12.4+19.7+6.1+6.1+15+12.9</f>
        <v>72.2</v>
      </c>
      <c r="E32" s="13">
        <f t="shared" si="9"/>
        <v>72.2</v>
      </c>
      <c r="F32" s="13"/>
      <c r="G32" s="13"/>
      <c r="H32" s="13">
        <f t="shared" si="9"/>
        <v>72.2</v>
      </c>
      <c r="I32" s="13">
        <f t="shared" si="9"/>
        <v>72.2</v>
      </c>
      <c r="J32" s="13">
        <f t="shared" si="9"/>
        <v>72.2</v>
      </c>
      <c r="K32" s="13">
        <f t="shared" si="9"/>
        <v>72.2</v>
      </c>
      <c r="L32" s="13">
        <f t="shared" si="9"/>
        <v>72.2</v>
      </c>
      <c r="M32" s="13"/>
      <c r="N32" s="13"/>
      <c r="O32" s="13">
        <f t="shared" si="9"/>
        <v>72.2</v>
      </c>
      <c r="P32" s="13">
        <f t="shared" si="9"/>
        <v>72.2</v>
      </c>
      <c r="Q32" s="13">
        <f t="shared" si="9"/>
        <v>72.2</v>
      </c>
      <c r="R32" s="13">
        <f t="shared" si="9"/>
        <v>72.2</v>
      </c>
      <c r="S32" s="13">
        <f t="shared" si="9"/>
        <v>72.2</v>
      </c>
      <c r="T32" s="13"/>
      <c r="U32" s="13"/>
      <c r="V32" s="13">
        <f t="shared" si="9"/>
        <v>72.2</v>
      </c>
      <c r="W32" s="13">
        <f t="shared" si="9"/>
        <v>72.2</v>
      </c>
      <c r="X32" s="13">
        <f t="shared" si="9"/>
        <v>72.2</v>
      </c>
      <c r="Y32" s="13">
        <f t="shared" si="9"/>
        <v>72.2</v>
      </c>
      <c r="Z32" s="13">
        <f t="shared" si="9"/>
        <v>72.2</v>
      </c>
      <c r="AA32" s="13"/>
      <c r="AB32" s="13"/>
      <c r="AC32" s="13">
        <f t="shared" si="9"/>
        <v>72.2</v>
      </c>
      <c r="AD32" s="13">
        <f t="shared" si="9"/>
        <v>72.2</v>
      </c>
      <c r="AE32" s="13">
        <f t="shared" si="9"/>
        <v>72.2</v>
      </c>
      <c r="AF32" s="13">
        <f t="shared" si="9"/>
        <v>72.2</v>
      </c>
      <c r="AG32" s="26">
        <f t="shared" si="9"/>
        <v>72.2</v>
      </c>
      <c r="AH32" s="89"/>
    </row>
    <row r="33" spans="1:34" x14ac:dyDescent="0.25">
      <c r="A33" s="10" t="s">
        <v>15</v>
      </c>
      <c r="B33" s="15">
        <f>SUM(B34:B42)</f>
        <v>4286.5999999999995</v>
      </c>
      <c r="C33" s="13">
        <f t="shared" si="0"/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30"/>
      <c r="AH33" s="90"/>
    </row>
    <row r="34" spans="1:34" x14ac:dyDescent="0.25">
      <c r="A34" s="7" t="s">
        <v>25</v>
      </c>
      <c r="B34" s="13">
        <f>36.6+3.7+4.9+14.7+9+14.7+8+8+34+30.5+13.9+45.2+31.2</f>
        <v>254.40000000000003</v>
      </c>
      <c r="C34" s="13">
        <f t="shared" si="0"/>
        <v>5596.7999999999993</v>
      </c>
      <c r="D34" s="13">
        <f t="shared" ref="D34:AG34" si="10">36.6+3.7+4.9+14.7+9+14.7+8+8+34+30.5+13.9+45.2+31.2</f>
        <v>254.40000000000003</v>
      </c>
      <c r="E34" s="13">
        <f t="shared" si="10"/>
        <v>254.40000000000003</v>
      </c>
      <c r="F34" s="13"/>
      <c r="G34" s="13"/>
      <c r="H34" s="13">
        <f t="shared" si="10"/>
        <v>254.40000000000003</v>
      </c>
      <c r="I34" s="13">
        <f t="shared" si="10"/>
        <v>254.40000000000003</v>
      </c>
      <c r="J34" s="13">
        <f t="shared" si="10"/>
        <v>254.40000000000003</v>
      </c>
      <c r="K34" s="13">
        <f t="shared" si="10"/>
        <v>254.40000000000003</v>
      </c>
      <c r="L34" s="13">
        <f t="shared" si="10"/>
        <v>254.40000000000003</v>
      </c>
      <c r="M34" s="13"/>
      <c r="N34" s="13"/>
      <c r="O34" s="13">
        <f t="shared" si="10"/>
        <v>254.40000000000003</v>
      </c>
      <c r="P34" s="13">
        <f t="shared" si="10"/>
        <v>254.40000000000003</v>
      </c>
      <c r="Q34" s="13">
        <f t="shared" si="10"/>
        <v>254.40000000000003</v>
      </c>
      <c r="R34" s="13">
        <f t="shared" si="10"/>
        <v>254.40000000000003</v>
      </c>
      <c r="S34" s="13">
        <f t="shared" si="10"/>
        <v>254.40000000000003</v>
      </c>
      <c r="T34" s="13"/>
      <c r="U34" s="13"/>
      <c r="V34" s="13">
        <f t="shared" si="10"/>
        <v>254.40000000000003</v>
      </c>
      <c r="W34" s="13">
        <f t="shared" si="10"/>
        <v>254.40000000000003</v>
      </c>
      <c r="X34" s="13">
        <f t="shared" si="10"/>
        <v>254.40000000000003</v>
      </c>
      <c r="Y34" s="13">
        <f t="shared" si="10"/>
        <v>254.40000000000003</v>
      </c>
      <c r="Z34" s="13">
        <f t="shared" si="10"/>
        <v>254.40000000000003</v>
      </c>
      <c r="AA34" s="13"/>
      <c r="AB34" s="13"/>
      <c r="AC34" s="13">
        <f t="shared" si="10"/>
        <v>254.40000000000003</v>
      </c>
      <c r="AD34" s="13">
        <f t="shared" si="10"/>
        <v>254.40000000000003</v>
      </c>
      <c r="AE34" s="13">
        <f t="shared" si="10"/>
        <v>254.40000000000003</v>
      </c>
      <c r="AF34" s="13">
        <f t="shared" si="10"/>
        <v>254.40000000000003</v>
      </c>
      <c r="AG34" s="13">
        <f t="shared" si="10"/>
        <v>254.40000000000003</v>
      </c>
      <c r="AH34" s="89"/>
    </row>
    <row r="35" spans="1:34" x14ac:dyDescent="0.25">
      <c r="A35" s="7" t="s">
        <v>6</v>
      </c>
      <c r="B35" s="13">
        <f>3.9+6.4</f>
        <v>10.3</v>
      </c>
      <c r="C35" s="13">
        <f t="shared" si="0"/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30"/>
      <c r="AH35" s="90"/>
    </row>
    <row r="36" spans="1:34" ht="30" x14ac:dyDescent="0.25">
      <c r="A36" s="7" t="s">
        <v>11</v>
      </c>
      <c r="B36" s="13">
        <f>47.6+1863.8+1009.4+84.3</f>
        <v>3005.1</v>
      </c>
      <c r="C36" s="13">
        <f t="shared" si="0"/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30"/>
      <c r="AH36" s="90"/>
    </row>
    <row r="37" spans="1:34" x14ac:dyDescent="0.25">
      <c r="A37" s="7" t="s">
        <v>8</v>
      </c>
      <c r="B37" s="13">
        <f>9.1+5.9+5.5+9.1+48.5</f>
        <v>78.099999999999994</v>
      </c>
      <c r="C37" s="13">
        <f t="shared" si="0"/>
        <v>390.5</v>
      </c>
      <c r="D37" s="13">
        <f>9.1+5.9+5.5+9.1+48.5</f>
        <v>78.099999999999994</v>
      </c>
      <c r="E37" s="13"/>
      <c r="F37" s="13"/>
      <c r="G37" s="13"/>
      <c r="H37" s="13">
        <f>9.1+5.9+5.5+9.1+48.5</f>
        <v>78.099999999999994</v>
      </c>
      <c r="I37" s="13"/>
      <c r="J37" s="13"/>
      <c r="K37" s="13">
        <f>9.1+5.9+5.5+9.1+48.5</f>
        <v>78.099999999999994</v>
      </c>
      <c r="L37" s="13"/>
      <c r="M37" s="13"/>
      <c r="N37" s="13"/>
      <c r="O37" s="13"/>
      <c r="P37" s="13"/>
      <c r="Q37" s="13">
        <f>9.1+5.9+5.5+9.1+48.5</f>
        <v>78.099999999999994</v>
      </c>
      <c r="R37" s="13"/>
      <c r="S37" s="13"/>
      <c r="T37" s="13"/>
      <c r="U37" s="13"/>
      <c r="V37" s="13"/>
      <c r="W37" s="13"/>
      <c r="X37" s="13">
        <f>9.1+5.9+5.5+9.1+48.5</f>
        <v>78.099999999999994</v>
      </c>
      <c r="Y37" s="13"/>
      <c r="Z37" s="13"/>
      <c r="AA37" s="13"/>
      <c r="AB37" s="13"/>
      <c r="AC37" s="13"/>
      <c r="AD37" s="13"/>
      <c r="AE37" s="13"/>
      <c r="AF37" s="13"/>
      <c r="AG37" s="26"/>
      <c r="AH37" s="89"/>
    </row>
    <row r="38" spans="1:34" x14ac:dyDescent="0.25">
      <c r="A38" s="7" t="s">
        <v>32</v>
      </c>
      <c r="B38" s="13">
        <v>580.79999999999995</v>
      </c>
      <c r="C38" s="13">
        <f t="shared" si="0"/>
        <v>2904</v>
      </c>
      <c r="D38" s="13">
        <v>580.79999999999995</v>
      </c>
      <c r="E38" s="23"/>
      <c r="F38" s="23"/>
      <c r="G38" s="23"/>
      <c r="H38" s="13">
        <v>580.79999999999995</v>
      </c>
      <c r="I38" s="23"/>
      <c r="J38" s="23"/>
      <c r="K38" s="13">
        <v>580.79999999999995</v>
      </c>
      <c r="L38" s="23"/>
      <c r="M38" s="23"/>
      <c r="N38" s="23"/>
      <c r="O38" s="23"/>
      <c r="P38" s="23"/>
      <c r="Q38" s="13">
        <v>580.79999999999995</v>
      </c>
      <c r="R38" s="13"/>
      <c r="S38" s="23"/>
      <c r="T38" s="23"/>
      <c r="U38" s="23"/>
      <c r="V38" s="23"/>
      <c r="W38" s="13"/>
      <c r="X38" s="13">
        <v>580.79999999999995</v>
      </c>
      <c r="Y38" s="23"/>
      <c r="Z38" s="23"/>
      <c r="AA38" s="23"/>
      <c r="AB38" s="23"/>
      <c r="AC38" s="23"/>
      <c r="AD38" s="13"/>
      <c r="AE38" s="23"/>
      <c r="AF38" s="23"/>
      <c r="AG38" s="30"/>
      <c r="AH38" s="90"/>
    </row>
    <row r="39" spans="1:34" x14ac:dyDescent="0.25">
      <c r="A39" s="7" t="s">
        <v>9</v>
      </c>
      <c r="B39" s="13">
        <f>38.6+1.4+3.2+5.1+0.3</f>
        <v>48.6</v>
      </c>
      <c r="C39" s="13">
        <f t="shared" si="0"/>
        <v>243</v>
      </c>
      <c r="D39" s="13">
        <f>38.6+1.4+3.2+5.1+0.3</f>
        <v>48.6</v>
      </c>
      <c r="E39" s="23"/>
      <c r="F39" s="23"/>
      <c r="G39" s="23"/>
      <c r="H39" s="13">
        <f>38.6+1.4+3.2+5.1+0.3</f>
        <v>48.6</v>
      </c>
      <c r="I39" s="23"/>
      <c r="J39" s="23"/>
      <c r="K39" s="13">
        <f>38.6+1.4+3.2+5.1+0.3</f>
        <v>48.6</v>
      </c>
      <c r="L39" s="23"/>
      <c r="M39" s="23"/>
      <c r="N39" s="23"/>
      <c r="O39" s="23"/>
      <c r="P39" s="23"/>
      <c r="Q39" s="13">
        <f>38.6+1.4+3.2+5.1+0.3</f>
        <v>48.6</v>
      </c>
      <c r="R39" s="23"/>
      <c r="S39" s="23"/>
      <c r="T39" s="23"/>
      <c r="U39" s="23"/>
      <c r="V39" s="23"/>
      <c r="W39" s="23"/>
      <c r="X39" s="13">
        <f>38.6+1.4+3.2+5.1+0.3</f>
        <v>48.6</v>
      </c>
      <c r="Y39" s="23"/>
      <c r="Z39" s="23"/>
      <c r="AA39" s="23"/>
      <c r="AB39" s="13"/>
      <c r="AC39" s="23"/>
      <c r="AD39" s="23"/>
      <c r="AE39" s="23"/>
      <c r="AF39" s="23"/>
      <c r="AG39" s="30"/>
      <c r="AH39" s="90"/>
    </row>
    <row r="40" spans="1:34" x14ac:dyDescent="0.25">
      <c r="A40" s="7" t="s">
        <v>33</v>
      </c>
      <c r="B40" s="13">
        <f>23.1+129.8+2.7+13.7+9.4+12.9+4.9+5</f>
        <v>201.5</v>
      </c>
      <c r="C40" s="13">
        <f t="shared" si="0"/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26"/>
      <c r="AH40" s="89"/>
    </row>
    <row r="41" spans="1:34" x14ac:dyDescent="0.25">
      <c r="A41" s="7" t="s">
        <v>34</v>
      </c>
      <c r="B41" s="13">
        <f>9.1+7.3+9.7+13.6+19.6+21.2+21</f>
        <v>101.5</v>
      </c>
      <c r="C41" s="13">
        <f t="shared" si="0"/>
        <v>2233</v>
      </c>
      <c r="D41" s="23">
        <v>101.5</v>
      </c>
      <c r="E41" s="23">
        <v>101.5</v>
      </c>
      <c r="F41" s="23"/>
      <c r="G41" s="23"/>
      <c r="H41" s="23">
        <v>101.5</v>
      </c>
      <c r="I41" s="23">
        <v>101.5</v>
      </c>
      <c r="J41" s="23">
        <v>101.5</v>
      </c>
      <c r="K41" s="23">
        <v>101.5</v>
      </c>
      <c r="L41" s="23">
        <v>101.5</v>
      </c>
      <c r="M41" s="23"/>
      <c r="N41" s="23"/>
      <c r="O41" s="23">
        <v>101.5</v>
      </c>
      <c r="P41" s="23">
        <v>101.5</v>
      </c>
      <c r="Q41" s="23">
        <v>101.5</v>
      </c>
      <c r="R41" s="23">
        <v>101.5</v>
      </c>
      <c r="S41" s="23">
        <v>101.5</v>
      </c>
      <c r="T41" s="23"/>
      <c r="U41" s="23"/>
      <c r="V41" s="23">
        <v>101.5</v>
      </c>
      <c r="W41" s="23">
        <v>101.5</v>
      </c>
      <c r="X41" s="23">
        <v>101.5</v>
      </c>
      <c r="Y41" s="23">
        <v>101.5</v>
      </c>
      <c r="Z41" s="23">
        <v>101.5</v>
      </c>
      <c r="AA41" s="23"/>
      <c r="AB41" s="23"/>
      <c r="AC41" s="23">
        <v>101.5</v>
      </c>
      <c r="AD41" s="23">
        <v>101.5</v>
      </c>
      <c r="AE41" s="23">
        <v>101.5</v>
      </c>
      <c r="AF41" s="23">
        <v>101.5</v>
      </c>
      <c r="AG41" s="30">
        <v>101.5</v>
      </c>
      <c r="AH41" s="90"/>
    </row>
    <row r="42" spans="1:34" x14ac:dyDescent="0.25">
      <c r="A42" s="7" t="s">
        <v>31</v>
      </c>
      <c r="B42" s="13">
        <f>4.8+0.8+0.7</f>
        <v>6.3</v>
      </c>
      <c r="C42" s="13">
        <f t="shared" si="0"/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30"/>
      <c r="AH42" s="90"/>
    </row>
    <row r="43" spans="1:34" x14ac:dyDescent="0.25">
      <c r="A43" s="10" t="s">
        <v>17</v>
      </c>
      <c r="B43" s="15">
        <f>SUM(B44:B49)</f>
        <v>1124.0999999999999</v>
      </c>
      <c r="C43" s="13">
        <f t="shared" ref="C43:C63" si="11">SUM(D43:AG43)</f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30"/>
      <c r="AH43" s="90"/>
    </row>
    <row r="44" spans="1:34" x14ac:dyDescent="0.25">
      <c r="A44" s="7" t="s">
        <v>25</v>
      </c>
      <c r="B44" s="13">
        <f>10.2+22.1+13.7+8.9+12.9+23.4+24.9+27.9+31.6+7.8+20.8+8.9+23.6+23.5+23.5+23.3+22.3+19.6+12.8+30.5+10</f>
        <v>402.2000000000001</v>
      </c>
      <c r="C44" s="13">
        <f t="shared" si="11"/>
        <v>8848.4000000000015</v>
      </c>
      <c r="D44" s="13">
        <f t="shared" ref="D44:AG44" si="12">10.2+22.1+13.7+8.9+12.9+23.4+24.9+27.9+31.6+7.8+20.8+8.9+23.6+23.5+23.5+23.3+22.3+19.6+12.8+30.5+10</f>
        <v>402.2000000000001</v>
      </c>
      <c r="E44" s="13">
        <f t="shared" si="12"/>
        <v>402.2000000000001</v>
      </c>
      <c r="F44" s="13"/>
      <c r="G44" s="13"/>
      <c r="H44" s="13">
        <f t="shared" si="12"/>
        <v>402.2000000000001</v>
      </c>
      <c r="I44" s="13">
        <f t="shared" si="12"/>
        <v>402.2000000000001</v>
      </c>
      <c r="J44" s="13">
        <f t="shared" si="12"/>
        <v>402.2000000000001</v>
      </c>
      <c r="K44" s="13">
        <f t="shared" si="12"/>
        <v>402.2000000000001</v>
      </c>
      <c r="L44" s="13">
        <f t="shared" si="12"/>
        <v>402.2000000000001</v>
      </c>
      <c r="M44" s="13"/>
      <c r="N44" s="13"/>
      <c r="O44" s="13">
        <f t="shared" si="12"/>
        <v>402.2000000000001</v>
      </c>
      <c r="P44" s="13">
        <f t="shared" si="12"/>
        <v>402.2000000000001</v>
      </c>
      <c r="Q44" s="13">
        <f t="shared" si="12"/>
        <v>402.2000000000001</v>
      </c>
      <c r="R44" s="13">
        <f t="shared" si="12"/>
        <v>402.2000000000001</v>
      </c>
      <c r="S44" s="13">
        <f t="shared" si="12"/>
        <v>402.2000000000001</v>
      </c>
      <c r="T44" s="13"/>
      <c r="U44" s="13"/>
      <c r="V44" s="13">
        <f t="shared" si="12"/>
        <v>402.2000000000001</v>
      </c>
      <c r="W44" s="13">
        <f t="shared" si="12"/>
        <v>402.2000000000001</v>
      </c>
      <c r="X44" s="13">
        <f t="shared" si="12"/>
        <v>402.2000000000001</v>
      </c>
      <c r="Y44" s="13">
        <f t="shared" si="12"/>
        <v>402.2000000000001</v>
      </c>
      <c r="Z44" s="13">
        <f t="shared" si="12"/>
        <v>402.2000000000001</v>
      </c>
      <c r="AA44" s="13"/>
      <c r="AB44" s="13"/>
      <c r="AC44" s="13">
        <f t="shared" si="12"/>
        <v>402.2000000000001</v>
      </c>
      <c r="AD44" s="13">
        <f t="shared" si="12"/>
        <v>402.2000000000001</v>
      </c>
      <c r="AE44" s="13">
        <f t="shared" si="12"/>
        <v>402.2000000000001</v>
      </c>
      <c r="AF44" s="13">
        <f t="shared" si="12"/>
        <v>402.2000000000001</v>
      </c>
      <c r="AG44" s="13">
        <f t="shared" si="12"/>
        <v>402.2000000000001</v>
      </c>
      <c r="AH44" s="89"/>
    </row>
    <row r="45" spans="1:34" ht="30" x14ac:dyDescent="0.25">
      <c r="A45" s="7" t="s">
        <v>11</v>
      </c>
      <c r="B45" s="13">
        <f>98.9+418.6</f>
        <v>517.5</v>
      </c>
      <c r="C45" s="13">
        <f t="shared" si="11"/>
        <v>0</v>
      </c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30"/>
      <c r="AH45" s="90"/>
    </row>
    <row r="46" spans="1:34" x14ac:dyDescent="0.25">
      <c r="A46" s="7" t="s">
        <v>6</v>
      </c>
      <c r="B46" s="13">
        <f>6.5+3.7+5.1+7+4.9+1.8+6.4+5.6+9.5</f>
        <v>50.5</v>
      </c>
      <c r="C46" s="13">
        <f t="shared" si="11"/>
        <v>0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13"/>
      <c r="S46" s="23"/>
      <c r="T46" s="23"/>
      <c r="U46" s="23"/>
      <c r="V46" s="23"/>
      <c r="W46" s="23"/>
      <c r="X46" s="13"/>
      <c r="Y46" s="23"/>
      <c r="Z46" s="23"/>
      <c r="AA46" s="23"/>
      <c r="AB46" s="23"/>
      <c r="AC46" s="23"/>
      <c r="AD46" s="13"/>
      <c r="AE46" s="23"/>
      <c r="AF46" s="23"/>
      <c r="AG46" s="30"/>
      <c r="AH46" s="90"/>
    </row>
    <row r="47" spans="1:34" x14ac:dyDescent="0.25">
      <c r="A47" s="7" t="s">
        <v>5</v>
      </c>
      <c r="B47" s="13">
        <f>13.7+13.2+39.8+21</f>
        <v>87.699999999999989</v>
      </c>
      <c r="C47" s="13">
        <f t="shared" si="11"/>
        <v>0</v>
      </c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23"/>
      <c r="AE47" s="23"/>
      <c r="AF47" s="13"/>
      <c r="AG47" s="26"/>
      <c r="AH47" s="89"/>
    </row>
    <row r="48" spans="1:34" x14ac:dyDescent="0.25">
      <c r="A48" s="7" t="s">
        <v>8</v>
      </c>
      <c r="B48" s="13">
        <f>6.5+8.1+12.9+33.1</f>
        <v>60.6</v>
      </c>
      <c r="C48" s="13">
        <f t="shared" si="11"/>
        <v>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23"/>
      <c r="AE48" s="23"/>
      <c r="AF48" s="13"/>
      <c r="AG48" s="26"/>
      <c r="AH48" s="89"/>
    </row>
    <row r="49" spans="1:34" x14ac:dyDescent="0.25">
      <c r="A49" s="7" t="s">
        <v>31</v>
      </c>
      <c r="B49" s="13">
        <f>0.8+0.7+4.1</f>
        <v>5.6</v>
      </c>
      <c r="C49" s="13">
        <f t="shared" si="11"/>
        <v>0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30"/>
      <c r="AH49" s="90"/>
    </row>
    <row r="50" spans="1:34" x14ac:dyDescent="0.25">
      <c r="A50" s="10" t="s">
        <v>35</v>
      </c>
      <c r="B50" s="15">
        <f>SUM(B51:B53)</f>
        <v>5790.7000000000007</v>
      </c>
      <c r="C50" s="13">
        <f t="shared" si="11"/>
        <v>0</v>
      </c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30"/>
      <c r="AH50" s="90"/>
    </row>
    <row r="51" spans="1:34" x14ac:dyDescent="0.25">
      <c r="A51" s="7" t="s">
        <v>13</v>
      </c>
      <c r="B51" s="13">
        <f>14+13.6+13.8+5.6+11.4+5+15.4+15.5+15.5+15.5+15.4+15.5+14.7</f>
        <v>170.9</v>
      </c>
      <c r="C51" s="13">
        <f t="shared" si="11"/>
        <v>3759.8000000000015</v>
      </c>
      <c r="D51" s="13">
        <f t="shared" ref="D51:E51" si="13">14+13.6+13.8+5.6+11.4+5+15.4+15.5+15.5+15.5+15.4+15.5+14.7</f>
        <v>170.9</v>
      </c>
      <c r="E51" s="13">
        <f t="shared" si="13"/>
        <v>170.9</v>
      </c>
      <c r="F51" s="23"/>
      <c r="G51" s="23"/>
      <c r="H51" s="13">
        <f t="shared" ref="H51:L51" si="14">14+13.6+13.8+5.6+11.4+5+15.4+15.5+15.5+15.5+15.4+15.5+14.7</f>
        <v>170.9</v>
      </c>
      <c r="I51" s="13">
        <f t="shared" si="14"/>
        <v>170.9</v>
      </c>
      <c r="J51" s="13">
        <f t="shared" si="14"/>
        <v>170.9</v>
      </c>
      <c r="K51" s="13">
        <f t="shared" si="14"/>
        <v>170.9</v>
      </c>
      <c r="L51" s="13">
        <f t="shared" si="14"/>
        <v>170.9</v>
      </c>
      <c r="M51" s="23"/>
      <c r="N51" s="23"/>
      <c r="O51" s="13">
        <f t="shared" ref="O51:S51" si="15">14+13.6+13.8+5.6+11.4+5+15.4+15.5+15.5+15.5+15.4+15.5+14.7</f>
        <v>170.9</v>
      </c>
      <c r="P51" s="13">
        <f t="shared" si="15"/>
        <v>170.9</v>
      </c>
      <c r="Q51" s="13">
        <f t="shared" si="15"/>
        <v>170.9</v>
      </c>
      <c r="R51" s="13">
        <f t="shared" si="15"/>
        <v>170.9</v>
      </c>
      <c r="S51" s="13">
        <f t="shared" si="15"/>
        <v>170.9</v>
      </c>
      <c r="T51" s="13"/>
      <c r="U51" s="13"/>
      <c r="V51" s="13">
        <f t="shared" ref="V51:Z51" si="16">14+13.6+13.8+5.6+11.4+5+15.4+15.5+15.5+15.5+15.4+15.5+14.7</f>
        <v>170.9</v>
      </c>
      <c r="W51" s="13">
        <f t="shared" si="16"/>
        <v>170.9</v>
      </c>
      <c r="X51" s="13">
        <f t="shared" si="16"/>
        <v>170.9</v>
      </c>
      <c r="Y51" s="13">
        <f t="shared" si="16"/>
        <v>170.9</v>
      </c>
      <c r="Z51" s="13">
        <f t="shared" si="16"/>
        <v>170.9</v>
      </c>
      <c r="AA51" s="13"/>
      <c r="AB51" s="13"/>
      <c r="AC51" s="13">
        <f t="shared" ref="AC51:AG51" si="17">14+13.6+13.8+5.6+11.4+5+15.4+15.5+15.5+15.5+15.4+15.5+14.7</f>
        <v>170.9</v>
      </c>
      <c r="AD51" s="13">
        <f t="shared" si="17"/>
        <v>170.9</v>
      </c>
      <c r="AE51" s="13">
        <f t="shared" si="17"/>
        <v>170.9</v>
      </c>
      <c r="AF51" s="13">
        <f t="shared" si="17"/>
        <v>170.9</v>
      </c>
      <c r="AG51" s="13">
        <f t="shared" si="17"/>
        <v>170.9</v>
      </c>
      <c r="AH51" s="89"/>
    </row>
    <row r="52" spans="1:34" x14ac:dyDescent="0.25">
      <c r="A52" s="7" t="s">
        <v>5</v>
      </c>
      <c r="B52" s="13">
        <f>21+21.2</f>
        <v>42.2</v>
      </c>
      <c r="C52" s="13">
        <f t="shared" si="11"/>
        <v>0</v>
      </c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13"/>
      <c r="S52" s="13"/>
      <c r="T52" s="13"/>
      <c r="U52" s="13"/>
      <c r="V52" s="13"/>
      <c r="W52" s="23"/>
      <c r="X52" s="23"/>
      <c r="Y52" s="13"/>
      <c r="Z52" s="13"/>
      <c r="AA52" s="13"/>
      <c r="AB52" s="13"/>
      <c r="AC52" s="13"/>
      <c r="AD52" s="23"/>
      <c r="AE52" s="23"/>
      <c r="AF52" s="13"/>
      <c r="AG52" s="26"/>
      <c r="AH52" s="89"/>
    </row>
    <row r="53" spans="1:34" ht="30" x14ac:dyDescent="0.25">
      <c r="A53" s="7" t="s">
        <v>11</v>
      </c>
      <c r="B53" s="13">
        <v>5577.6</v>
      </c>
      <c r="C53" s="13">
        <f t="shared" si="11"/>
        <v>0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30"/>
      <c r="AH53" s="90"/>
    </row>
    <row r="54" spans="1:34" x14ac:dyDescent="0.25">
      <c r="A54" s="10" t="s">
        <v>36</v>
      </c>
      <c r="B54" s="15">
        <f>SUM(B55:B56)</f>
        <v>2622.2999999999997</v>
      </c>
      <c r="C54" s="13">
        <f t="shared" si="11"/>
        <v>0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30"/>
      <c r="AH54" s="90"/>
    </row>
    <row r="55" spans="1:34" x14ac:dyDescent="0.25">
      <c r="A55" s="7" t="s">
        <v>5</v>
      </c>
      <c r="B55" s="13">
        <f>21.1+21.1</f>
        <v>42.2</v>
      </c>
      <c r="C55" s="13">
        <f t="shared" si="11"/>
        <v>0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13"/>
      <c r="S55" s="13"/>
      <c r="T55" s="13"/>
      <c r="U55" s="13"/>
      <c r="V55" s="13"/>
      <c r="W55" s="23"/>
      <c r="X55" s="23"/>
      <c r="Y55" s="13"/>
      <c r="Z55" s="13"/>
      <c r="AA55" s="13"/>
      <c r="AB55" s="13"/>
      <c r="AC55" s="13"/>
      <c r="AD55" s="23"/>
      <c r="AE55" s="23"/>
      <c r="AF55" s="13"/>
      <c r="AG55" s="26"/>
      <c r="AH55" s="89"/>
    </row>
    <row r="56" spans="1:34" ht="30" x14ac:dyDescent="0.25">
      <c r="A56" s="7" t="s">
        <v>11</v>
      </c>
      <c r="B56" s="13">
        <v>2580.1</v>
      </c>
      <c r="C56" s="13">
        <f t="shared" si="11"/>
        <v>0</v>
      </c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30"/>
      <c r="AH56" s="90"/>
    </row>
    <row r="57" spans="1:34" x14ac:dyDescent="0.25">
      <c r="A57" s="10" t="s">
        <v>37</v>
      </c>
      <c r="B57" s="15">
        <f>SUM(B58)</f>
        <v>1683.5</v>
      </c>
      <c r="C57" s="13">
        <f t="shared" si="11"/>
        <v>0</v>
      </c>
      <c r="D57" s="23"/>
      <c r="E57" s="4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30"/>
      <c r="AH57" s="90"/>
    </row>
    <row r="58" spans="1:34" ht="30" x14ac:dyDescent="0.25">
      <c r="A58" s="7" t="s">
        <v>11</v>
      </c>
      <c r="B58" s="13">
        <v>1683.5</v>
      </c>
      <c r="C58" s="13">
        <f t="shared" si="11"/>
        <v>0</v>
      </c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30"/>
      <c r="AH58" s="90"/>
    </row>
    <row r="59" spans="1:34" x14ac:dyDescent="0.25">
      <c r="A59" s="10" t="s">
        <v>18</v>
      </c>
      <c r="B59" s="13"/>
      <c r="C59" s="13">
        <f t="shared" si="11"/>
        <v>0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30"/>
      <c r="AH59" s="90"/>
    </row>
    <row r="60" spans="1:34" x14ac:dyDescent="0.25">
      <c r="A60" s="7" t="s">
        <v>85</v>
      </c>
      <c r="B60" s="13"/>
      <c r="C60" s="13">
        <f t="shared" si="11"/>
        <v>0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30"/>
      <c r="AH60" s="90"/>
    </row>
    <row r="61" spans="1:34" x14ac:dyDescent="0.25">
      <c r="A61" s="7" t="s">
        <v>84</v>
      </c>
      <c r="B61" s="13"/>
      <c r="C61" s="13">
        <f t="shared" si="11"/>
        <v>270500</v>
      </c>
      <c r="D61" s="13">
        <f>D7</f>
        <v>8910</v>
      </c>
      <c r="E61" s="13">
        <f t="shared" ref="E61:AH61" si="18">E7</f>
        <v>8910</v>
      </c>
      <c r="F61" s="13">
        <f t="shared" si="18"/>
        <v>8910</v>
      </c>
      <c r="G61" s="13">
        <f t="shared" si="18"/>
        <v>8910</v>
      </c>
      <c r="H61" s="13">
        <f t="shared" si="18"/>
        <v>8910</v>
      </c>
      <c r="I61" s="13">
        <f t="shared" si="18"/>
        <v>8910</v>
      </c>
      <c r="J61" s="13">
        <f t="shared" si="18"/>
        <v>8910</v>
      </c>
      <c r="K61" s="13">
        <f t="shared" si="18"/>
        <v>8910</v>
      </c>
      <c r="L61" s="13">
        <f t="shared" si="18"/>
        <v>8910</v>
      </c>
      <c r="M61" s="13">
        <f t="shared" si="18"/>
        <v>8910</v>
      </c>
      <c r="N61" s="13">
        <f t="shared" si="18"/>
        <v>8910</v>
      </c>
      <c r="O61" s="13">
        <f t="shared" si="18"/>
        <v>8910</v>
      </c>
      <c r="P61" s="13">
        <f t="shared" si="18"/>
        <v>8910</v>
      </c>
      <c r="Q61" s="13">
        <f t="shared" si="18"/>
        <v>8910</v>
      </c>
      <c r="R61" s="13">
        <f t="shared" si="18"/>
        <v>8910</v>
      </c>
      <c r="S61" s="13">
        <f t="shared" si="18"/>
        <v>8910</v>
      </c>
      <c r="T61" s="13">
        <f t="shared" si="18"/>
        <v>8910</v>
      </c>
      <c r="U61" s="13">
        <f t="shared" si="18"/>
        <v>8910</v>
      </c>
      <c r="V61" s="13">
        <f t="shared" si="18"/>
        <v>8910</v>
      </c>
      <c r="W61" s="13">
        <f t="shared" si="18"/>
        <v>8910</v>
      </c>
      <c r="X61" s="13">
        <f t="shared" si="18"/>
        <v>8910</v>
      </c>
      <c r="Y61" s="13">
        <f t="shared" si="18"/>
        <v>8910</v>
      </c>
      <c r="Z61" s="13">
        <f t="shared" si="18"/>
        <v>8910</v>
      </c>
      <c r="AA61" s="13">
        <f t="shared" si="18"/>
        <v>8910</v>
      </c>
      <c r="AB61" s="13">
        <f t="shared" si="18"/>
        <v>8910</v>
      </c>
      <c r="AC61" s="13">
        <f t="shared" si="18"/>
        <v>8910</v>
      </c>
      <c r="AD61" s="13">
        <f t="shared" si="18"/>
        <v>9710</v>
      </c>
      <c r="AE61" s="13">
        <f t="shared" si="18"/>
        <v>9710</v>
      </c>
      <c r="AF61" s="13">
        <f t="shared" si="18"/>
        <v>9710</v>
      </c>
      <c r="AG61" s="13">
        <f t="shared" si="18"/>
        <v>9710</v>
      </c>
      <c r="AH61" s="89">
        <f t="shared" si="18"/>
        <v>9710</v>
      </c>
    </row>
    <row r="62" spans="1:34" ht="17.25" customHeight="1" x14ac:dyDescent="0.25">
      <c r="A62" s="7" t="s">
        <v>20</v>
      </c>
      <c r="B62" s="13"/>
      <c r="C62" s="13">
        <f t="shared" si="11"/>
        <v>4263.6000000000004</v>
      </c>
      <c r="D62" s="23">
        <f>B56+B58</f>
        <v>4263.6000000000004</v>
      </c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6"/>
      <c r="AH62" s="89"/>
    </row>
    <row r="63" spans="1:34" ht="15.75" thickBot="1" x14ac:dyDescent="0.3">
      <c r="A63" s="7" t="s">
        <v>21</v>
      </c>
      <c r="B63" s="13"/>
      <c r="C63" s="13">
        <f t="shared" si="11"/>
        <v>0</v>
      </c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32"/>
      <c r="AH63" s="159"/>
    </row>
    <row r="64" spans="1:34" ht="15.75" thickBot="1" x14ac:dyDescent="0.3">
      <c r="A64" s="11" t="s">
        <v>38</v>
      </c>
      <c r="B64" s="16"/>
      <c r="C64" s="17">
        <f>SUM(C13:C63)</f>
        <v>389547.9</v>
      </c>
      <c r="D64" s="52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4"/>
    </row>
    <row r="65" spans="1:34" x14ac:dyDescent="0.25">
      <c r="A65" s="9"/>
      <c r="B65" s="3"/>
      <c r="C65" s="8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</row>
    <row r="66" spans="1:34" x14ac:dyDescent="0.25">
      <c r="A66" s="9"/>
      <c r="B66" s="3"/>
      <c r="C66" s="8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x14ac:dyDescent="0.25">
      <c r="A67" s="9"/>
      <c r="B67" s="3"/>
      <c r="C67" s="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x14ac:dyDescent="0.25">
      <c r="A68" s="9"/>
      <c r="B68" s="3"/>
      <c r="C68" s="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x14ac:dyDescent="0.25">
      <c r="A69" s="9"/>
      <c r="B69" s="3"/>
      <c r="C69" s="8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x14ac:dyDescent="0.25">
      <c r="A70" s="9"/>
      <c r="B70" s="3"/>
      <c r="C70" s="8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x14ac:dyDescent="0.25">
      <c r="A71" s="9"/>
      <c r="B71" s="3"/>
      <c r="C71" s="8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x14ac:dyDescent="0.25">
      <c r="A72" s="9"/>
      <c r="B72" s="3"/>
      <c r="C72" s="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x14ac:dyDescent="0.25">
      <c r="A73" s="9"/>
      <c r="B73" s="3"/>
      <c r="C73" s="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x14ac:dyDescent="0.25">
      <c r="A74" s="9"/>
      <c r="B74" s="3"/>
      <c r="C74" s="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x14ac:dyDescent="0.25">
      <c r="A75" s="9"/>
      <c r="B75" s="3"/>
      <c r="C75" s="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x14ac:dyDescent="0.25">
      <c r="A76" s="9"/>
      <c r="B76" s="3"/>
      <c r="C76" s="8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x14ac:dyDescent="0.25">
      <c r="A77" s="9"/>
      <c r="B77" s="3"/>
      <c r="C77" s="8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x14ac:dyDescent="0.25">
      <c r="A78" s="9"/>
      <c r="B78" s="3"/>
      <c r="C78" s="8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x14ac:dyDescent="0.25">
      <c r="A79" s="9"/>
      <c r="B79" s="3"/>
      <c r="C79" s="8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x14ac:dyDescent="0.25">
      <c r="A80" s="9"/>
      <c r="B80" s="3"/>
      <c r="C80" s="8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x14ac:dyDescent="0.25">
      <c r="A81" s="9"/>
      <c r="B81" s="3"/>
      <c r="C81" s="8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x14ac:dyDescent="0.25">
      <c r="A82" s="9"/>
      <c r="B82" s="3"/>
      <c r="C82" s="8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x14ac:dyDescent="0.25">
      <c r="A83" s="9"/>
      <c r="B83" s="3"/>
      <c r="C83" s="8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x14ac:dyDescent="0.25">
      <c r="A84" s="9"/>
      <c r="B84" s="3"/>
      <c r="C84" s="8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x14ac:dyDescent="0.25">
      <c r="A85" s="9"/>
      <c r="B85" s="3"/>
      <c r="C85" s="8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x14ac:dyDescent="0.25">
      <c r="A86" s="9"/>
      <c r="B86" s="3"/>
      <c r="C86" s="8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x14ac:dyDescent="0.25">
      <c r="A87" s="9"/>
      <c r="B87" s="3"/>
      <c r="C87" s="8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x14ac:dyDescent="0.25">
      <c r="A88" s="9"/>
      <c r="B88" s="3"/>
      <c r="C88" s="8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x14ac:dyDescent="0.25">
      <c r="A89" s="9"/>
      <c r="B89" s="3"/>
      <c r="C89" s="8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x14ac:dyDescent="0.25">
      <c r="A90" s="9"/>
      <c r="B90" s="3"/>
      <c r="C90" s="8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x14ac:dyDescent="0.25">
      <c r="A91" s="9"/>
      <c r="B91" s="3"/>
      <c r="C91" s="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x14ac:dyDescent="0.25">
      <c r="A92" s="9"/>
      <c r="B92" s="3"/>
      <c r="C92" s="8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x14ac:dyDescent="0.25">
      <c r="A93" s="9"/>
      <c r="B93" s="3"/>
      <c r="C93" s="8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x14ac:dyDescent="0.25">
      <c r="A94" s="9"/>
      <c r="B94" s="3"/>
      <c r="C94" s="8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x14ac:dyDescent="0.25">
      <c r="A95" s="9"/>
      <c r="B95" s="3"/>
      <c r="C95" s="8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x14ac:dyDescent="0.25">
      <c r="A96" s="9"/>
      <c r="B96" s="3"/>
      <c r="C96" s="8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x14ac:dyDescent="0.25">
      <c r="A97" s="9"/>
      <c r="B97" s="3"/>
      <c r="C97" s="8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x14ac:dyDescent="0.25">
      <c r="A98" s="9"/>
      <c r="B98" s="3"/>
      <c r="C98" s="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x14ac:dyDescent="0.25">
      <c r="A99" s="9"/>
      <c r="B99" s="3"/>
      <c r="C99" s="8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x14ac:dyDescent="0.25">
      <c r="A100" s="9"/>
      <c r="B100" s="3"/>
      <c r="C100" s="8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x14ac:dyDescent="0.25">
      <c r="A101" s="9"/>
      <c r="B101" s="3"/>
      <c r="C101" s="8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1:34" x14ac:dyDescent="0.25">
      <c r="A102" s="9"/>
      <c r="B102" s="3"/>
      <c r="C102" s="8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1:34" x14ac:dyDescent="0.25">
      <c r="A103" s="9"/>
      <c r="B103" s="3"/>
      <c r="C103" s="8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1:34" x14ac:dyDescent="0.25">
      <c r="A104" s="9"/>
      <c r="B104" s="3"/>
      <c r="C104" s="8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 x14ac:dyDescent="0.25">
      <c r="A105" s="9"/>
      <c r="B105" s="3"/>
      <c r="C105" s="8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1:34" x14ac:dyDescent="0.25">
      <c r="A106" s="9"/>
      <c r="B106" s="3"/>
      <c r="C106" s="8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1:34" x14ac:dyDescent="0.25">
      <c r="A107" s="9"/>
      <c r="B107" s="3"/>
      <c r="C107" s="8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1:34" x14ac:dyDescent="0.25">
      <c r="A108" s="9"/>
      <c r="B108" s="3"/>
      <c r="C108" s="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1:34" x14ac:dyDescent="0.25">
      <c r="A109" s="9"/>
      <c r="B109" s="3"/>
      <c r="C109" s="8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1:34" x14ac:dyDescent="0.25">
      <c r="A110" s="9"/>
      <c r="B110" s="3"/>
      <c r="C110" s="8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1:34" x14ac:dyDescent="0.25">
      <c r="A111" s="9"/>
      <c r="B111" s="3"/>
      <c r="C111" s="8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1:34" x14ac:dyDescent="0.25">
      <c r="A112" s="9"/>
      <c r="B112" s="3"/>
      <c r="C112" s="8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1:34" x14ac:dyDescent="0.25">
      <c r="A113" s="9"/>
      <c r="B113" s="3"/>
      <c r="C113" s="8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1:34" x14ac:dyDescent="0.25">
      <c r="A114" s="9"/>
      <c r="B114" s="3"/>
      <c r="C114" s="8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1:34" x14ac:dyDescent="0.25">
      <c r="A115" s="9"/>
      <c r="B115" s="3"/>
      <c r="C115" s="8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1:34" x14ac:dyDescent="0.25">
      <c r="A116" s="9"/>
      <c r="B116" s="3"/>
      <c r="C116" s="8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1:34" x14ac:dyDescent="0.25">
      <c r="A117" s="9"/>
      <c r="B117" s="3"/>
      <c r="C117" s="8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1:34" x14ac:dyDescent="0.25">
      <c r="A118" s="9"/>
      <c r="B118" s="3"/>
      <c r="C118" s="8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1:34" x14ac:dyDescent="0.25">
      <c r="A119" s="9"/>
      <c r="B119" s="3"/>
      <c r="C119" s="8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x14ac:dyDescent="0.25">
      <c r="A120" s="9"/>
      <c r="B120" s="3"/>
      <c r="C120" s="8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1:34" x14ac:dyDescent="0.25">
      <c r="A121" s="9"/>
      <c r="B121" s="3"/>
      <c r="C121" s="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1:34" x14ac:dyDescent="0.25">
      <c r="A122" s="9"/>
      <c r="B122" s="3"/>
      <c r="C122" s="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4" x14ac:dyDescent="0.25">
      <c r="A123" s="9"/>
      <c r="B123" s="3"/>
      <c r="C123" s="8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4" x14ac:dyDescent="0.25">
      <c r="A124" s="9"/>
      <c r="B124" s="3"/>
      <c r="C124" s="8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4" x14ac:dyDescent="0.25">
      <c r="A125" s="9"/>
      <c r="B125" s="3"/>
      <c r="C125" s="8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4" x14ac:dyDescent="0.25">
      <c r="A126" s="9"/>
      <c r="B126" s="3"/>
      <c r="C126" s="8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4" x14ac:dyDescent="0.25">
      <c r="A127" s="9"/>
      <c r="B127" s="3"/>
      <c r="C127" s="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1:34" x14ac:dyDescent="0.25">
      <c r="A128" s="9"/>
      <c r="B128" s="3"/>
      <c r="C128" s="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1:34" x14ac:dyDescent="0.25">
      <c r="A129" s="9"/>
      <c r="B129" s="3"/>
      <c r="C129" s="8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1:34" x14ac:dyDescent="0.25">
      <c r="A130" s="9"/>
      <c r="B130" s="3"/>
      <c r="C130" s="8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1:34" x14ac:dyDescent="0.25">
      <c r="A131" s="9"/>
      <c r="B131" s="3"/>
      <c r="C131" s="8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1:34" x14ac:dyDescent="0.25">
      <c r="A132" s="9"/>
      <c r="B132" s="3"/>
      <c r="C132" s="8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1:34" x14ac:dyDescent="0.25">
      <c r="A133" s="9"/>
      <c r="B133" s="3"/>
      <c r="C133" s="8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1:34" x14ac:dyDescent="0.25">
      <c r="A134" s="9"/>
      <c r="B134" s="3"/>
      <c r="C134" s="8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1:34" x14ac:dyDescent="0.25">
      <c r="A135" s="9"/>
      <c r="B135" s="3"/>
      <c r="C135" s="8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x14ac:dyDescent="0.25">
      <c r="A136" s="9"/>
      <c r="B136" s="3"/>
      <c r="C136" s="8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x14ac:dyDescent="0.25">
      <c r="A137" s="9"/>
      <c r="B137" s="3"/>
      <c r="C137" s="8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x14ac:dyDescent="0.25">
      <c r="A138" s="9"/>
      <c r="B138" s="3"/>
      <c r="C138" s="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x14ac:dyDescent="0.25">
      <c r="A139" s="9"/>
      <c r="B139" s="3"/>
      <c r="C139" s="8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x14ac:dyDescent="0.25">
      <c r="A140" s="9"/>
      <c r="B140" s="3"/>
      <c r="C140" s="8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x14ac:dyDescent="0.25">
      <c r="A141" s="9"/>
      <c r="B141" s="3"/>
      <c r="C141" s="8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x14ac:dyDescent="0.25">
      <c r="A142" s="9"/>
      <c r="B142" s="3"/>
      <c r="C142" s="8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x14ac:dyDescent="0.25">
      <c r="A143" s="9"/>
      <c r="B143" s="3"/>
      <c r="C143" s="8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1:34" x14ac:dyDescent="0.25">
      <c r="A144" s="9"/>
      <c r="B144" s="3"/>
      <c r="C144" s="8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1:34" x14ac:dyDescent="0.25">
      <c r="A145" s="9"/>
      <c r="B145" s="3"/>
      <c r="C145" s="8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1:34" x14ac:dyDescent="0.25">
      <c r="A146" s="9"/>
      <c r="B146" s="3"/>
      <c r="C146" s="8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  <row r="147" spans="1:34" x14ac:dyDescent="0.25">
      <c r="A147" s="9"/>
      <c r="B147" s="3"/>
      <c r="C147" s="8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</row>
    <row r="148" spans="1:34" x14ac:dyDescent="0.25">
      <c r="A148" s="9"/>
      <c r="B148" s="3"/>
      <c r="C148" s="8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</row>
    <row r="149" spans="1:34" x14ac:dyDescent="0.25">
      <c r="A149" s="9"/>
      <c r="B149" s="3"/>
      <c r="C149" s="8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</row>
    <row r="150" spans="1:34" x14ac:dyDescent="0.25">
      <c r="A150" s="9"/>
      <c r="B150" s="3"/>
      <c r="C150" s="8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</row>
    <row r="151" spans="1:34" x14ac:dyDescent="0.25">
      <c r="A151" s="9"/>
      <c r="B151" s="3"/>
      <c r="C151" s="8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</row>
    <row r="152" spans="1:34" x14ac:dyDescent="0.25">
      <c r="A152" s="9"/>
      <c r="B152" s="3"/>
      <c r="C152" s="8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</row>
    <row r="153" spans="1:34" x14ac:dyDescent="0.25">
      <c r="A153" s="9"/>
      <c r="B153" s="3"/>
      <c r="C153" s="8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</row>
    <row r="154" spans="1:34" x14ac:dyDescent="0.25">
      <c r="A154" s="9"/>
      <c r="B154" s="3"/>
      <c r="C154" s="8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</row>
    <row r="155" spans="1:34" x14ac:dyDescent="0.25">
      <c r="A155" s="9"/>
      <c r="B155" s="3"/>
      <c r="C155" s="8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</row>
    <row r="156" spans="1:34" x14ac:dyDescent="0.25">
      <c r="A156" s="9"/>
      <c r="B156" s="3"/>
      <c r="C156" s="8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</row>
    <row r="157" spans="1:34" x14ac:dyDescent="0.25">
      <c r="A157" s="9"/>
      <c r="B157" s="3"/>
      <c r="C157" s="8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</row>
    <row r="158" spans="1:34" x14ac:dyDescent="0.25">
      <c r="A158" s="9"/>
      <c r="B158" s="3"/>
      <c r="C158" s="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</row>
    <row r="159" spans="1:34" x14ac:dyDescent="0.25">
      <c r="A159" s="9"/>
      <c r="B159" s="3"/>
      <c r="C159" s="8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</row>
    <row r="160" spans="1:34" x14ac:dyDescent="0.25">
      <c r="A160" s="9"/>
      <c r="B160" s="3"/>
      <c r="C160" s="8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</row>
    <row r="161" spans="1:34" x14ac:dyDescent="0.25">
      <c r="A161" s="9"/>
      <c r="B161" s="3"/>
      <c r="C161" s="8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</row>
    <row r="162" spans="1:34" x14ac:dyDescent="0.25">
      <c r="A162" s="9"/>
      <c r="B162" s="3"/>
      <c r="C162" s="8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</row>
    <row r="163" spans="1:34" x14ac:dyDescent="0.25">
      <c r="A163" s="9"/>
      <c r="B163" s="3"/>
      <c r="C163" s="8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</row>
    <row r="164" spans="1:34" x14ac:dyDescent="0.25">
      <c r="A164" s="9"/>
      <c r="B164" s="3"/>
      <c r="C164" s="8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</row>
    <row r="165" spans="1:34" x14ac:dyDescent="0.25">
      <c r="A165" s="9"/>
      <c r="B165" s="3"/>
      <c r="C165" s="8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</row>
    <row r="166" spans="1:34" x14ac:dyDescent="0.25">
      <c r="A166" s="9"/>
      <c r="B166" s="3"/>
      <c r="C166" s="8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</row>
    <row r="167" spans="1:34" x14ac:dyDescent="0.25">
      <c r="A167" s="9"/>
      <c r="B167" s="3"/>
      <c r="C167" s="8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</row>
    <row r="168" spans="1:34" x14ac:dyDescent="0.25">
      <c r="A168" s="9"/>
      <c r="B168" s="3"/>
      <c r="C168" s="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</row>
    <row r="169" spans="1:34" x14ac:dyDescent="0.25">
      <c r="A169" s="9"/>
      <c r="B169" s="3"/>
      <c r="C169" s="8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</row>
    <row r="170" spans="1:34" x14ac:dyDescent="0.25">
      <c r="A170" s="9"/>
      <c r="B170" s="3"/>
      <c r="C170" s="8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</row>
  </sheetData>
  <mergeCells count="9">
    <mergeCell ref="A1:AG1"/>
    <mergeCell ref="D3:AG3"/>
    <mergeCell ref="D5:AH5"/>
    <mergeCell ref="AD6:AH6"/>
    <mergeCell ref="P8:Q8"/>
    <mergeCell ref="A3:A4"/>
    <mergeCell ref="B3:B4"/>
    <mergeCell ref="B5:B6"/>
    <mergeCell ref="C5:C6"/>
  </mergeCells>
  <pageMargins left="0.75" right="0.75" top="1" bottom="1" header="0.5" footer="0.5"/>
  <pageSetup paperSize="9" scale="40" orientation="landscape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164"/>
  <sheetViews>
    <sheetView topLeftCell="A52" workbookViewId="0">
      <selection activeCell="A62" sqref="A62"/>
    </sheetView>
  </sheetViews>
  <sheetFormatPr defaultColWidth="8.875" defaultRowHeight="15" x14ac:dyDescent="0.25"/>
  <cols>
    <col min="1" max="1" width="45.5" style="6" bestFit="1" customWidth="1"/>
    <col min="2" max="2" width="9.875" style="2" customWidth="1"/>
    <col min="3" max="3" width="10" style="5" bestFit="1" customWidth="1"/>
    <col min="4" max="16" width="7.625" style="1" customWidth="1"/>
    <col min="17" max="20" width="7" style="1" customWidth="1"/>
    <col min="21" max="21" width="7.125" style="1" customWidth="1"/>
    <col min="22" max="22" width="7.625" style="1" customWidth="1"/>
    <col min="23" max="24" width="7" style="1" customWidth="1"/>
    <col min="25" max="25" width="6.875" style="1" customWidth="1"/>
    <col min="26" max="26" width="7" style="1" customWidth="1"/>
    <col min="27" max="27" width="6.875" style="1" customWidth="1"/>
    <col min="28" max="28" width="7.125" style="1" customWidth="1"/>
    <col min="29" max="29" width="7.625" style="1" customWidth="1"/>
    <col min="30" max="30" width="7.125" style="1" customWidth="1"/>
    <col min="31" max="31" width="7.5" style="1" customWidth="1"/>
    <col min="32" max="32" width="7" style="1" customWidth="1"/>
    <col min="33" max="34" width="8" style="1" customWidth="1"/>
    <col min="35" max="16384" width="8.875" style="1"/>
  </cols>
  <sheetData>
    <row r="1" spans="1:34" ht="32.1" customHeight="1" x14ac:dyDescent="0.45">
      <c r="A1" s="221" t="s">
        <v>75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</row>
    <row r="2" spans="1:34" ht="15.75" thickBot="1" x14ac:dyDescent="0.3"/>
    <row r="3" spans="1:34" x14ac:dyDescent="0.25">
      <c r="A3" s="187"/>
      <c r="B3" s="189"/>
      <c r="C3" s="19"/>
      <c r="D3" s="191" t="s">
        <v>55</v>
      </c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55"/>
    </row>
    <row r="4" spans="1:34" ht="15.75" thickBot="1" x14ac:dyDescent="0.3">
      <c r="A4" s="188"/>
      <c r="B4" s="190"/>
      <c r="C4" s="20"/>
      <c r="D4" s="12">
        <v>1</v>
      </c>
      <c r="E4" s="12">
        <v>2</v>
      </c>
      <c r="F4" s="12">
        <v>3</v>
      </c>
      <c r="G4" s="12">
        <v>4</v>
      </c>
      <c r="H4" s="12">
        <v>5</v>
      </c>
      <c r="I4" s="12">
        <v>6</v>
      </c>
      <c r="J4" s="12">
        <v>7</v>
      </c>
      <c r="K4" s="12">
        <v>8</v>
      </c>
      <c r="L4" s="12">
        <v>9</v>
      </c>
      <c r="M4" s="12">
        <v>10</v>
      </c>
      <c r="N4" s="12">
        <v>11</v>
      </c>
      <c r="O4" s="12">
        <v>12</v>
      </c>
      <c r="P4" s="12">
        <v>13</v>
      </c>
      <c r="Q4" s="12">
        <v>14</v>
      </c>
      <c r="R4" s="12">
        <v>15</v>
      </c>
      <c r="S4" s="12">
        <v>16</v>
      </c>
      <c r="T4" s="12">
        <v>17</v>
      </c>
      <c r="U4" s="12">
        <v>18</v>
      </c>
      <c r="V4" s="12">
        <v>19</v>
      </c>
      <c r="W4" s="12">
        <v>20</v>
      </c>
      <c r="X4" s="12">
        <v>21</v>
      </c>
      <c r="Y4" s="12">
        <v>22</v>
      </c>
      <c r="Z4" s="12">
        <v>23</v>
      </c>
      <c r="AA4" s="12">
        <v>24</v>
      </c>
      <c r="AB4" s="12">
        <v>25</v>
      </c>
      <c r="AC4" s="12">
        <v>26</v>
      </c>
      <c r="AD4" s="12">
        <v>27</v>
      </c>
      <c r="AE4" s="12">
        <v>28</v>
      </c>
      <c r="AF4" s="12">
        <v>29</v>
      </c>
      <c r="AG4" s="18">
        <v>30</v>
      </c>
      <c r="AH4" s="56">
        <v>31</v>
      </c>
    </row>
    <row r="5" spans="1:34" ht="14.1" customHeight="1" thickBot="1" x14ac:dyDescent="0.3">
      <c r="A5" s="10" t="s">
        <v>22</v>
      </c>
      <c r="B5" s="205" t="s">
        <v>56</v>
      </c>
      <c r="C5" s="207" t="s">
        <v>57</v>
      </c>
      <c r="D5" s="222" t="s">
        <v>59</v>
      </c>
      <c r="E5" s="223"/>
      <c r="F5" s="223"/>
      <c r="G5" s="223"/>
      <c r="H5" s="223"/>
      <c r="I5" s="223"/>
      <c r="J5" s="223"/>
      <c r="K5" s="223"/>
      <c r="L5" s="223"/>
      <c r="M5" s="223"/>
      <c r="N5" s="223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3"/>
      <c r="AG5" s="223"/>
      <c r="AH5" s="224"/>
    </row>
    <row r="6" spans="1:34" ht="15.75" thickBot="1" x14ac:dyDescent="0.3">
      <c r="A6" s="10" t="s">
        <v>1</v>
      </c>
      <c r="B6" s="206"/>
      <c r="C6" s="208"/>
      <c r="D6" s="16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222" t="s">
        <v>44</v>
      </c>
      <c r="AE6" s="223"/>
      <c r="AF6" s="223"/>
      <c r="AG6" s="223"/>
      <c r="AH6" s="224"/>
    </row>
    <row r="7" spans="1:34" x14ac:dyDescent="0.25">
      <c r="A7" s="10"/>
      <c r="B7" s="15"/>
      <c r="C7" s="21"/>
      <c r="D7" s="22">
        <v>8910</v>
      </c>
      <c r="E7" s="22">
        <v>8910</v>
      </c>
      <c r="F7" s="22">
        <v>8910</v>
      </c>
      <c r="G7" s="22">
        <v>8910</v>
      </c>
      <c r="H7" s="22">
        <v>8910</v>
      </c>
      <c r="I7" s="22">
        <v>8910</v>
      </c>
      <c r="J7" s="22">
        <v>8910</v>
      </c>
      <c r="K7" s="22">
        <v>8910</v>
      </c>
      <c r="L7" s="22">
        <v>8910</v>
      </c>
      <c r="M7" s="22">
        <v>8910</v>
      </c>
      <c r="N7" s="22">
        <v>8910</v>
      </c>
      <c r="O7" s="22">
        <v>8910</v>
      </c>
      <c r="P7" s="22">
        <v>8910</v>
      </c>
      <c r="Q7" s="22">
        <v>8910</v>
      </c>
      <c r="R7" s="22">
        <v>8910</v>
      </c>
      <c r="S7" s="22">
        <v>8910</v>
      </c>
      <c r="T7" s="22">
        <v>8910</v>
      </c>
      <c r="U7" s="22">
        <v>8910</v>
      </c>
      <c r="V7" s="22">
        <v>8910</v>
      </c>
      <c r="W7" s="22">
        <v>8910</v>
      </c>
      <c r="X7" s="22">
        <v>8910</v>
      </c>
      <c r="Y7" s="22">
        <v>8910</v>
      </c>
      <c r="Z7" s="22">
        <v>8910</v>
      </c>
      <c r="AA7" s="22">
        <v>8910</v>
      </c>
      <c r="AB7" s="22">
        <v>8910</v>
      </c>
      <c r="AC7" s="22">
        <v>8910</v>
      </c>
      <c r="AD7" s="170">
        <f>8910+800</f>
        <v>9710</v>
      </c>
      <c r="AE7" s="170">
        <f>8910+800</f>
        <v>9710</v>
      </c>
      <c r="AF7" s="170">
        <f>8910+800</f>
        <v>9710</v>
      </c>
      <c r="AG7" s="170">
        <f>8910+800</f>
        <v>9710</v>
      </c>
      <c r="AH7" s="171">
        <f>8910+800</f>
        <v>9710</v>
      </c>
    </row>
    <row r="8" spans="1:34" x14ac:dyDescent="0.25">
      <c r="A8" s="10"/>
      <c r="B8" s="15"/>
      <c r="C8" s="21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225"/>
      <c r="Q8" s="22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7"/>
      <c r="AH8" s="88"/>
    </row>
    <row r="9" spans="1:34" s="2" customFormat="1" x14ac:dyDescent="0.25">
      <c r="A9" s="7" t="s">
        <v>2</v>
      </c>
      <c r="B9" s="13"/>
      <c r="C9" s="15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13"/>
      <c r="Z9" s="13"/>
      <c r="AA9" s="13"/>
      <c r="AB9" s="13"/>
      <c r="AC9" s="13"/>
      <c r="AD9" s="69"/>
      <c r="AE9" s="13"/>
      <c r="AF9" s="13"/>
      <c r="AG9" s="26"/>
      <c r="AH9" s="89"/>
    </row>
    <row r="10" spans="1:34" x14ac:dyDescent="0.25">
      <c r="A10" s="10"/>
      <c r="B10" s="15"/>
      <c r="C10" s="1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9"/>
      <c r="AH10" s="87"/>
    </row>
    <row r="11" spans="1:34" s="24" customFormat="1" ht="15.75" thickBot="1" x14ac:dyDescent="0.3">
      <c r="A11" s="10" t="s">
        <v>3</v>
      </c>
      <c r="B11" s="15">
        <f>B12+B20+B33+B43+B50+B54+B57</f>
        <v>26110.500000000004</v>
      </c>
      <c r="C11" s="13">
        <f t="shared" ref="C11:C42" si="0">SUM(D11:AG11)</f>
        <v>0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30"/>
      <c r="AH11" s="90"/>
    </row>
    <row r="12" spans="1:34" x14ac:dyDescent="0.25">
      <c r="A12" s="10" t="s">
        <v>4</v>
      </c>
      <c r="B12" s="15">
        <f>SUM(B13:B19)</f>
        <v>3441.7999999999997</v>
      </c>
      <c r="C12" s="13">
        <f t="shared" si="0"/>
        <v>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30"/>
      <c r="AH12" s="90"/>
    </row>
    <row r="13" spans="1:34" x14ac:dyDescent="0.25">
      <c r="A13" s="7" t="s">
        <v>23</v>
      </c>
      <c r="B13" s="13">
        <f>53.5+53.6+27.4+76.2+37.8+43.4+43.8+45.2+23.4+50.9+53.1+80.3+38.7+9.3+9.5+61.2+20.8+44.5+14.5</f>
        <v>787.09999999999991</v>
      </c>
      <c r="C13" s="13">
        <f t="shared" si="0"/>
        <v>3935.4999999999995</v>
      </c>
      <c r="D13" s="13"/>
      <c r="E13" s="13">
        <f>53.5+53.6+27.4+76.2+37.8+43.4+43.8+45.2+23.4+50.9+53.1+80.3+38.7+9.3+9.5+61.2+20.8+44.5+14.5</f>
        <v>787.09999999999991</v>
      </c>
      <c r="F13" s="13"/>
      <c r="G13" s="13"/>
      <c r="H13" s="13"/>
      <c r="I13" s="13"/>
      <c r="J13" s="13">
        <f>53.5+53.6+27.4+76.2+37.8+43.4+43.8+45.2+23.4+50.9+53.1+80.3+38.7+9.3+9.5+61.2+20.8+44.5+14.5</f>
        <v>787.09999999999991</v>
      </c>
      <c r="K13" s="13"/>
      <c r="L13" s="13"/>
      <c r="M13" s="13"/>
      <c r="N13" s="13"/>
      <c r="O13" s="13">
        <f>53.5+53.6+27.4+76.2+37.8+43.4+43.8+45.2+23.4+50.9+53.1+80.3+38.7+9.3+9.5+61.2+20.8+44.5+14.5</f>
        <v>787.09999999999991</v>
      </c>
      <c r="P13" s="13"/>
      <c r="Q13" s="23"/>
      <c r="R13" s="23"/>
      <c r="S13" s="23"/>
      <c r="T13" s="23"/>
      <c r="U13" s="13">
        <f>53.5+53.6+27.4+76.2+37.8+43.4+43.8+45.2+23.4+50.9+53.1+80.3+38.7+9.3+9.5+61.2+20.8+44.5+14.5</f>
        <v>787.09999999999991</v>
      </c>
      <c r="V13" s="23"/>
      <c r="W13" s="23"/>
      <c r="X13" s="23"/>
      <c r="Y13" s="23"/>
      <c r="Z13" s="23"/>
      <c r="AA13" s="13">
        <f>53.5+53.6+27.4+76.2+37.8+43.4+43.8+45.2+23.4+50.9+53.1+80.3+38.7+9.3+9.5+61.2+20.8+44.5+14.5</f>
        <v>787.09999999999991</v>
      </c>
      <c r="AB13" s="23"/>
      <c r="AC13" s="23"/>
      <c r="AD13" s="23"/>
      <c r="AE13" s="23"/>
      <c r="AF13" s="23"/>
      <c r="AG13" s="30"/>
      <c r="AH13" s="89">
        <f>53.5+53.6+27.4+76.2+37.8+43.4+43.8+45.2+23.4+50.9+53.1+80.3+38.7+9.3+9.5+61.2+20.8+44.5+14.5</f>
        <v>787.09999999999991</v>
      </c>
    </row>
    <row r="14" spans="1:34" x14ac:dyDescent="0.25">
      <c r="A14" s="7" t="s">
        <v>5</v>
      </c>
      <c r="B14" s="13">
        <f>7.7+19.7+9.3+9.3</f>
        <v>46</v>
      </c>
      <c r="C14" s="13">
        <f t="shared" si="0"/>
        <v>230</v>
      </c>
      <c r="D14" s="23"/>
      <c r="E14" s="13">
        <f>7.7+19.7+9.3+9.3</f>
        <v>46</v>
      </c>
      <c r="F14" s="23"/>
      <c r="G14" s="23"/>
      <c r="H14" s="23"/>
      <c r="I14" s="23"/>
      <c r="J14" s="13">
        <f>7.7+19.7+9.3+9.3</f>
        <v>46</v>
      </c>
      <c r="K14" s="23"/>
      <c r="L14" s="23"/>
      <c r="M14" s="23"/>
      <c r="N14" s="23"/>
      <c r="O14" s="13">
        <f>7.7+19.7+9.3+9.3</f>
        <v>46</v>
      </c>
      <c r="P14" s="23"/>
      <c r="Q14" s="23"/>
      <c r="R14" s="23"/>
      <c r="S14" s="23"/>
      <c r="T14" s="23"/>
      <c r="U14" s="13">
        <f>7.7+19.7+9.3+9.3</f>
        <v>46</v>
      </c>
      <c r="V14" s="23"/>
      <c r="W14" s="23"/>
      <c r="X14" s="23"/>
      <c r="Y14" s="23"/>
      <c r="Z14" s="23"/>
      <c r="AA14" s="13">
        <f>7.7+19.7+9.3+9.3</f>
        <v>46</v>
      </c>
      <c r="AB14" s="23"/>
      <c r="AC14" s="23"/>
      <c r="AD14" s="23"/>
      <c r="AE14" s="23"/>
      <c r="AF14" s="23"/>
      <c r="AG14" s="30"/>
      <c r="AH14" s="89">
        <f>7.7+19.7+9.3+9.3</f>
        <v>46</v>
      </c>
    </row>
    <row r="15" spans="1:34" x14ac:dyDescent="0.25">
      <c r="A15" s="7" t="s">
        <v>6</v>
      </c>
      <c r="B15" s="13">
        <f>30.1+17.1+21.2+21.3+35.6</f>
        <v>125.30000000000001</v>
      </c>
      <c r="C15" s="13">
        <f t="shared" si="0"/>
        <v>626.5</v>
      </c>
      <c r="D15" s="23"/>
      <c r="E15" s="13">
        <f>30.1+17.1+21.2+21.3+35.6</f>
        <v>125.30000000000001</v>
      </c>
      <c r="F15" s="23"/>
      <c r="G15" s="23"/>
      <c r="H15" s="23"/>
      <c r="I15" s="23"/>
      <c r="J15" s="13">
        <f>30.1+17.1+21.2+21.3+35.6</f>
        <v>125.30000000000001</v>
      </c>
      <c r="K15" s="23"/>
      <c r="L15" s="23"/>
      <c r="M15" s="23"/>
      <c r="N15" s="23"/>
      <c r="O15" s="13">
        <f>30.1+17.1+21.2+21.3+35.6</f>
        <v>125.30000000000001</v>
      </c>
      <c r="P15" s="23"/>
      <c r="Q15" s="13"/>
      <c r="R15" s="23"/>
      <c r="S15" s="23"/>
      <c r="T15" s="23"/>
      <c r="U15" s="13">
        <f>30.1+17.1+21.2+21.3+35.6</f>
        <v>125.30000000000001</v>
      </c>
      <c r="V15" s="23"/>
      <c r="W15" s="23"/>
      <c r="X15" s="23"/>
      <c r="Y15" s="23"/>
      <c r="Z15" s="23"/>
      <c r="AA15" s="13">
        <f>30.1+17.1+21.2+21.3+35.6</f>
        <v>125.30000000000001</v>
      </c>
      <c r="AB15" s="23"/>
      <c r="AC15" s="23"/>
      <c r="AD15" s="23"/>
      <c r="AE15" s="23"/>
      <c r="AF15" s="23"/>
      <c r="AG15" s="30"/>
      <c r="AH15" s="89">
        <f>30.1+17.1+21.2+21.3+35.6</f>
        <v>125.30000000000001</v>
      </c>
    </row>
    <row r="16" spans="1:34" x14ac:dyDescent="0.25">
      <c r="A16" s="7" t="s">
        <v>24</v>
      </c>
      <c r="B16" s="13">
        <f>19.6+7.1+7+55.9+44.4+74.3+107.4+12.4+111.8+202.8+221.6+7.5+175.2</f>
        <v>1047</v>
      </c>
      <c r="C16" s="13">
        <f t="shared" si="0"/>
        <v>6282</v>
      </c>
      <c r="D16" s="13">
        <f>19.6+7.1+7+55.9+44.4+74.3+107.4+12.4+111.8+202.8+221.6+7.5+175.2</f>
        <v>1047</v>
      </c>
      <c r="E16" s="23"/>
      <c r="F16" s="23"/>
      <c r="G16" s="23"/>
      <c r="H16" s="13">
        <f>19.6+7.1+7+55.9+44.4+74.3+107.4+12.4+111.8+202.8+221.6+7.5+175.2</f>
        <v>1047</v>
      </c>
      <c r="I16" s="23"/>
      <c r="J16" s="23"/>
      <c r="K16" s="23"/>
      <c r="L16" s="23"/>
      <c r="M16" s="13">
        <f>19.6+7.1+7+55.9+44.4+74.3+107.4+12.4+111.8+202.8+221.6+7.5+175.2</f>
        <v>1047</v>
      </c>
      <c r="N16" s="23"/>
      <c r="O16" s="23"/>
      <c r="P16" s="23"/>
      <c r="Q16" s="23"/>
      <c r="R16" s="23"/>
      <c r="S16" s="13">
        <f>19.6+7.1+7+55.9+44.4+74.3+107.4+12.4+111.8+202.8+221.6+7.5+175.2</f>
        <v>1047</v>
      </c>
      <c r="T16" s="23"/>
      <c r="U16" s="23"/>
      <c r="V16" s="23"/>
      <c r="W16" s="23"/>
      <c r="X16" s="23"/>
      <c r="Y16" s="13">
        <f>19.6+7.1+7+55.9+44.4+74.3+107.4+12.4+111.8+202.8+221.6+7.5+175.2</f>
        <v>1047</v>
      </c>
      <c r="Z16" s="23"/>
      <c r="AA16" s="23"/>
      <c r="AB16" s="23"/>
      <c r="AC16" s="23"/>
      <c r="AD16" s="23"/>
      <c r="AE16" s="23"/>
      <c r="AF16" s="13">
        <f>19.6+7.1+7+55.9+44.4+74.3+107.4+12.4+111.8+202.8+221.6+7.5+175.2</f>
        <v>1047</v>
      </c>
      <c r="AG16" s="30"/>
      <c r="AH16" s="90"/>
    </row>
    <row r="17" spans="1:34" x14ac:dyDescent="0.25">
      <c r="A17" s="7" t="s">
        <v>8</v>
      </c>
      <c r="B17" s="13">
        <f>56+151.7+158.3+4.5+33.8+19.3+38.2</f>
        <v>461.8</v>
      </c>
      <c r="C17" s="13">
        <f t="shared" si="0"/>
        <v>2770.8</v>
      </c>
      <c r="D17" s="13">
        <f>56+151.7+158.3+4.5+33.8+19.3+38.2</f>
        <v>461.8</v>
      </c>
      <c r="E17" s="23"/>
      <c r="F17" s="23"/>
      <c r="G17" s="23"/>
      <c r="H17" s="13">
        <f>56+151.7+158.3+4.5+33.8+19.3+38.2</f>
        <v>461.8</v>
      </c>
      <c r="I17" s="23"/>
      <c r="J17" s="23"/>
      <c r="K17" s="23"/>
      <c r="L17" s="23"/>
      <c r="M17" s="13">
        <f>56+151.7+158.3+4.5+33.8+19.3+38.2</f>
        <v>461.8</v>
      </c>
      <c r="N17" s="23"/>
      <c r="O17" s="23"/>
      <c r="P17" s="23"/>
      <c r="Q17" s="23"/>
      <c r="R17" s="23"/>
      <c r="S17" s="13">
        <f>56+151.7+158.3+4.5+33.8+19.3+38.2</f>
        <v>461.8</v>
      </c>
      <c r="T17" s="23"/>
      <c r="U17" s="23"/>
      <c r="V17" s="23"/>
      <c r="W17" s="23"/>
      <c r="X17" s="23"/>
      <c r="Y17" s="13">
        <f>56+151.7+158.3+4.5+33.8+19.3+38.2</f>
        <v>461.8</v>
      </c>
      <c r="Z17" s="23"/>
      <c r="AA17" s="23"/>
      <c r="AB17" s="23"/>
      <c r="AC17" s="23"/>
      <c r="AD17" s="23"/>
      <c r="AE17" s="23"/>
      <c r="AF17" s="13">
        <f>56+151.7+158.3+4.5+33.8+19.3+38.2</f>
        <v>461.8</v>
      </c>
      <c r="AG17" s="30"/>
      <c r="AH17" s="90"/>
    </row>
    <row r="18" spans="1:34" x14ac:dyDescent="0.25">
      <c r="A18" s="7" t="s">
        <v>13</v>
      </c>
      <c r="B18" s="13">
        <f>23.9+31.5+39.7</f>
        <v>95.1</v>
      </c>
      <c r="C18" s="13">
        <f t="shared" si="0"/>
        <v>570.6</v>
      </c>
      <c r="D18" s="13">
        <f>23.9+31.5+39.7</f>
        <v>95.1</v>
      </c>
      <c r="E18" s="23"/>
      <c r="F18" s="23"/>
      <c r="G18" s="23"/>
      <c r="H18" s="13">
        <f>23.9+31.5+39.7</f>
        <v>95.1</v>
      </c>
      <c r="I18" s="23"/>
      <c r="J18" s="23"/>
      <c r="K18" s="23"/>
      <c r="L18" s="23"/>
      <c r="M18" s="13">
        <f>23.9+31.5+39.7</f>
        <v>95.1</v>
      </c>
      <c r="N18" s="23"/>
      <c r="O18" s="23"/>
      <c r="P18" s="23"/>
      <c r="Q18" s="23"/>
      <c r="R18" s="23"/>
      <c r="S18" s="13">
        <f>23.9+31.5+39.7</f>
        <v>95.1</v>
      </c>
      <c r="T18" s="23"/>
      <c r="U18" s="23"/>
      <c r="V18" s="23"/>
      <c r="W18" s="23"/>
      <c r="X18" s="23"/>
      <c r="Y18" s="13">
        <f>23.9+31.5+39.7</f>
        <v>95.1</v>
      </c>
      <c r="Z18" s="23"/>
      <c r="AA18" s="23"/>
      <c r="AB18" s="23"/>
      <c r="AC18" s="23"/>
      <c r="AD18" s="23"/>
      <c r="AE18" s="23"/>
      <c r="AF18" s="13">
        <f>23.9+31.5+39.7</f>
        <v>95.1</v>
      </c>
      <c r="AG18" s="30"/>
      <c r="AH18" s="90"/>
    </row>
    <row r="19" spans="1:34" x14ac:dyDescent="0.25">
      <c r="A19" s="7" t="s">
        <v>7</v>
      </c>
      <c r="B19" s="13">
        <f>29.1+58.2+418.7+373.5</f>
        <v>879.5</v>
      </c>
      <c r="C19" s="13">
        <f t="shared" si="0"/>
        <v>5277</v>
      </c>
      <c r="D19" s="13">
        <f>29.1+58.2+418.7+373.5</f>
        <v>879.5</v>
      </c>
      <c r="E19" s="23"/>
      <c r="F19" s="23"/>
      <c r="G19" s="23"/>
      <c r="H19" s="13">
        <f>29.1+58.2+418.7+373.5</f>
        <v>879.5</v>
      </c>
      <c r="I19" s="23"/>
      <c r="J19" s="23"/>
      <c r="K19" s="23"/>
      <c r="L19" s="23"/>
      <c r="M19" s="13">
        <f>29.1+58.2+418.7+373.5</f>
        <v>879.5</v>
      </c>
      <c r="N19" s="23"/>
      <c r="O19" s="23"/>
      <c r="P19" s="23"/>
      <c r="Q19" s="23"/>
      <c r="R19" s="23"/>
      <c r="S19" s="13">
        <f>29.1+58.2+418.7+373.5</f>
        <v>879.5</v>
      </c>
      <c r="T19" s="23"/>
      <c r="U19" s="23"/>
      <c r="V19" s="23"/>
      <c r="W19" s="23"/>
      <c r="X19" s="23"/>
      <c r="Y19" s="13">
        <f>29.1+58.2+418.7+373.5</f>
        <v>879.5</v>
      </c>
      <c r="Z19" s="23"/>
      <c r="AA19" s="23"/>
      <c r="AB19" s="23"/>
      <c r="AC19" s="23"/>
      <c r="AD19" s="23"/>
      <c r="AE19" s="23"/>
      <c r="AF19" s="13">
        <f>29.1+58.2+418.7+373.5</f>
        <v>879.5</v>
      </c>
      <c r="AG19" s="30"/>
      <c r="AH19" s="90"/>
    </row>
    <row r="20" spans="1:34" x14ac:dyDescent="0.25">
      <c r="A20" s="10" t="s">
        <v>10</v>
      </c>
      <c r="B20" s="15">
        <f>SUM(B21:B32)</f>
        <v>7161.5000000000009</v>
      </c>
      <c r="C20" s="13">
        <f t="shared" si="0"/>
        <v>0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30"/>
      <c r="AH20" s="90"/>
    </row>
    <row r="21" spans="1:34" x14ac:dyDescent="0.25">
      <c r="A21" s="7" t="s">
        <v>25</v>
      </c>
      <c r="B21" s="13">
        <f>17.1+40.5+26.3+14.2+18.9+15.1+15.7+15.8+16+21.2+20.8+14.9+15.8+19.6+19.8+19.8+22.4+13.4+11+11.7+18.3+14.6+14.9+19.2+19.2+20.2+23.8+9.8+15.9+12.7+12.5+44.9+56.9+22+12.9+7.4+9.1+17.8+13.9+23.7+23.2+15.2+9.6+32.4+13+13.8+26.5+13+23+18.6+14.3+14.1+17.2+12.8+22.2+13.7+13.6+8.9+80.9+36.1+164.2+75.1+110.5+3.4</f>
        <v>1535</v>
      </c>
      <c r="C21" s="13">
        <f t="shared" si="0"/>
        <v>33770</v>
      </c>
      <c r="D21" s="13">
        <f t="shared" ref="D21:AG21" si="1">17.1+40.5+26.3+14.2+18.9+15.1+15.7+15.8+16+21.2+20.8+14.9+15.8+19.6+19.8+19.8+22.4+13.4+11+11.7+18.3+14.6+14.9+19.2+19.2+20.2+23.8+9.8+15.9+12.7+12.5+44.9+56.9+22+12.9+7.4+9.1+17.8+13.9+23.7+23.2+15.2+9.6+32.4+13+13.8+26.5+13+23+18.6+14.3+14.1+17.2+12.8+22.2+13.7+13.6+8.9+80.9+36.1+164.2+75.1+110.5+3.4</f>
        <v>1535</v>
      </c>
      <c r="E21" s="13">
        <f t="shared" si="1"/>
        <v>1535</v>
      </c>
      <c r="F21" s="13"/>
      <c r="G21" s="13"/>
      <c r="H21" s="13">
        <f t="shared" si="1"/>
        <v>1535</v>
      </c>
      <c r="I21" s="13">
        <f t="shared" si="1"/>
        <v>1535</v>
      </c>
      <c r="J21" s="13">
        <f t="shared" si="1"/>
        <v>1535</v>
      </c>
      <c r="K21" s="13">
        <f t="shared" si="1"/>
        <v>1535</v>
      </c>
      <c r="L21" s="13">
        <f t="shared" si="1"/>
        <v>1535</v>
      </c>
      <c r="M21" s="13"/>
      <c r="N21" s="13"/>
      <c r="O21" s="13">
        <f t="shared" si="1"/>
        <v>1535</v>
      </c>
      <c r="P21" s="13">
        <f t="shared" si="1"/>
        <v>1535</v>
      </c>
      <c r="Q21" s="13">
        <f t="shared" si="1"/>
        <v>1535</v>
      </c>
      <c r="R21" s="13">
        <f t="shared" si="1"/>
        <v>1535</v>
      </c>
      <c r="S21" s="13">
        <f t="shared" si="1"/>
        <v>1535</v>
      </c>
      <c r="T21" s="13"/>
      <c r="U21" s="13"/>
      <c r="V21" s="13">
        <f t="shared" si="1"/>
        <v>1535</v>
      </c>
      <c r="W21" s="13">
        <f t="shared" si="1"/>
        <v>1535</v>
      </c>
      <c r="X21" s="13">
        <f t="shared" si="1"/>
        <v>1535</v>
      </c>
      <c r="Y21" s="13">
        <f t="shared" si="1"/>
        <v>1535</v>
      </c>
      <c r="Z21" s="13">
        <f t="shared" si="1"/>
        <v>1535</v>
      </c>
      <c r="AA21" s="13"/>
      <c r="AB21" s="13"/>
      <c r="AC21" s="13">
        <f t="shared" si="1"/>
        <v>1535</v>
      </c>
      <c r="AD21" s="13">
        <f t="shared" si="1"/>
        <v>1535</v>
      </c>
      <c r="AE21" s="13">
        <f t="shared" si="1"/>
        <v>1535</v>
      </c>
      <c r="AF21" s="13">
        <f t="shared" si="1"/>
        <v>1535</v>
      </c>
      <c r="AG21" s="13">
        <f t="shared" si="1"/>
        <v>1535</v>
      </c>
      <c r="AH21" s="89"/>
    </row>
    <row r="22" spans="1:34" x14ac:dyDescent="0.25">
      <c r="A22" s="7" t="s">
        <v>26</v>
      </c>
      <c r="B22" s="13">
        <f>20.2+19.8+7.1+6.8+6.9+7.4+4.8+1.4+1.3+1.7+1.8+1.1+1.5+1.7+1.7+1.7+1.3+1.3+1.4+13.6+2.5+1.5+1.4</f>
        <v>109.9</v>
      </c>
      <c r="C22" s="13">
        <f t="shared" si="0"/>
        <v>2417.8000000000011</v>
      </c>
      <c r="D22" s="13">
        <f t="shared" ref="D22:AG22" si="2">20.2+19.8+7.1+6.8+6.9+7.4+4.8+1.4+1.3+1.7+1.8+1.1+1.5+1.7+1.7+1.7+1.3+1.3+1.4+13.6+2.5+1.5+1.4</f>
        <v>109.9</v>
      </c>
      <c r="E22" s="13">
        <f t="shared" si="2"/>
        <v>109.9</v>
      </c>
      <c r="F22" s="13"/>
      <c r="G22" s="13"/>
      <c r="H22" s="13">
        <f t="shared" si="2"/>
        <v>109.9</v>
      </c>
      <c r="I22" s="13">
        <f t="shared" si="2"/>
        <v>109.9</v>
      </c>
      <c r="J22" s="13">
        <f t="shared" si="2"/>
        <v>109.9</v>
      </c>
      <c r="K22" s="13">
        <f t="shared" si="2"/>
        <v>109.9</v>
      </c>
      <c r="L22" s="13">
        <f t="shared" si="2"/>
        <v>109.9</v>
      </c>
      <c r="M22" s="13"/>
      <c r="N22" s="13"/>
      <c r="O22" s="13">
        <f t="shared" si="2"/>
        <v>109.9</v>
      </c>
      <c r="P22" s="13">
        <f t="shared" si="2"/>
        <v>109.9</v>
      </c>
      <c r="Q22" s="13">
        <f t="shared" si="2"/>
        <v>109.9</v>
      </c>
      <c r="R22" s="13">
        <f t="shared" si="2"/>
        <v>109.9</v>
      </c>
      <c r="S22" s="13">
        <f t="shared" si="2"/>
        <v>109.9</v>
      </c>
      <c r="T22" s="13"/>
      <c r="U22" s="13"/>
      <c r="V22" s="13">
        <f t="shared" si="2"/>
        <v>109.9</v>
      </c>
      <c r="W22" s="13">
        <f t="shared" si="2"/>
        <v>109.9</v>
      </c>
      <c r="X22" s="13">
        <f t="shared" si="2"/>
        <v>109.9</v>
      </c>
      <c r="Y22" s="13">
        <f t="shared" si="2"/>
        <v>109.9</v>
      </c>
      <c r="Z22" s="13">
        <f t="shared" si="2"/>
        <v>109.9</v>
      </c>
      <c r="AA22" s="13"/>
      <c r="AB22" s="13"/>
      <c r="AC22" s="13">
        <f t="shared" si="2"/>
        <v>109.9</v>
      </c>
      <c r="AD22" s="13">
        <f t="shared" si="2"/>
        <v>109.9</v>
      </c>
      <c r="AE22" s="13">
        <f t="shared" si="2"/>
        <v>109.9</v>
      </c>
      <c r="AF22" s="13">
        <f t="shared" si="2"/>
        <v>109.9</v>
      </c>
      <c r="AG22" s="13">
        <f t="shared" si="2"/>
        <v>109.9</v>
      </c>
      <c r="AH22" s="89"/>
    </row>
    <row r="23" spans="1:34" x14ac:dyDescent="0.25">
      <c r="A23" s="7" t="s">
        <v>27</v>
      </c>
      <c r="B23" s="13">
        <f>2.6+14.3+27.3+15.3+2.4+3.3+13.5+22.9+45.7+19.9+41.8+10.2+11.4+12.2+9+78.6+4.4+4.4+7.8+6.1+3.1+90.1+11.1+3.1+3.2+3.5+2.6+4.3+4.8+39.6+15.3+37+69.9+6.5+22.6+16.1+19+2.7+18.3</f>
        <v>725.9</v>
      </c>
      <c r="C23" s="13">
        <f t="shared" si="0"/>
        <v>7258.9999999999982</v>
      </c>
      <c r="D23" s="13">
        <f>2.6+14.3+27.3+15.3+2.4+3.3+13.5+22.9+45.7+19.9+41.8+10.2+11.4+12.2+9+78.6+4.4+4.4+7.8+6.1+3.1+90.1+11.1+3.1+3.2+3.5+2.6+4.3+4.8+39.6+15.3+37+69.9+6.5+22.6+16.1+19+2.7+18.3</f>
        <v>725.9</v>
      </c>
      <c r="E23" s="23"/>
      <c r="F23" s="13">
        <f t="shared" ref="F23:G23" si="3">2.6+14.3+27.3+15.3+2.4+3.3+13.5+22.9+45.7+19.9+41.8+10.2+11.4+12.2+9+78.6+4.4+4.4+7.8+6.1+3.1+90.1+11.1+3.1+3.2+3.5+2.6+4.3+4.8+39.6+15.3+37+69.9+6.5+22.6+16.1+19+2.7+18.3</f>
        <v>725.9</v>
      </c>
      <c r="G23" s="13">
        <f t="shared" si="3"/>
        <v>725.9</v>
      </c>
      <c r="H23" s="23"/>
      <c r="I23" s="23"/>
      <c r="J23" s="23"/>
      <c r="K23" s="23"/>
      <c r="L23" s="23"/>
      <c r="M23" s="13">
        <f t="shared" ref="M23:N23" si="4">2.6+14.3+27.3+15.3+2.4+3.3+13.5+22.9+45.7+19.9+41.8+10.2+11.4+12.2+9+78.6+4.4+4.4+7.8+6.1+3.1+90.1+11.1+3.1+3.2+3.5+2.6+4.3+4.8+39.6+15.3+37+69.9+6.5+22.6+16.1+19+2.7+18.3</f>
        <v>725.9</v>
      </c>
      <c r="N23" s="13">
        <f t="shared" si="4"/>
        <v>725.9</v>
      </c>
      <c r="O23" s="23"/>
      <c r="P23" s="23"/>
      <c r="Q23" s="23"/>
      <c r="R23" s="13">
        <f>2.6+14.3+27.3+15.3+2.4+3.3+13.5+22.9+45.7+19.9+41.8+10.2+11.4+12.2+9+78.6+4.4+4.4+7.8+6.1+3.1+90.1+11.1+3.1+3.2+3.5+2.6+4.3+4.8+39.6+15.3+37+69.9+6.5+22.6+16.1+19+2.7+18.3</f>
        <v>725.9</v>
      </c>
      <c r="S23" s="23"/>
      <c r="T23" s="13">
        <f t="shared" ref="T23:U23" si="5">2.6+14.3+27.3+15.3+2.4+3.3+13.5+22.9+45.7+19.9+41.8+10.2+11.4+12.2+9+78.6+4.4+4.4+7.8+6.1+3.1+90.1+11.1+3.1+3.2+3.5+2.6+4.3+4.8+39.6+15.3+37+69.9+6.5+22.6+16.1+19+2.7+18.3</f>
        <v>725.9</v>
      </c>
      <c r="U23" s="13">
        <f t="shared" si="5"/>
        <v>725.9</v>
      </c>
      <c r="V23" s="23"/>
      <c r="W23" s="23"/>
      <c r="X23" s="23"/>
      <c r="Y23" s="13"/>
      <c r="Z23" s="23"/>
      <c r="AA23" s="13">
        <f t="shared" ref="AA23:AB23" si="6">2.6+14.3+27.3+15.3+2.4+3.3+13.5+22.9+45.7+19.9+41.8+10.2+11.4+12.2+9+78.6+4.4+4.4+7.8+6.1+3.1+90.1+11.1+3.1+3.2+3.5+2.6+4.3+4.8+39.6+15.3+37+69.9+6.5+22.6+16.1+19+2.7+18.3</f>
        <v>725.9</v>
      </c>
      <c r="AB23" s="13">
        <f t="shared" si="6"/>
        <v>725.9</v>
      </c>
      <c r="AC23" s="23"/>
      <c r="AD23" s="23"/>
      <c r="AE23" s="23"/>
      <c r="AF23" s="13"/>
      <c r="AG23" s="30"/>
      <c r="AH23" s="89">
        <f>2.6+14.3+27.3+15.3+2.4+3.3+13.5+22.9+45.7+19.9+41.8+10.2+11.4+12.2+9+78.6+4.4+4.4+7.8+6.1+3.1+90.1+11.1+3.1+3.2+3.5+2.6+4.3+4.8+39.6+15.3+37+69.9+6.5+22.6+16.1+19+2.7+18.3</f>
        <v>725.9</v>
      </c>
    </row>
    <row r="24" spans="1:34" x14ac:dyDescent="0.25">
      <c r="A24" s="7" t="s">
        <v>16</v>
      </c>
      <c r="B24" s="13">
        <f>5.7+16.6+34.5+21.6+6.6+25.9+5.6+11.8+2.2+76</f>
        <v>206.5</v>
      </c>
      <c r="C24" s="13">
        <f t="shared" si="0"/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26"/>
      <c r="AH24" s="89"/>
    </row>
    <row r="25" spans="1:34" x14ac:dyDescent="0.25">
      <c r="A25" s="7" t="s">
        <v>8</v>
      </c>
      <c r="B25" s="13">
        <f>15.7+14.4+8.9+43.9+6.6+6.1+4.3+17.6+137.3+10.1+2.5+32.3+115.6+11.1+14.7+36+91.9+112+16.1+25.2+21.3</f>
        <v>743.60000000000014</v>
      </c>
      <c r="C25" s="13">
        <f t="shared" si="0"/>
        <v>16359.200000000006</v>
      </c>
      <c r="D25" s="13">
        <f t="shared" ref="D25:AG25" si="7">15.7+14.4+8.9+43.9+6.6+6.1+4.3+17.6+137.3+10.1+2.5+32.3+115.6+11.1+14.7+36+91.9+112+16.1+25.2+21.3</f>
        <v>743.60000000000014</v>
      </c>
      <c r="E25" s="13">
        <f t="shared" si="7"/>
        <v>743.60000000000014</v>
      </c>
      <c r="F25" s="13"/>
      <c r="G25" s="13"/>
      <c r="H25" s="13">
        <f t="shared" si="7"/>
        <v>743.60000000000014</v>
      </c>
      <c r="I25" s="13">
        <f t="shared" si="7"/>
        <v>743.60000000000014</v>
      </c>
      <c r="J25" s="13">
        <f t="shared" si="7"/>
        <v>743.60000000000014</v>
      </c>
      <c r="K25" s="13">
        <f t="shared" si="7"/>
        <v>743.60000000000014</v>
      </c>
      <c r="L25" s="13">
        <f t="shared" si="7"/>
        <v>743.60000000000014</v>
      </c>
      <c r="M25" s="13"/>
      <c r="N25" s="13"/>
      <c r="O25" s="13">
        <f t="shared" si="7"/>
        <v>743.60000000000014</v>
      </c>
      <c r="P25" s="13">
        <f t="shared" si="7"/>
        <v>743.60000000000014</v>
      </c>
      <c r="Q25" s="13">
        <f t="shared" si="7"/>
        <v>743.60000000000014</v>
      </c>
      <c r="R25" s="13">
        <f t="shared" si="7"/>
        <v>743.60000000000014</v>
      </c>
      <c r="S25" s="13">
        <f t="shared" si="7"/>
        <v>743.60000000000014</v>
      </c>
      <c r="T25" s="13"/>
      <c r="U25" s="13"/>
      <c r="V25" s="13">
        <f t="shared" si="7"/>
        <v>743.60000000000014</v>
      </c>
      <c r="W25" s="13">
        <f t="shared" si="7"/>
        <v>743.60000000000014</v>
      </c>
      <c r="X25" s="13">
        <f t="shared" si="7"/>
        <v>743.60000000000014</v>
      </c>
      <c r="Y25" s="13">
        <f t="shared" si="7"/>
        <v>743.60000000000014</v>
      </c>
      <c r="Z25" s="13">
        <f t="shared" si="7"/>
        <v>743.60000000000014</v>
      </c>
      <c r="AA25" s="13"/>
      <c r="AB25" s="13"/>
      <c r="AC25" s="13">
        <f t="shared" si="7"/>
        <v>743.60000000000014</v>
      </c>
      <c r="AD25" s="13">
        <f t="shared" si="7"/>
        <v>743.60000000000014</v>
      </c>
      <c r="AE25" s="13">
        <f t="shared" si="7"/>
        <v>743.60000000000014</v>
      </c>
      <c r="AF25" s="13">
        <f t="shared" si="7"/>
        <v>743.60000000000014</v>
      </c>
      <c r="AG25" s="13">
        <f t="shared" si="7"/>
        <v>743.60000000000014</v>
      </c>
      <c r="AH25" s="89"/>
    </row>
    <row r="26" spans="1:34" ht="30" x14ac:dyDescent="0.25">
      <c r="A26" s="7" t="s">
        <v>28</v>
      </c>
      <c r="B26" s="13">
        <f>567.3+107.2+5.2+62.7+311.3+170.1</f>
        <v>1223.8</v>
      </c>
      <c r="C26" s="13">
        <f t="shared" si="0"/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23"/>
      <c r="S26" s="23"/>
      <c r="T26" s="23"/>
      <c r="U26" s="23"/>
      <c r="V26" s="23"/>
      <c r="W26" s="13"/>
      <c r="X26" s="13"/>
      <c r="Y26" s="23"/>
      <c r="Z26" s="23"/>
      <c r="AA26" s="23"/>
      <c r="AB26" s="23"/>
      <c r="AC26" s="23"/>
      <c r="AD26" s="23"/>
      <c r="AE26" s="23"/>
      <c r="AF26" s="23"/>
      <c r="AG26" s="30"/>
      <c r="AH26" s="90"/>
    </row>
    <row r="27" spans="1:34" x14ac:dyDescent="0.25">
      <c r="A27" s="7" t="s">
        <v>29</v>
      </c>
      <c r="B27" s="13">
        <f>8.8+9.5+3.9+4.2+4.1+1.9+1.7+6.4+5.7+2+2.2+2.7+1.4+2.2+1.5+1.6+2</f>
        <v>61.800000000000011</v>
      </c>
      <c r="C27" s="13">
        <f t="shared" si="0"/>
        <v>1359.5999999999995</v>
      </c>
      <c r="D27" s="13">
        <f t="shared" ref="D27:AG27" si="8">8.8+9.5+3.9+4.2+4.1+1.9+1.7+6.4+5.7+2+2.2+2.7+1.4+2.2+1.5+1.6+2</f>
        <v>61.800000000000011</v>
      </c>
      <c r="E27" s="13">
        <f t="shared" si="8"/>
        <v>61.800000000000011</v>
      </c>
      <c r="F27" s="13"/>
      <c r="G27" s="13"/>
      <c r="H27" s="13">
        <f t="shared" si="8"/>
        <v>61.800000000000011</v>
      </c>
      <c r="I27" s="13">
        <f t="shared" si="8"/>
        <v>61.800000000000011</v>
      </c>
      <c r="J27" s="13">
        <f t="shared" si="8"/>
        <v>61.800000000000011</v>
      </c>
      <c r="K27" s="13">
        <f t="shared" si="8"/>
        <v>61.800000000000011</v>
      </c>
      <c r="L27" s="13">
        <f t="shared" si="8"/>
        <v>61.800000000000011</v>
      </c>
      <c r="M27" s="13"/>
      <c r="N27" s="13"/>
      <c r="O27" s="13">
        <f t="shared" si="8"/>
        <v>61.800000000000011</v>
      </c>
      <c r="P27" s="13">
        <f t="shared" si="8"/>
        <v>61.800000000000011</v>
      </c>
      <c r="Q27" s="13">
        <f t="shared" si="8"/>
        <v>61.800000000000011</v>
      </c>
      <c r="R27" s="13">
        <f t="shared" si="8"/>
        <v>61.800000000000011</v>
      </c>
      <c r="S27" s="13">
        <f t="shared" si="8"/>
        <v>61.800000000000011</v>
      </c>
      <c r="T27" s="13"/>
      <c r="U27" s="13"/>
      <c r="V27" s="13">
        <f t="shared" si="8"/>
        <v>61.800000000000011</v>
      </c>
      <c r="W27" s="13">
        <f t="shared" si="8"/>
        <v>61.800000000000011</v>
      </c>
      <c r="X27" s="13">
        <f t="shared" si="8"/>
        <v>61.800000000000011</v>
      </c>
      <c r="Y27" s="13">
        <f t="shared" si="8"/>
        <v>61.800000000000011</v>
      </c>
      <c r="Z27" s="13">
        <f t="shared" si="8"/>
        <v>61.800000000000011</v>
      </c>
      <c r="AA27" s="13"/>
      <c r="AB27" s="13"/>
      <c r="AC27" s="13">
        <f t="shared" si="8"/>
        <v>61.800000000000011</v>
      </c>
      <c r="AD27" s="13">
        <f t="shared" si="8"/>
        <v>61.800000000000011</v>
      </c>
      <c r="AE27" s="13">
        <f t="shared" si="8"/>
        <v>61.800000000000011</v>
      </c>
      <c r="AF27" s="13">
        <f t="shared" si="8"/>
        <v>61.800000000000011</v>
      </c>
      <c r="AG27" s="13">
        <f t="shared" si="8"/>
        <v>61.800000000000011</v>
      </c>
      <c r="AH27" s="89"/>
    </row>
    <row r="28" spans="1:34" x14ac:dyDescent="0.25">
      <c r="A28" s="7" t="s">
        <v>14</v>
      </c>
      <c r="B28" s="13">
        <f>7.8+7.7+4+6.1+0.6+0.6+0.5+0.7+7.4+7.3+3.4+5.3+7.6+5.1+5.4+5.4+2.8</f>
        <v>77.7</v>
      </c>
      <c r="C28" s="13">
        <f t="shared" si="0"/>
        <v>0</v>
      </c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13"/>
      <c r="S28" s="13"/>
      <c r="T28" s="13"/>
      <c r="U28" s="13"/>
      <c r="V28" s="13"/>
      <c r="W28" s="23"/>
      <c r="X28" s="23"/>
      <c r="Y28" s="13"/>
      <c r="Z28" s="13"/>
      <c r="AA28" s="13"/>
      <c r="AB28" s="13"/>
      <c r="AC28" s="13"/>
      <c r="AD28" s="23"/>
      <c r="AE28" s="23"/>
      <c r="AF28" s="13"/>
      <c r="AG28" s="26"/>
      <c r="AH28" s="89"/>
    </row>
    <row r="29" spans="1:34" x14ac:dyDescent="0.25">
      <c r="A29" s="7" t="s">
        <v>12</v>
      </c>
      <c r="B29" s="13">
        <v>208.7</v>
      </c>
      <c r="C29" s="13">
        <f t="shared" si="0"/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13"/>
      <c r="S29" s="13"/>
      <c r="T29" s="13"/>
      <c r="U29" s="13"/>
      <c r="V29" s="13"/>
      <c r="W29" s="23"/>
      <c r="X29" s="23"/>
      <c r="Y29" s="13"/>
      <c r="Z29" s="13"/>
      <c r="AA29" s="13"/>
      <c r="AB29" s="13"/>
      <c r="AC29" s="13"/>
      <c r="AD29" s="23"/>
      <c r="AE29" s="23"/>
      <c r="AF29" s="13"/>
      <c r="AG29" s="26"/>
      <c r="AH29" s="89"/>
    </row>
    <row r="30" spans="1:34" x14ac:dyDescent="0.25">
      <c r="A30" s="7" t="s">
        <v>30</v>
      </c>
      <c r="B30" s="13">
        <f>32.2+571.2+0.6+0.6+48.1+0.6+0.6+38.8+9.5+88.5+33.6+1266.3</f>
        <v>2090.6000000000004</v>
      </c>
      <c r="C30" s="13">
        <f t="shared" si="0"/>
        <v>8362.4000000000015</v>
      </c>
      <c r="D30" s="13">
        <f>32.2+571.2+0.6+0.6+48.1+0.6+0.6+38.8+9.5+88.5+33.6+1266.3</f>
        <v>2090.6000000000004</v>
      </c>
      <c r="E30" s="23"/>
      <c r="F30" s="23"/>
      <c r="G30" s="23"/>
      <c r="H30" s="23"/>
      <c r="I30" s="23"/>
      <c r="J30" s="23"/>
      <c r="K30" s="13">
        <f>32.2+571.2+0.6+0.6+48.1+0.6+0.6+38.8+9.5+88.5+33.6+1266.3</f>
        <v>2090.6000000000004</v>
      </c>
      <c r="L30" s="23"/>
      <c r="M30" s="23"/>
      <c r="N30" s="23"/>
      <c r="O30" s="23"/>
      <c r="P30" s="23"/>
      <c r="Q30" s="23"/>
      <c r="R30" s="13">
        <f>32.2+571.2+0.6+0.6+48.1+0.6+0.6+38.8+9.5+88.5+33.6+1266.3</f>
        <v>2090.6000000000004</v>
      </c>
      <c r="S30" s="23"/>
      <c r="T30" s="23"/>
      <c r="U30" s="23"/>
      <c r="V30" s="23"/>
      <c r="W30" s="23"/>
      <c r="X30" s="23"/>
      <c r="Y30" s="13"/>
      <c r="Z30" s="23"/>
      <c r="AA30" s="23"/>
      <c r="AB30" s="23"/>
      <c r="AC30" s="23"/>
      <c r="AD30" s="13">
        <f>32.2+571.2+0.6+0.6+48.1+0.6+0.6+38.8+9.5+88.5+33.6+1266.3</f>
        <v>2090.6000000000004</v>
      </c>
      <c r="AE30" s="23"/>
      <c r="AF30" s="13"/>
      <c r="AG30" s="30"/>
      <c r="AH30" s="90"/>
    </row>
    <row r="31" spans="1:34" x14ac:dyDescent="0.25">
      <c r="A31" s="7" t="s">
        <v>31</v>
      </c>
      <c r="B31" s="13">
        <f>0.5+0.7+0.6+0.4+0.4+0.4+0.4+0.6+0.5+0.5+0.2+0.3+0.6+1+0.2+0.3+3.6+25.6+69</f>
        <v>105.8</v>
      </c>
      <c r="C31" s="13">
        <f t="shared" si="0"/>
        <v>0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30"/>
      <c r="AH31" s="90"/>
    </row>
    <row r="32" spans="1:34" x14ac:dyDescent="0.25">
      <c r="A32" s="7" t="s">
        <v>5</v>
      </c>
      <c r="B32" s="13">
        <f>12.4+19.7+6.1+6.1+15+12.9</f>
        <v>72.2</v>
      </c>
      <c r="C32" s="13">
        <f t="shared" si="0"/>
        <v>1588.4000000000005</v>
      </c>
      <c r="D32" s="13">
        <f t="shared" ref="D32:AG32" si="9">12.4+19.7+6.1+6.1+15+12.9</f>
        <v>72.2</v>
      </c>
      <c r="E32" s="13">
        <f t="shared" si="9"/>
        <v>72.2</v>
      </c>
      <c r="F32" s="13"/>
      <c r="G32" s="13"/>
      <c r="H32" s="13">
        <f t="shared" si="9"/>
        <v>72.2</v>
      </c>
      <c r="I32" s="13">
        <f t="shared" si="9"/>
        <v>72.2</v>
      </c>
      <c r="J32" s="13">
        <f t="shared" si="9"/>
        <v>72.2</v>
      </c>
      <c r="K32" s="13">
        <f t="shared" si="9"/>
        <v>72.2</v>
      </c>
      <c r="L32" s="13">
        <f t="shared" si="9"/>
        <v>72.2</v>
      </c>
      <c r="M32" s="13"/>
      <c r="N32" s="13"/>
      <c r="O32" s="13">
        <f t="shared" si="9"/>
        <v>72.2</v>
      </c>
      <c r="P32" s="13">
        <f t="shared" si="9"/>
        <v>72.2</v>
      </c>
      <c r="Q32" s="13">
        <f t="shared" si="9"/>
        <v>72.2</v>
      </c>
      <c r="R32" s="13">
        <f t="shared" si="9"/>
        <v>72.2</v>
      </c>
      <c r="S32" s="13">
        <f t="shared" si="9"/>
        <v>72.2</v>
      </c>
      <c r="T32" s="13"/>
      <c r="U32" s="13"/>
      <c r="V32" s="13">
        <f t="shared" si="9"/>
        <v>72.2</v>
      </c>
      <c r="W32" s="13">
        <f t="shared" si="9"/>
        <v>72.2</v>
      </c>
      <c r="X32" s="13">
        <f t="shared" si="9"/>
        <v>72.2</v>
      </c>
      <c r="Y32" s="13">
        <f t="shared" si="9"/>
        <v>72.2</v>
      </c>
      <c r="Z32" s="13">
        <f t="shared" si="9"/>
        <v>72.2</v>
      </c>
      <c r="AA32" s="13"/>
      <c r="AB32" s="13"/>
      <c r="AC32" s="13">
        <f t="shared" si="9"/>
        <v>72.2</v>
      </c>
      <c r="AD32" s="13">
        <f t="shared" si="9"/>
        <v>72.2</v>
      </c>
      <c r="AE32" s="13">
        <f t="shared" si="9"/>
        <v>72.2</v>
      </c>
      <c r="AF32" s="13">
        <f t="shared" si="9"/>
        <v>72.2</v>
      </c>
      <c r="AG32" s="26">
        <f t="shared" si="9"/>
        <v>72.2</v>
      </c>
      <c r="AH32" s="89"/>
    </row>
    <row r="33" spans="1:34" x14ac:dyDescent="0.25">
      <c r="A33" s="10" t="s">
        <v>15</v>
      </c>
      <c r="B33" s="15">
        <f>SUM(B34:B42)</f>
        <v>4286.5999999999995</v>
      </c>
      <c r="C33" s="13">
        <f t="shared" si="0"/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30"/>
      <c r="AH33" s="90"/>
    </row>
    <row r="34" spans="1:34" x14ac:dyDescent="0.25">
      <c r="A34" s="7" t="s">
        <v>25</v>
      </c>
      <c r="B34" s="13">
        <f>36.6+3.7+4.9+14.7+9+14.7+8+8+34+30.5+13.9+45.2+31.2</f>
        <v>254.40000000000003</v>
      </c>
      <c r="C34" s="13">
        <f t="shared" si="0"/>
        <v>5596.7999999999993</v>
      </c>
      <c r="D34" s="13">
        <f t="shared" ref="D34:AG34" si="10">36.6+3.7+4.9+14.7+9+14.7+8+8+34+30.5+13.9+45.2+31.2</f>
        <v>254.40000000000003</v>
      </c>
      <c r="E34" s="13">
        <f t="shared" si="10"/>
        <v>254.40000000000003</v>
      </c>
      <c r="F34" s="13"/>
      <c r="G34" s="13"/>
      <c r="H34" s="13">
        <f t="shared" si="10"/>
        <v>254.40000000000003</v>
      </c>
      <c r="I34" s="13">
        <f t="shared" si="10"/>
        <v>254.40000000000003</v>
      </c>
      <c r="J34" s="13">
        <f t="shared" si="10"/>
        <v>254.40000000000003</v>
      </c>
      <c r="K34" s="13">
        <f t="shared" si="10"/>
        <v>254.40000000000003</v>
      </c>
      <c r="L34" s="13">
        <f t="shared" si="10"/>
        <v>254.40000000000003</v>
      </c>
      <c r="M34" s="13"/>
      <c r="N34" s="13"/>
      <c r="O34" s="13">
        <f t="shared" si="10"/>
        <v>254.40000000000003</v>
      </c>
      <c r="P34" s="13">
        <f t="shared" si="10"/>
        <v>254.40000000000003</v>
      </c>
      <c r="Q34" s="13">
        <f t="shared" si="10"/>
        <v>254.40000000000003</v>
      </c>
      <c r="R34" s="13">
        <f t="shared" si="10"/>
        <v>254.40000000000003</v>
      </c>
      <c r="S34" s="13">
        <f t="shared" si="10"/>
        <v>254.40000000000003</v>
      </c>
      <c r="T34" s="13"/>
      <c r="U34" s="13"/>
      <c r="V34" s="13">
        <f t="shared" si="10"/>
        <v>254.40000000000003</v>
      </c>
      <c r="W34" s="13">
        <f t="shared" si="10"/>
        <v>254.40000000000003</v>
      </c>
      <c r="X34" s="13">
        <f t="shared" si="10"/>
        <v>254.40000000000003</v>
      </c>
      <c r="Y34" s="13">
        <f t="shared" si="10"/>
        <v>254.40000000000003</v>
      </c>
      <c r="Z34" s="13">
        <f t="shared" si="10"/>
        <v>254.40000000000003</v>
      </c>
      <c r="AA34" s="13"/>
      <c r="AB34" s="13"/>
      <c r="AC34" s="13">
        <f t="shared" si="10"/>
        <v>254.40000000000003</v>
      </c>
      <c r="AD34" s="13">
        <f t="shared" si="10"/>
        <v>254.40000000000003</v>
      </c>
      <c r="AE34" s="13">
        <f t="shared" si="10"/>
        <v>254.40000000000003</v>
      </c>
      <c r="AF34" s="13">
        <f t="shared" si="10"/>
        <v>254.40000000000003</v>
      </c>
      <c r="AG34" s="13">
        <f t="shared" si="10"/>
        <v>254.40000000000003</v>
      </c>
      <c r="AH34" s="89"/>
    </row>
    <row r="35" spans="1:34" x14ac:dyDescent="0.25">
      <c r="A35" s="7" t="s">
        <v>6</v>
      </c>
      <c r="B35" s="13">
        <f>3.9+6.4</f>
        <v>10.3</v>
      </c>
      <c r="C35" s="13">
        <f t="shared" si="0"/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30"/>
      <c r="AH35" s="90"/>
    </row>
    <row r="36" spans="1:34" ht="30" x14ac:dyDescent="0.25">
      <c r="A36" s="7" t="s">
        <v>11</v>
      </c>
      <c r="B36" s="13">
        <f>47.6+1863.8+1009.4+84.3</f>
        <v>3005.1</v>
      </c>
      <c r="C36" s="13">
        <f t="shared" si="0"/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30"/>
      <c r="AH36" s="90"/>
    </row>
    <row r="37" spans="1:34" x14ac:dyDescent="0.25">
      <c r="A37" s="7" t="s">
        <v>8</v>
      </c>
      <c r="B37" s="13">
        <f>9.1+5.9+5.5+9.1+48.5</f>
        <v>78.099999999999994</v>
      </c>
      <c r="C37" s="13">
        <f t="shared" si="0"/>
        <v>390.5</v>
      </c>
      <c r="D37" s="13">
        <f>9.1+5.9+5.5+9.1+48.5</f>
        <v>78.099999999999994</v>
      </c>
      <c r="E37" s="13"/>
      <c r="F37" s="13"/>
      <c r="G37" s="13"/>
      <c r="H37" s="13">
        <f>9.1+5.9+5.5+9.1+48.5</f>
        <v>78.099999999999994</v>
      </c>
      <c r="I37" s="13"/>
      <c r="J37" s="13"/>
      <c r="K37" s="13">
        <f>9.1+5.9+5.5+9.1+48.5</f>
        <v>78.099999999999994</v>
      </c>
      <c r="L37" s="13"/>
      <c r="M37" s="13"/>
      <c r="N37" s="13"/>
      <c r="O37" s="13"/>
      <c r="P37" s="13"/>
      <c r="Q37" s="13">
        <f>9.1+5.9+5.5+9.1+48.5</f>
        <v>78.099999999999994</v>
      </c>
      <c r="R37" s="13"/>
      <c r="S37" s="13"/>
      <c r="T37" s="13"/>
      <c r="U37" s="13"/>
      <c r="V37" s="13"/>
      <c r="W37" s="13"/>
      <c r="X37" s="13">
        <f>9.1+5.9+5.5+9.1+48.5</f>
        <v>78.099999999999994</v>
      </c>
      <c r="Y37" s="13"/>
      <c r="Z37" s="13"/>
      <c r="AA37" s="13"/>
      <c r="AB37" s="13"/>
      <c r="AC37" s="13"/>
      <c r="AD37" s="13"/>
      <c r="AE37" s="13"/>
      <c r="AF37" s="13"/>
      <c r="AG37" s="26"/>
      <c r="AH37" s="89"/>
    </row>
    <row r="38" spans="1:34" x14ac:dyDescent="0.25">
      <c r="A38" s="7" t="s">
        <v>32</v>
      </c>
      <c r="B38" s="13">
        <v>580.79999999999995</v>
      </c>
      <c r="C38" s="13">
        <f t="shared" si="0"/>
        <v>2904</v>
      </c>
      <c r="D38" s="13">
        <v>580.79999999999995</v>
      </c>
      <c r="E38" s="23"/>
      <c r="F38" s="23"/>
      <c r="G38" s="23"/>
      <c r="H38" s="13">
        <v>580.79999999999995</v>
      </c>
      <c r="I38" s="23"/>
      <c r="J38" s="23"/>
      <c r="K38" s="13">
        <v>580.79999999999995</v>
      </c>
      <c r="L38" s="23"/>
      <c r="M38" s="23"/>
      <c r="N38" s="23"/>
      <c r="O38" s="23"/>
      <c r="P38" s="23"/>
      <c r="Q38" s="13">
        <v>580.79999999999995</v>
      </c>
      <c r="R38" s="13"/>
      <c r="S38" s="23"/>
      <c r="T38" s="23"/>
      <c r="U38" s="23"/>
      <c r="V38" s="23"/>
      <c r="W38" s="13"/>
      <c r="X38" s="13">
        <v>580.79999999999995</v>
      </c>
      <c r="Y38" s="23"/>
      <c r="Z38" s="23"/>
      <c r="AA38" s="23"/>
      <c r="AB38" s="23"/>
      <c r="AC38" s="23"/>
      <c r="AD38" s="13"/>
      <c r="AE38" s="23"/>
      <c r="AF38" s="23"/>
      <c r="AG38" s="30"/>
      <c r="AH38" s="90"/>
    </row>
    <row r="39" spans="1:34" x14ac:dyDescent="0.25">
      <c r="A39" s="7" t="s">
        <v>9</v>
      </c>
      <c r="B39" s="13">
        <f>38.6+1.4+3.2+5.1+0.3</f>
        <v>48.6</v>
      </c>
      <c r="C39" s="13">
        <f t="shared" si="0"/>
        <v>243</v>
      </c>
      <c r="D39" s="13">
        <f>38.6+1.4+3.2+5.1+0.3</f>
        <v>48.6</v>
      </c>
      <c r="E39" s="23"/>
      <c r="F39" s="23"/>
      <c r="G39" s="23"/>
      <c r="H39" s="13">
        <f>38.6+1.4+3.2+5.1+0.3</f>
        <v>48.6</v>
      </c>
      <c r="I39" s="23"/>
      <c r="J39" s="23"/>
      <c r="K39" s="13">
        <f>38.6+1.4+3.2+5.1+0.3</f>
        <v>48.6</v>
      </c>
      <c r="L39" s="23"/>
      <c r="M39" s="23"/>
      <c r="N39" s="23"/>
      <c r="O39" s="23"/>
      <c r="P39" s="23"/>
      <c r="Q39" s="13">
        <f>38.6+1.4+3.2+5.1+0.3</f>
        <v>48.6</v>
      </c>
      <c r="R39" s="23"/>
      <c r="S39" s="23"/>
      <c r="T39" s="23"/>
      <c r="U39" s="23"/>
      <c r="V39" s="23"/>
      <c r="W39" s="23"/>
      <c r="X39" s="13">
        <f>38.6+1.4+3.2+5.1+0.3</f>
        <v>48.6</v>
      </c>
      <c r="Y39" s="23"/>
      <c r="Z39" s="23"/>
      <c r="AA39" s="23"/>
      <c r="AB39" s="13"/>
      <c r="AC39" s="23"/>
      <c r="AD39" s="23"/>
      <c r="AE39" s="23"/>
      <c r="AF39" s="23"/>
      <c r="AG39" s="30"/>
      <c r="AH39" s="90"/>
    </row>
    <row r="40" spans="1:34" x14ac:dyDescent="0.25">
      <c r="A40" s="7" t="s">
        <v>33</v>
      </c>
      <c r="B40" s="13">
        <f>23.1+129.8+2.7+13.7+9.4+12.9+4.9+5</f>
        <v>201.5</v>
      </c>
      <c r="C40" s="13">
        <f t="shared" si="0"/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26"/>
      <c r="AH40" s="89"/>
    </row>
    <row r="41" spans="1:34" x14ac:dyDescent="0.25">
      <c r="A41" s="7" t="s">
        <v>34</v>
      </c>
      <c r="B41" s="13">
        <f>9.1+7.3+9.7+13.6+19.6+21.2+21</f>
        <v>101.5</v>
      </c>
      <c r="C41" s="13">
        <f t="shared" si="0"/>
        <v>2233</v>
      </c>
      <c r="D41" s="23">
        <v>101.5</v>
      </c>
      <c r="E41" s="23">
        <v>101.5</v>
      </c>
      <c r="F41" s="23"/>
      <c r="G41" s="23"/>
      <c r="H41" s="23">
        <v>101.5</v>
      </c>
      <c r="I41" s="23">
        <v>101.5</v>
      </c>
      <c r="J41" s="23">
        <v>101.5</v>
      </c>
      <c r="K41" s="23">
        <v>101.5</v>
      </c>
      <c r="L41" s="23">
        <v>101.5</v>
      </c>
      <c r="M41" s="23"/>
      <c r="N41" s="23"/>
      <c r="O41" s="23">
        <v>101.5</v>
      </c>
      <c r="P41" s="23">
        <v>101.5</v>
      </c>
      <c r="Q41" s="23">
        <v>101.5</v>
      </c>
      <c r="R41" s="23">
        <v>101.5</v>
      </c>
      <c r="S41" s="23">
        <v>101.5</v>
      </c>
      <c r="T41" s="23"/>
      <c r="U41" s="23"/>
      <c r="V41" s="23">
        <v>101.5</v>
      </c>
      <c r="W41" s="23">
        <v>101.5</v>
      </c>
      <c r="X41" s="23">
        <v>101.5</v>
      </c>
      <c r="Y41" s="23">
        <v>101.5</v>
      </c>
      <c r="Z41" s="23">
        <v>101.5</v>
      </c>
      <c r="AA41" s="23"/>
      <c r="AB41" s="23"/>
      <c r="AC41" s="23">
        <v>101.5</v>
      </c>
      <c r="AD41" s="23">
        <v>101.5</v>
      </c>
      <c r="AE41" s="23">
        <v>101.5</v>
      </c>
      <c r="AF41" s="23">
        <v>101.5</v>
      </c>
      <c r="AG41" s="30">
        <v>101.5</v>
      </c>
      <c r="AH41" s="90"/>
    </row>
    <row r="42" spans="1:34" x14ac:dyDescent="0.25">
      <c r="A42" s="7" t="s">
        <v>31</v>
      </c>
      <c r="B42" s="13">
        <f>4.8+0.8+0.7</f>
        <v>6.3</v>
      </c>
      <c r="C42" s="13">
        <f t="shared" si="0"/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30"/>
      <c r="AH42" s="90"/>
    </row>
    <row r="43" spans="1:34" x14ac:dyDescent="0.25">
      <c r="A43" s="10" t="s">
        <v>17</v>
      </c>
      <c r="B43" s="15">
        <f>SUM(B44:B49)</f>
        <v>1124.0999999999999</v>
      </c>
      <c r="C43" s="13">
        <f t="shared" ref="C43:C63" si="11">SUM(D43:AG43)</f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30"/>
      <c r="AH43" s="90"/>
    </row>
    <row r="44" spans="1:34" x14ac:dyDescent="0.25">
      <c r="A44" s="7" t="s">
        <v>25</v>
      </c>
      <c r="B44" s="13">
        <f>10.2+22.1+13.7+8.9+12.9+23.4+24.9+27.9+31.6+7.8+20.8+8.9+23.6+23.5+23.5+23.3+22.3+19.6+12.8+30.5+10</f>
        <v>402.2000000000001</v>
      </c>
      <c r="C44" s="13">
        <f t="shared" si="11"/>
        <v>8848.4000000000015</v>
      </c>
      <c r="D44" s="13">
        <f t="shared" ref="D44:AG44" si="12">10.2+22.1+13.7+8.9+12.9+23.4+24.9+27.9+31.6+7.8+20.8+8.9+23.6+23.5+23.5+23.3+22.3+19.6+12.8+30.5+10</f>
        <v>402.2000000000001</v>
      </c>
      <c r="E44" s="13">
        <f t="shared" si="12"/>
        <v>402.2000000000001</v>
      </c>
      <c r="F44" s="13"/>
      <c r="G44" s="13"/>
      <c r="H44" s="13">
        <f t="shared" si="12"/>
        <v>402.2000000000001</v>
      </c>
      <c r="I44" s="13">
        <f t="shared" si="12"/>
        <v>402.2000000000001</v>
      </c>
      <c r="J44" s="13">
        <f t="shared" si="12"/>
        <v>402.2000000000001</v>
      </c>
      <c r="K44" s="13">
        <f t="shared" si="12"/>
        <v>402.2000000000001</v>
      </c>
      <c r="L44" s="13">
        <f t="shared" si="12"/>
        <v>402.2000000000001</v>
      </c>
      <c r="M44" s="13"/>
      <c r="N44" s="13"/>
      <c r="O44" s="13">
        <f t="shared" si="12"/>
        <v>402.2000000000001</v>
      </c>
      <c r="P44" s="13">
        <f t="shared" si="12"/>
        <v>402.2000000000001</v>
      </c>
      <c r="Q44" s="13">
        <f t="shared" si="12"/>
        <v>402.2000000000001</v>
      </c>
      <c r="R44" s="13">
        <f t="shared" si="12"/>
        <v>402.2000000000001</v>
      </c>
      <c r="S44" s="13">
        <f t="shared" si="12"/>
        <v>402.2000000000001</v>
      </c>
      <c r="T44" s="13"/>
      <c r="U44" s="13"/>
      <c r="V44" s="13">
        <f t="shared" si="12"/>
        <v>402.2000000000001</v>
      </c>
      <c r="W44" s="13">
        <f t="shared" si="12"/>
        <v>402.2000000000001</v>
      </c>
      <c r="X44" s="13">
        <f t="shared" si="12"/>
        <v>402.2000000000001</v>
      </c>
      <c r="Y44" s="13">
        <f t="shared" si="12"/>
        <v>402.2000000000001</v>
      </c>
      <c r="Z44" s="13">
        <f t="shared" si="12"/>
        <v>402.2000000000001</v>
      </c>
      <c r="AA44" s="13"/>
      <c r="AB44" s="13"/>
      <c r="AC44" s="13">
        <f t="shared" si="12"/>
        <v>402.2000000000001</v>
      </c>
      <c r="AD44" s="13">
        <f t="shared" si="12"/>
        <v>402.2000000000001</v>
      </c>
      <c r="AE44" s="13">
        <f t="shared" si="12"/>
        <v>402.2000000000001</v>
      </c>
      <c r="AF44" s="13">
        <f t="shared" si="12"/>
        <v>402.2000000000001</v>
      </c>
      <c r="AG44" s="13">
        <f t="shared" si="12"/>
        <v>402.2000000000001</v>
      </c>
      <c r="AH44" s="89"/>
    </row>
    <row r="45" spans="1:34" ht="30" x14ac:dyDescent="0.25">
      <c r="A45" s="7" t="s">
        <v>11</v>
      </c>
      <c r="B45" s="13">
        <f>98.9+418.6</f>
        <v>517.5</v>
      </c>
      <c r="C45" s="13">
        <f t="shared" si="11"/>
        <v>0</v>
      </c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30"/>
      <c r="AH45" s="90"/>
    </row>
    <row r="46" spans="1:34" x14ac:dyDescent="0.25">
      <c r="A46" s="7" t="s">
        <v>6</v>
      </c>
      <c r="B46" s="13">
        <f>6.5+3.7+5.1+7+4.9+1.8+6.4+5.6+9.5</f>
        <v>50.5</v>
      </c>
      <c r="C46" s="13">
        <f t="shared" si="11"/>
        <v>0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13"/>
      <c r="S46" s="23"/>
      <c r="T46" s="23"/>
      <c r="U46" s="23"/>
      <c r="V46" s="23"/>
      <c r="W46" s="23"/>
      <c r="X46" s="13"/>
      <c r="Y46" s="23"/>
      <c r="Z46" s="23"/>
      <c r="AA46" s="23"/>
      <c r="AB46" s="23"/>
      <c r="AC46" s="23"/>
      <c r="AD46" s="13"/>
      <c r="AE46" s="23"/>
      <c r="AF46" s="23"/>
      <c r="AG46" s="30"/>
      <c r="AH46" s="90"/>
    </row>
    <row r="47" spans="1:34" x14ac:dyDescent="0.25">
      <c r="A47" s="7" t="s">
        <v>5</v>
      </c>
      <c r="B47" s="13">
        <f>13.7+13.2+39.8+21</f>
        <v>87.699999999999989</v>
      </c>
      <c r="C47" s="13">
        <f t="shared" si="11"/>
        <v>0</v>
      </c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23"/>
      <c r="AE47" s="23"/>
      <c r="AF47" s="13"/>
      <c r="AG47" s="26"/>
      <c r="AH47" s="89"/>
    </row>
    <row r="48" spans="1:34" x14ac:dyDescent="0.25">
      <c r="A48" s="7" t="s">
        <v>8</v>
      </c>
      <c r="B48" s="13">
        <f>6.5+8.1+12.9+33.1</f>
        <v>60.6</v>
      </c>
      <c r="C48" s="13">
        <f t="shared" si="11"/>
        <v>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23"/>
      <c r="AE48" s="23"/>
      <c r="AF48" s="13"/>
      <c r="AG48" s="26"/>
      <c r="AH48" s="89"/>
    </row>
    <row r="49" spans="1:34" x14ac:dyDescent="0.25">
      <c r="A49" s="7" t="s">
        <v>31</v>
      </c>
      <c r="B49" s="13">
        <f>0.8+0.7+4.1</f>
        <v>5.6</v>
      </c>
      <c r="C49" s="13">
        <f t="shared" si="11"/>
        <v>0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30"/>
      <c r="AH49" s="90"/>
    </row>
    <row r="50" spans="1:34" x14ac:dyDescent="0.25">
      <c r="A50" s="10" t="s">
        <v>35</v>
      </c>
      <c r="B50" s="15">
        <f>SUM(B51:B53)</f>
        <v>5790.7000000000007</v>
      </c>
      <c r="C50" s="13">
        <f t="shared" si="11"/>
        <v>0</v>
      </c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30"/>
      <c r="AH50" s="90"/>
    </row>
    <row r="51" spans="1:34" x14ac:dyDescent="0.25">
      <c r="A51" s="7" t="s">
        <v>13</v>
      </c>
      <c r="B51" s="13">
        <f>14+13.6+13.8+5.6+11.4+5+15.4+15.5+15.5+15.5+15.4+15.5+14.7</f>
        <v>170.9</v>
      </c>
      <c r="C51" s="13">
        <f t="shared" si="11"/>
        <v>3759.8000000000015</v>
      </c>
      <c r="D51" s="13">
        <f t="shared" ref="D51:E51" si="13">14+13.6+13.8+5.6+11.4+5+15.4+15.5+15.5+15.5+15.4+15.5+14.7</f>
        <v>170.9</v>
      </c>
      <c r="E51" s="13">
        <f t="shared" si="13"/>
        <v>170.9</v>
      </c>
      <c r="F51" s="23"/>
      <c r="G51" s="23"/>
      <c r="H51" s="13">
        <f t="shared" ref="H51:L51" si="14">14+13.6+13.8+5.6+11.4+5+15.4+15.5+15.5+15.5+15.4+15.5+14.7</f>
        <v>170.9</v>
      </c>
      <c r="I51" s="13">
        <f t="shared" si="14"/>
        <v>170.9</v>
      </c>
      <c r="J51" s="13">
        <f t="shared" si="14"/>
        <v>170.9</v>
      </c>
      <c r="K51" s="13">
        <f t="shared" si="14"/>
        <v>170.9</v>
      </c>
      <c r="L51" s="13">
        <f t="shared" si="14"/>
        <v>170.9</v>
      </c>
      <c r="M51" s="23"/>
      <c r="N51" s="23"/>
      <c r="O51" s="13">
        <f t="shared" ref="O51:S51" si="15">14+13.6+13.8+5.6+11.4+5+15.4+15.5+15.5+15.5+15.4+15.5+14.7</f>
        <v>170.9</v>
      </c>
      <c r="P51" s="13">
        <f t="shared" si="15"/>
        <v>170.9</v>
      </c>
      <c r="Q51" s="13">
        <f t="shared" si="15"/>
        <v>170.9</v>
      </c>
      <c r="R51" s="13">
        <f t="shared" si="15"/>
        <v>170.9</v>
      </c>
      <c r="S51" s="13">
        <f t="shared" si="15"/>
        <v>170.9</v>
      </c>
      <c r="T51" s="13"/>
      <c r="U51" s="13"/>
      <c r="V51" s="13">
        <f t="shared" ref="V51:Z51" si="16">14+13.6+13.8+5.6+11.4+5+15.4+15.5+15.5+15.5+15.4+15.5+14.7</f>
        <v>170.9</v>
      </c>
      <c r="W51" s="13">
        <f t="shared" si="16"/>
        <v>170.9</v>
      </c>
      <c r="X51" s="13">
        <f t="shared" si="16"/>
        <v>170.9</v>
      </c>
      <c r="Y51" s="13">
        <f t="shared" si="16"/>
        <v>170.9</v>
      </c>
      <c r="Z51" s="13">
        <f t="shared" si="16"/>
        <v>170.9</v>
      </c>
      <c r="AA51" s="13"/>
      <c r="AB51" s="13"/>
      <c r="AC51" s="13">
        <f t="shared" ref="AC51:AG51" si="17">14+13.6+13.8+5.6+11.4+5+15.4+15.5+15.5+15.5+15.4+15.5+14.7</f>
        <v>170.9</v>
      </c>
      <c r="AD51" s="13">
        <f t="shared" si="17"/>
        <v>170.9</v>
      </c>
      <c r="AE51" s="13">
        <f t="shared" si="17"/>
        <v>170.9</v>
      </c>
      <c r="AF51" s="13">
        <f t="shared" si="17"/>
        <v>170.9</v>
      </c>
      <c r="AG51" s="13">
        <f t="shared" si="17"/>
        <v>170.9</v>
      </c>
      <c r="AH51" s="89"/>
    </row>
    <row r="52" spans="1:34" x14ac:dyDescent="0.25">
      <c r="A52" s="7" t="s">
        <v>5</v>
      </c>
      <c r="B52" s="13">
        <f>21+21.2</f>
        <v>42.2</v>
      </c>
      <c r="C52" s="13">
        <f t="shared" si="11"/>
        <v>0</v>
      </c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13"/>
      <c r="S52" s="13"/>
      <c r="T52" s="13"/>
      <c r="U52" s="13"/>
      <c r="V52" s="13"/>
      <c r="W52" s="23"/>
      <c r="X52" s="23"/>
      <c r="Y52" s="13"/>
      <c r="Z52" s="13"/>
      <c r="AA52" s="13"/>
      <c r="AB52" s="13"/>
      <c r="AC52" s="13"/>
      <c r="AD52" s="23"/>
      <c r="AE52" s="23"/>
      <c r="AF52" s="13"/>
      <c r="AG52" s="26"/>
      <c r="AH52" s="89"/>
    </row>
    <row r="53" spans="1:34" ht="30" x14ac:dyDescent="0.25">
      <c r="A53" s="7" t="s">
        <v>11</v>
      </c>
      <c r="B53" s="13">
        <v>5577.6</v>
      </c>
      <c r="C53" s="13">
        <f t="shared" si="11"/>
        <v>0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30"/>
      <c r="AH53" s="90"/>
    </row>
    <row r="54" spans="1:34" x14ac:dyDescent="0.25">
      <c r="A54" s="10" t="s">
        <v>36</v>
      </c>
      <c r="B54" s="15">
        <f>SUM(B55:B56)</f>
        <v>2622.2999999999997</v>
      </c>
      <c r="C54" s="13">
        <f t="shared" si="11"/>
        <v>0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30"/>
      <c r="AH54" s="90"/>
    </row>
    <row r="55" spans="1:34" x14ac:dyDescent="0.25">
      <c r="A55" s="7" t="s">
        <v>5</v>
      </c>
      <c r="B55" s="13">
        <f>21.1+21.1</f>
        <v>42.2</v>
      </c>
      <c r="C55" s="13">
        <f t="shared" si="11"/>
        <v>0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13"/>
      <c r="S55" s="13"/>
      <c r="T55" s="13"/>
      <c r="U55" s="13"/>
      <c r="V55" s="13"/>
      <c r="W55" s="23"/>
      <c r="X55" s="23"/>
      <c r="Y55" s="13"/>
      <c r="Z55" s="13"/>
      <c r="AA55" s="13"/>
      <c r="AB55" s="13"/>
      <c r="AC55" s="13"/>
      <c r="AD55" s="23"/>
      <c r="AE55" s="23"/>
      <c r="AF55" s="13"/>
      <c r="AG55" s="26"/>
      <c r="AH55" s="89"/>
    </row>
    <row r="56" spans="1:34" ht="30" x14ac:dyDescent="0.25">
      <c r="A56" s="7" t="s">
        <v>11</v>
      </c>
      <c r="B56" s="13">
        <v>2580.1</v>
      </c>
      <c r="C56" s="13">
        <f t="shared" si="11"/>
        <v>0</v>
      </c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30"/>
      <c r="AH56" s="90"/>
    </row>
    <row r="57" spans="1:34" x14ac:dyDescent="0.25">
      <c r="A57" s="10" t="s">
        <v>37</v>
      </c>
      <c r="B57" s="15">
        <f>SUM(B58)</f>
        <v>1683.5</v>
      </c>
      <c r="C57" s="13">
        <f t="shared" si="11"/>
        <v>0</v>
      </c>
      <c r="D57" s="23"/>
      <c r="E57" s="4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30"/>
      <c r="AH57" s="90"/>
    </row>
    <row r="58" spans="1:34" ht="30" x14ac:dyDescent="0.25">
      <c r="A58" s="7" t="s">
        <v>11</v>
      </c>
      <c r="B58" s="13">
        <v>1683.5</v>
      </c>
      <c r="C58" s="13">
        <f t="shared" si="11"/>
        <v>0</v>
      </c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30"/>
      <c r="AH58" s="90"/>
    </row>
    <row r="59" spans="1:34" x14ac:dyDescent="0.25">
      <c r="A59" s="10" t="s">
        <v>18</v>
      </c>
      <c r="B59" s="13"/>
      <c r="C59" s="13">
        <f t="shared" si="11"/>
        <v>0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30"/>
      <c r="AH59" s="90"/>
    </row>
    <row r="60" spans="1:34" x14ac:dyDescent="0.25">
      <c r="A60" s="7" t="s">
        <v>86</v>
      </c>
      <c r="B60" s="13"/>
      <c r="C60" s="13">
        <f t="shared" si="11"/>
        <v>0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30"/>
      <c r="AH60" s="90"/>
    </row>
    <row r="61" spans="1:34" x14ac:dyDescent="0.25">
      <c r="A61" s="7" t="s">
        <v>84</v>
      </c>
      <c r="B61" s="13"/>
      <c r="C61" s="13">
        <f t="shared" si="11"/>
        <v>270500</v>
      </c>
      <c r="D61" s="13">
        <f>D7</f>
        <v>8910</v>
      </c>
      <c r="E61" s="13">
        <f t="shared" ref="E61:AH61" si="18">E7</f>
        <v>8910</v>
      </c>
      <c r="F61" s="13">
        <f t="shared" si="18"/>
        <v>8910</v>
      </c>
      <c r="G61" s="13">
        <f t="shared" si="18"/>
        <v>8910</v>
      </c>
      <c r="H61" s="13">
        <f t="shared" si="18"/>
        <v>8910</v>
      </c>
      <c r="I61" s="13">
        <f t="shared" si="18"/>
        <v>8910</v>
      </c>
      <c r="J61" s="13">
        <f t="shared" si="18"/>
        <v>8910</v>
      </c>
      <c r="K61" s="13">
        <f t="shared" si="18"/>
        <v>8910</v>
      </c>
      <c r="L61" s="13">
        <f t="shared" si="18"/>
        <v>8910</v>
      </c>
      <c r="M61" s="13">
        <f t="shared" si="18"/>
        <v>8910</v>
      </c>
      <c r="N61" s="13">
        <f t="shared" si="18"/>
        <v>8910</v>
      </c>
      <c r="O61" s="13">
        <f t="shared" si="18"/>
        <v>8910</v>
      </c>
      <c r="P61" s="13">
        <f t="shared" si="18"/>
        <v>8910</v>
      </c>
      <c r="Q61" s="13">
        <f t="shared" si="18"/>
        <v>8910</v>
      </c>
      <c r="R61" s="13">
        <f t="shared" si="18"/>
        <v>8910</v>
      </c>
      <c r="S61" s="13">
        <f t="shared" si="18"/>
        <v>8910</v>
      </c>
      <c r="T61" s="13">
        <f t="shared" si="18"/>
        <v>8910</v>
      </c>
      <c r="U61" s="13">
        <f t="shared" si="18"/>
        <v>8910</v>
      </c>
      <c r="V61" s="13">
        <f t="shared" si="18"/>
        <v>8910</v>
      </c>
      <c r="W61" s="13">
        <f t="shared" si="18"/>
        <v>8910</v>
      </c>
      <c r="X61" s="13">
        <f t="shared" si="18"/>
        <v>8910</v>
      </c>
      <c r="Y61" s="13">
        <f t="shared" si="18"/>
        <v>8910</v>
      </c>
      <c r="Z61" s="13">
        <f t="shared" si="18"/>
        <v>8910</v>
      </c>
      <c r="AA61" s="13">
        <f t="shared" si="18"/>
        <v>8910</v>
      </c>
      <c r="AB61" s="13">
        <f t="shared" si="18"/>
        <v>8910</v>
      </c>
      <c r="AC61" s="13">
        <f t="shared" si="18"/>
        <v>8910</v>
      </c>
      <c r="AD61" s="13">
        <f t="shared" si="18"/>
        <v>9710</v>
      </c>
      <c r="AE61" s="13">
        <f t="shared" si="18"/>
        <v>9710</v>
      </c>
      <c r="AF61" s="13">
        <f t="shared" si="18"/>
        <v>9710</v>
      </c>
      <c r="AG61" s="13">
        <f t="shared" si="18"/>
        <v>9710</v>
      </c>
      <c r="AH61" s="89">
        <f t="shared" si="18"/>
        <v>9710</v>
      </c>
    </row>
    <row r="62" spans="1:34" ht="16.5" customHeight="1" x14ac:dyDescent="0.25">
      <c r="A62" s="7" t="s">
        <v>20</v>
      </c>
      <c r="B62" s="13"/>
      <c r="C62" s="13">
        <f t="shared" si="11"/>
        <v>4263.6000000000004</v>
      </c>
      <c r="D62" s="23">
        <f>B56+B58</f>
        <v>4263.6000000000004</v>
      </c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6"/>
      <c r="AH62" s="89"/>
    </row>
    <row r="63" spans="1:34" ht="15.75" thickBot="1" x14ac:dyDescent="0.3">
      <c r="A63" s="7" t="s">
        <v>21</v>
      </c>
      <c r="B63" s="13"/>
      <c r="C63" s="13">
        <f t="shared" si="11"/>
        <v>0</v>
      </c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32"/>
      <c r="AH63" s="159"/>
    </row>
    <row r="64" spans="1:34" ht="15.75" thickBot="1" x14ac:dyDescent="0.3">
      <c r="A64" s="11" t="s">
        <v>38</v>
      </c>
      <c r="B64" s="16"/>
      <c r="C64" s="17">
        <f>SUM(C13:C63)</f>
        <v>389547.9</v>
      </c>
      <c r="D64" s="52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4"/>
    </row>
    <row r="65" spans="1:34" x14ac:dyDescent="0.25">
      <c r="A65" s="9"/>
      <c r="B65" s="3"/>
      <c r="C65" s="8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</row>
    <row r="66" spans="1:34" x14ac:dyDescent="0.25">
      <c r="A66" s="9"/>
      <c r="B66" s="3"/>
      <c r="C66" s="8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x14ac:dyDescent="0.25">
      <c r="A67" s="9"/>
      <c r="B67" s="3"/>
      <c r="C67" s="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x14ac:dyDescent="0.25">
      <c r="A68" s="9"/>
      <c r="B68" s="3"/>
      <c r="C68" s="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x14ac:dyDescent="0.25">
      <c r="A69" s="9"/>
      <c r="B69" s="3"/>
      <c r="C69" s="8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x14ac:dyDescent="0.25">
      <c r="A70" s="9"/>
      <c r="B70" s="3"/>
      <c r="C70" s="8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x14ac:dyDescent="0.25">
      <c r="A71" s="9"/>
      <c r="B71" s="3"/>
      <c r="C71" s="8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x14ac:dyDescent="0.25">
      <c r="A72" s="9"/>
      <c r="B72" s="3"/>
      <c r="C72" s="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x14ac:dyDescent="0.25">
      <c r="A73" s="9"/>
      <c r="B73" s="3"/>
      <c r="C73" s="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x14ac:dyDescent="0.25">
      <c r="A74" s="9"/>
      <c r="B74" s="3"/>
      <c r="C74" s="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x14ac:dyDescent="0.25">
      <c r="A75" s="9"/>
      <c r="B75" s="3"/>
      <c r="C75" s="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x14ac:dyDescent="0.25">
      <c r="A76" s="9"/>
      <c r="B76" s="3"/>
      <c r="C76" s="8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x14ac:dyDescent="0.25">
      <c r="A77" s="9"/>
      <c r="B77" s="3"/>
      <c r="C77" s="8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x14ac:dyDescent="0.25">
      <c r="A78" s="9"/>
      <c r="B78" s="3"/>
      <c r="C78" s="8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x14ac:dyDescent="0.25">
      <c r="A79" s="9"/>
      <c r="B79" s="3"/>
      <c r="C79" s="8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x14ac:dyDescent="0.25">
      <c r="A80" s="9"/>
      <c r="B80" s="3"/>
      <c r="C80" s="8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x14ac:dyDescent="0.25">
      <c r="A81" s="9"/>
      <c r="B81" s="3"/>
      <c r="C81" s="8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x14ac:dyDescent="0.25">
      <c r="A82" s="9"/>
      <c r="B82" s="3"/>
      <c r="C82" s="8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x14ac:dyDescent="0.25">
      <c r="A83" s="9"/>
      <c r="B83" s="3"/>
      <c r="C83" s="8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x14ac:dyDescent="0.25">
      <c r="A84" s="9"/>
      <c r="B84" s="3"/>
      <c r="C84" s="8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x14ac:dyDescent="0.25">
      <c r="A85" s="9"/>
      <c r="B85" s="3"/>
      <c r="C85" s="8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x14ac:dyDescent="0.25">
      <c r="A86" s="9"/>
      <c r="B86" s="3"/>
      <c r="C86" s="8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x14ac:dyDescent="0.25">
      <c r="A87" s="9"/>
      <c r="B87" s="3"/>
      <c r="C87" s="8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x14ac:dyDescent="0.25">
      <c r="A88" s="9"/>
      <c r="B88" s="3"/>
      <c r="C88" s="8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x14ac:dyDescent="0.25">
      <c r="A89" s="9"/>
      <c r="B89" s="3"/>
      <c r="C89" s="8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x14ac:dyDescent="0.25">
      <c r="A90" s="9"/>
      <c r="B90" s="3"/>
      <c r="C90" s="8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x14ac:dyDescent="0.25">
      <c r="A91" s="9"/>
      <c r="B91" s="3"/>
      <c r="C91" s="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x14ac:dyDescent="0.25">
      <c r="A92" s="9"/>
      <c r="B92" s="3"/>
      <c r="C92" s="8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x14ac:dyDescent="0.25">
      <c r="A93" s="9"/>
      <c r="B93" s="3"/>
      <c r="C93" s="8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x14ac:dyDescent="0.25">
      <c r="A94" s="9"/>
      <c r="B94" s="3"/>
      <c r="C94" s="8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x14ac:dyDescent="0.25">
      <c r="A95" s="9"/>
      <c r="B95" s="3"/>
      <c r="C95" s="8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x14ac:dyDescent="0.25">
      <c r="A96" s="9"/>
      <c r="B96" s="3"/>
      <c r="C96" s="8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x14ac:dyDescent="0.25">
      <c r="A97" s="9"/>
      <c r="B97" s="3"/>
      <c r="C97" s="8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x14ac:dyDescent="0.25">
      <c r="A98" s="9"/>
      <c r="B98" s="3"/>
      <c r="C98" s="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x14ac:dyDescent="0.25">
      <c r="A99" s="9"/>
      <c r="B99" s="3"/>
      <c r="C99" s="8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x14ac:dyDescent="0.25">
      <c r="A100" s="9"/>
      <c r="B100" s="3"/>
      <c r="C100" s="8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x14ac:dyDescent="0.25">
      <c r="A101" s="9"/>
      <c r="B101" s="3"/>
      <c r="C101" s="8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1:34" x14ac:dyDescent="0.25">
      <c r="A102" s="9"/>
      <c r="B102" s="3"/>
      <c r="C102" s="8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1:34" x14ac:dyDescent="0.25">
      <c r="A103" s="9"/>
      <c r="B103" s="3"/>
      <c r="C103" s="8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1:34" x14ac:dyDescent="0.25">
      <c r="A104" s="9"/>
      <c r="B104" s="3"/>
      <c r="C104" s="8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 x14ac:dyDescent="0.25">
      <c r="A105" s="9"/>
      <c r="B105" s="3"/>
      <c r="C105" s="8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1:34" x14ac:dyDescent="0.25">
      <c r="A106" s="9"/>
      <c r="B106" s="3"/>
      <c r="C106" s="8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1:34" x14ac:dyDescent="0.25">
      <c r="A107" s="9"/>
      <c r="B107" s="3"/>
      <c r="C107" s="8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1:34" x14ac:dyDescent="0.25">
      <c r="A108" s="9"/>
      <c r="B108" s="3"/>
      <c r="C108" s="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1:34" x14ac:dyDescent="0.25">
      <c r="A109" s="9"/>
      <c r="B109" s="3"/>
      <c r="C109" s="8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1:34" x14ac:dyDescent="0.25">
      <c r="A110" s="9"/>
      <c r="B110" s="3"/>
      <c r="C110" s="8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1:34" x14ac:dyDescent="0.25">
      <c r="A111" s="9"/>
      <c r="B111" s="3"/>
      <c r="C111" s="8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1:34" x14ac:dyDescent="0.25">
      <c r="A112" s="9"/>
      <c r="B112" s="3"/>
      <c r="C112" s="8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1:34" x14ac:dyDescent="0.25">
      <c r="A113" s="9"/>
      <c r="B113" s="3"/>
      <c r="C113" s="8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1:34" x14ac:dyDescent="0.25">
      <c r="A114" s="9"/>
      <c r="B114" s="3"/>
      <c r="C114" s="8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1:34" x14ac:dyDescent="0.25">
      <c r="A115" s="9"/>
      <c r="B115" s="3"/>
      <c r="C115" s="8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1:34" x14ac:dyDescent="0.25">
      <c r="A116" s="9"/>
      <c r="B116" s="3"/>
      <c r="C116" s="8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1:34" x14ac:dyDescent="0.25">
      <c r="A117" s="9"/>
      <c r="B117" s="3"/>
      <c r="C117" s="8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1:34" x14ac:dyDescent="0.25">
      <c r="A118" s="9"/>
      <c r="B118" s="3"/>
      <c r="C118" s="8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1:34" x14ac:dyDescent="0.25">
      <c r="A119" s="9"/>
      <c r="B119" s="3"/>
      <c r="C119" s="8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x14ac:dyDescent="0.25">
      <c r="A120" s="9"/>
      <c r="B120" s="3"/>
      <c r="C120" s="8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1:34" x14ac:dyDescent="0.25">
      <c r="A121" s="9"/>
      <c r="B121" s="3"/>
      <c r="C121" s="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1:34" x14ac:dyDescent="0.25">
      <c r="A122" s="9"/>
      <c r="B122" s="3"/>
      <c r="C122" s="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4" x14ac:dyDescent="0.25">
      <c r="A123" s="9"/>
      <c r="B123" s="3"/>
      <c r="C123" s="8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4" x14ac:dyDescent="0.25">
      <c r="A124" s="9"/>
      <c r="B124" s="3"/>
      <c r="C124" s="8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4" x14ac:dyDescent="0.25">
      <c r="A125" s="9"/>
      <c r="B125" s="3"/>
      <c r="C125" s="8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4" x14ac:dyDescent="0.25">
      <c r="A126" s="9"/>
      <c r="B126" s="3"/>
      <c r="C126" s="8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4" x14ac:dyDescent="0.25">
      <c r="A127" s="9"/>
      <c r="B127" s="3"/>
      <c r="C127" s="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1:34" x14ac:dyDescent="0.25">
      <c r="A128" s="9"/>
      <c r="B128" s="3"/>
      <c r="C128" s="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1:34" x14ac:dyDescent="0.25">
      <c r="A129" s="9"/>
      <c r="B129" s="3"/>
      <c r="C129" s="8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1:34" x14ac:dyDescent="0.25">
      <c r="A130" s="9"/>
      <c r="B130" s="3"/>
      <c r="C130" s="8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1:34" x14ac:dyDescent="0.25">
      <c r="A131" s="9"/>
      <c r="B131" s="3"/>
      <c r="C131" s="8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1:34" x14ac:dyDescent="0.25">
      <c r="A132" s="9"/>
      <c r="B132" s="3"/>
      <c r="C132" s="8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1:34" x14ac:dyDescent="0.25">
      <c r="A133" s="9"/>
      <c r="B133" s="3"/>
      <c r="C133" s="8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1:34" x14ac:dyDescent="0.25">
      <c r="A134" s="9"/>
      <c r="B134" s="3"/>
      <c r="C134" s="8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1:34" x14ac:dyDescent="0.25">
      <c r="A135" s="9"/>
      <c r="B135" s="3"/>
      <c r="C135" s="8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x14ac:dyDescent="0.25">
      <c r="A136" s="9"/>
      <c r="B136" s="3"/>
      <c r="C136" s="8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x14ac:dyDescent="0.25">
      <c r="A137" s="9"/>
      <c r="B137" s="3"/>
      <c r="C137" s="8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x14ac:dyDescent="0.25">
      <c r="A138" s="9"/>
      <c r="B138" s="3"/>
      <c r="C138" s="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x14ac:dyDescent="0.25">
      <c r="A139" s="9"/>
      <c r="B139" s="3"/>
      <c r="C139" s="8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x14ac:dyDescent="0.25">
      <c r="A140" s="9"/>
      <c r="B140" s="3"/>
      <c r="C140" s="8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x14ac:dyDescent="0.25">
      <c r="A141" s="9"/>
      <c r="B141" s="3"/>
      <c r="C141" s="8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x14ac:dyDescent="0.25">
      <c r="A142" s="9"/>
      <c r="B142" s="3"/>
      <c r="C142" s="8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x14ac:dyDescent="0.25">
      <c r="A143" s="9"/>
      <c r="B143" s="3"/>
      <c r="C143" s="8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1:34" x14ac:dyDescent="0.25">
      <c r="A144" s="9"/>
      <c r="B144" s="3"/>
      <c r="C144" s="8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1:34" x14ac:dyDescent="0.25">
      <c r="A145" s="9"/>
      <c r="B145" s="3"/>
      <c r="C145" s="8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1:34" x14ac:dyDescent="0.25">
      <c r="A146" s="9"/>
      <c r="B146" s="3"/>
      <c r="C146" s="8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  <row r="147" spans="1:34" x14ac:dyDescent="0.25">
      <c r="A147" s="9"/>
      <c r="B147" s="3"/>
      <c r="C147" s="8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</row>
    <row r="148" spans="1:34" x14ac:dyDescent="0.25">
      <c r="A148" s="9"/>
      <c r="B148" s="3"/>
      <c r="C148" s="8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</row>
    <row r="149" spans="1:34" x14ac:dyDescent="0.25">
      <c r="A149" s="9"/>
      <c r="B149" s="3"/>
      <c r="C149" s="8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</row>
    <row r="150" spans="1:34" x14ac:dyDescent="0.25">
      <c r="A150" s="9"/>
      <c r="B150" s="3"/>
      <c r="C150" s="8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</row>
    <row r="151" spans="1:34" x14ac:dyDescent="0.25">
      <c r="A151" s="9"/>
      <c r="B151" s="3"/>
      <c r="C151" s="8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</row>
    <row r="152" spans="1:34" x14ac:dyDescent="0.25">
      <c r="A152" s="9"/>
      <c r="B152" s="3"/>
      <c r="C152" s="8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</row>
    <row r="153" spans="1:34" x14ac:dyDescent="0.25">
      <c r="A153" s="9"/>
      <c r="B153" s="3"/>
      <c r="C153" s="8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</row>
    <row r="154" spans="1:34" x14ac:dyDescent="0.25">
      <c r="A154" s="9"/>
      <c r="B154" s="3"/>
      <c r="C154" s="8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</row>
    <row r="155" spans="1:34" x14ac:dyDescent="0.25">
      <c r="A155" s="9"/>
      <c r="B155" s="3"/>
      <c r="C155" s="8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</row>
    <row r="156" spans="1:34" x14ac:dyDescent="0.25">
      <c r="A156" s="9"/>
      <c r="B156" s="3"/>
      <c r="C156" s="8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</row>
    <row r="157" spans="1:34" x14ac:dyDescent="0.25">
      <c r="A157" s="9"/>
      <c r="B157" s="3"/>
      <c r="C157" s="8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</row>
    <row r="158" spans="1:34" x14ac:dyDescent="0.25">
      <c r="A158" s="9"/>
      <c r="B158" s="3"/>
      <c r="C158" s="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</row>
    <row r="159" spans="1:34" x14ac:dyDescent="0.25">
      <c r="A159" s="9"/>
      <c r="B159" s="3"/>
      <c r="C159" s="8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</row>
    <row r="160" spans="1:34" x14ac:dyDescent="0.25">
      <c r="A160" s="9"/>
      <c r="B160" s="3"/>
      <c r="C160" s="8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</row>
    <row r="161" spans="1:34" x14ac:dyDescent="0.25">
      <c r="A161" s="9"/>
      <c r="B161" s="3"/>
      <c r="C161" s="8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</row>
    <row r="162" spans="1:34" x14ac:dyDescent="0.25">
      <c r="A162" s="9"/>
      <c r="B162" s="3"/>
      <c r="C162" s="8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</row>
    <row r="163" spans="1:34" x14ac:dyDescent="0.25">
      <c r="A163" s="9"/>
      <c r="B163" s="3"/>
      <c r="C163" s="8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</row>
    <row r="164" spans="1:34" x14ac:dyDescent="0.25">
      <c r="A164" s="9"/>
      <c r="B164" s="3"/>
      <c r="C164" s="8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</row>
  </sheetData>
  <mergeCells count="9">
    <mergeCell ref="AD6:AH6"/>
    <mergeCell ref="P8:Q8"/>
    <mergeCell ref="A1:AG1"/>
    <mergeCell ref="A3:A4"/>
    <mergeCell ref="B3:B4"/>
    <mergeCell ref="D3:AG3"/>
    <mergeCell ref="B5:B6"/>
    <mergeCell ref="C5:C6"/>
    <mergeCell ref="D5:AH5"/>
  </mergeCells>
  <pageMargins left="0.75" right="0.75" top="1" bottom="1" header="0.5" footer="0.5"/>
  <pageSetup paperSize="9" scale="40" orientation="landscape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173"/>
  <sheetViews>
    <sheetView topLeftCell="A46" workbookViewId="0">
      <selection activeCell="A63" sqref="A63"/>
    </sheetView>
  </sheetViews>
  <sheetFormatPr defaultColWidth="8.875" defaultRowHeight="15" x14ac:dyDescent="0.25"/>
  <cols>
    <col min="1" max="1" width="45.5" style="6" bestFit="1" customWidth="1"/>
    <col min="2" max="2" width="10.125" style="2" customWidth="1"/>
    <col min="3" max="3" width="10" style="5" bestFit="1" customWidth="1"/>
    <col min="4" max="4" width="14.875" style="1" bestFit="1" customWidth="1"/>
    <col min="5" max="10" width="7.625" style="1" customWidth="1"/>
    <col min="11" max="11" width="8.125" style="1" bestFit="1" customWidth="1"/>
    <col min="12" max="16" width="7.625" style="1" customWidth="1"/>
    <col min="17" max="17" width="7.625" style="1" bestFit="1" customWidth="1"/>
    <col min="18" max="20" width="7" style="1" customWidth="1"/>
    <col min="21" max="21" width="7.125" style="1" customWidth="1"/>
    <col min="22" max="22" width="7.625" style="1" customWidth="1"/>
    <col min="23" max="24" width="7" style="1" customWidth="1"/>
    <col min="25" max="25" width="6.875" style="1" customWidth="1"/>
    <col min="26" max="28" width="7.625" style="1" bestFit="1" customWidth="1"/>
    <col min="29" max="29" width="7.625" style="1" customWidth="1"/>
    <col min="30" max="30" width="7.625" style="1" bestFit="1" customWidth="1"/>
    <col min="31" max="31" width="7.5" style="1" customWidth="1"/>
    <col min="32" max="32" width="7" style="1" customWidth="1"/>
    <col min="33" max="34" width="8" style="1" customWidth="1"/>
    <col min="35" max="16384" width="8.875" style="1"/>
  </cols>
  <sheetData>
    <row r="1" spans="1:34" ht="32.1" customHeight="1" x14ac:dyDescent="0.45">
      <c r="A1" s="221" t="s">
        <v>76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</row>
    <row r="2" spans="1:34" ht="15.75" thickBot="1" x14ac:dyDescent="0.3"/>
    <row r="3" spans="1:34" ht="15" customHeight="1" x14ac:dyDescent="0.25">
      <c r="A3" s="187"/>
      <c r="B3" s="189"/>
      <c r="C3" s="19"/>
      <c r="D3" s="191" t="s">
        <v>42</v>
      </c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55"/>
    </row>
    <row r="4" spans="1:34" ht="12.95" customHeight="1" thickBot="1" x14ac:dyDescent="0.3">
      <c r="A4" s="188"/>
      <c r="B4" s="190"/>
      <c r="C4" s="20"/>
      <c r="D4" s="12">
        <v>1</v>
      </c>
      <c r="E4" s="12">
        <v>2</v>
      </c>
      <c r="F4" s="12">
        <v>3</v>
      </c>
      <c r="G4" s="12">
        <v>4</v>
      </c>
      <c r="H4" s="12">
        <v>5</v>
      </c>
      <c r="I4" s="12">
        <v>6</v>
      </c>
      <c r="J4" s="12">
        <v>7</v>
      </c>
      <c r="K4" s="12">
        <v>8</v>
      </c>
      <c r="L4" s="12">
        <v>9</v>
      </c>
      <c r="M4" s="12">
        <v>10</v>
      </c>
      <c r="N4" s="12">
        <v>11</v>
      </c>
      <c r="O4" s="12">
        <v>12</v>
      </c>
      <c r="P4" s="12">
        <v>13</v>
      </c>
      <c r="Q4" s="12">
        <v>14</v>
      </c>
      <c r="R4" s="12">
        <v>15</v>
      </c>
      <c r="S4" s="12">
        <v>16</v>
      </c>
      <c r="T4" s="12">
        <v>17</v>
      </c>
      <c r="U4" s="12">
        <v>18</v>
      </c>
      <c r="V4" s="12">
        <v>19</v>
      </c>
      <c r="W4" s="12">
        <v>20</v>
      </c>
      <c r="X4" s="12">
        <v>21</v>
      </c>
      <c r="Y4" s="12">
        <v>22</v>
      </c>
      <c r="Z4" s="12">
        <v>23</v>
      </c>
      <c r="AA4" s="12">
        <v>24</v>
      </c>
      <c r="AB4" s="12">
        <v>25</v>
      </c>
      <c r="AC4" s="12">
        <v>26</v>
      </c>
      <c r="AD4" s="12">
        <v>27</v>
      </c>
      <c r="AE4" s="12">
        <v>28</v>
      </c>
      <c r="AF4" s="12">
        <v>29</v>
      </c>
      <c r="AG4" s="18">
        <v>30</v>
      </c>
      <c r="AH4" s="56">
        <v>31</v>
      </c>
    </row>
    <row r="5" spans="1:34" ht="15.95" customHeight="1" thickBot="1" x14ac:dyDescent="0.3">
      <c r="A5" s="10" t="s">
        <v>22</v>
      </c>
      <c r="B5" s="205" t="s">
        <v>56</v>
      </c>
      <c r="C5" s="207" t="s">
        <v>57</v>
      </c>
      <c r="D5" s="183" t="s">
        <v>77</v>
      </c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  <c r="AB5" s="184"/>
      <c r="AC5" s="184"/>
      <c r="AD5" s="184"/>
      <c r="AE5" s="184"/>
      <c r="AF5" s="184"/>
      <c r="AG5" s="184"/>
      <c r="AH5" s="57"/>
    </row>
    <row r="6" spans="1:34" ht="43.5" thickBot="1" x14ac:dyDescent="0.3">
      <c r="A6" s="10" t="s">
        <v>1</v>
      </c>
      <c r="B6" s="206"/>
      <c r="C6" s="208"/>
      <c r="D6" s="58" t="s">
        <v>78</v>
      </c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60"/>
      <c r="AH6" s="61"/>
    </row>
    <row r="7" spans="1:34" ht="28.5" customHeight="1" thickBot="1" x14ac:dyDescent="0.3">
      <c r="A7" s="10"/>
      <c r="B7" s="47"/>
      <c r="C7" s="48"/>
      <c r="D7" s="62"/>
      <c r="E7" s="63"/>
      <c r="F7" s="63"/>
      <c r="G7" s="63"/>
      <c r="H7" s="63"/>
      <c r="I7" s="63"/>
      <c r="J7" s="63"/>
      <c r="K7" s="63"/>
      <c r="L7" s="64"/>
      <c r="M7" s="64"/>
      <c r="N7" s="64"/>
      <c r="O7" s="64"/>
      <c r="P7" s="64"/>
      <c r="Q7" s="227" t="s">
        <v>79</v>
      </c>
      <c r="R7" s="228"/>
      <c r="S7" s="63"/>
      <c r="T7" s="63"/>
      <c r="U7" s="63"/>
      <c r="V7" s="63"/>
      <c r="W7" s="63"/>
      <c r="X7" s="63"/>
      <c r="Y7" s="64"/>
      <c r="Z7" s="64"/>
      <c r="AA7" s="64"/>
      <c r="AB7" s="64"/>
      <c r="AC7" s="64"/>
      <c r="AD7" s="64"/>
      <c r="AE7" s="64"/>
      <c r="AF7" s="64"/>
      <c r="AG7" s="63"/>
      <c r="AH7" s="44"/>
    </row>
    <row r="8" spans="1:34" ht="14.25" customHeight="1" x14ac:dyDescent="0.25">
      <c r="A8" s="7" t="s">
        <v>2</v>
      </c>
      <c r="B8" s="15"/>
      <c r="C8" s="21"/>
      <c r="D8" s="27">
        <v>8910</v>
      </c>
      <c r="E8" s="27">
        <v>8910</v>
      </c>
      <c r="F8" s="27">
        <v>8910</v>
      </c>
      <c r="G8" s="27">
        <v>8910</v>
      </c>
      <c r="H8" s="27">
        <v>8910</v>
      </c>
      <c r="I8" s="27">
        <v>8910</v>
      </c>
      <c r="J8" s="27">
        <v>8910</v>
      </c>
      <c r="K8" s="27">
        <v>8910</v>
      </c>
      <c r="L8" s="27">
        <v>8910</v>
      </c>
      <c r="M8" s="27">
        <v>8910</v>
      </c>
      <c r="N8" s="27">
        <v>8910</v>
      </c>
      <c r="O8" s="27">
        <v>8910</v>
      </c>
      <c r="P8" s="27">
        <v>8910</v>
      </c>
      <c r="Q8" s="27">
        <v>8910</v>
      </c>
      <c r="R8" s="27">
        <v>8910</v>
      </c>
      <c r="S8" s="27">
        <v>8910</v>
      </c>
      <c r="T8" s="27">
        <v>8910</v>
      </c>
      <c r="U8" s="27">
        <v>8910</v>
      </c>
      <c r="V8" s="27">
        <v>8910</v>
      </c>
      <c r="W8" s="27">
        <v>8910</v>
      </c>
      <c r="X8" s="27">
        <v>8910</v>
      </c>
      <c r="Y8" s="27">
        <v>8910</v>
      </c>
      <c r="Z8" s="27">
        <v>8910</v>
      </c>
      <c r="AA8" s="27">
        <v>8910</v>
      </c>
      <c r="AB8" s="27">
        <v>8910</v>
      </c>
      <c r="AC8" s="27">
        <v>8910</v>
      </c>
      <c r="AD8" s="27">
        <v>8910</v>
      </c>
      <c r="AE8" s="27">
        <v>8910</v>
      </c>
      <c r="AF8" s="27">
        <v>8910</v>
      </c>
      <c r="AG8" s="27">
        <v>8910</v>
      </c>
      <c r="AH8" s="41"/>
    </row>
    <row r="9" spans="1:34" ht="14.25" customHeight="1" x14ac:dyDescent="0.25">
      <c r="A9" s="10"/>
      <c r="B9" s="15"/>
      <c r="C9" s="21"/>
      <c r="D9" s="27">
        <v>800</v>
      </c>
      <c r="E9" s="65"/>
      <c r="F9" s="65"/>
      <c r="G9" s="65"/>
      <c r="H9" s="65"/>
      <c r="I9" s="65"/>
      <c r="J9" s="65"/>
      <c r="K9" s="27"/>
      <c r="L9" s="27"/>
      <c r="M9" s="27"/>
      <c r="N9" s="27"/>
      <c r="O9" s="27"/>
      <c r="P9" s="27"/>
      <c r="Q9" s="27"/>
      <c r="R9" s="27"/>
      <c r="S9" s="66"/>
      <c r="T9" s="66"/>
      <c r="U9" s="66"/>
      <c r="V9" s="66"/>
      <c r="W9" s="66"/>
      <c r="X9" s="66"/>
      <c r="Y9" s="27"/>
      <c r="Z9" s="27"/>
      <c r="AA9" s="27"/>
      <c r="AB9" s="27"/>
      <c r="AC9" s="27"/>
      <c r="AD9" s="27"/>
      <c r="AE9" s="27"/>
      <c r="AF9" s="27"/>
      <c r="AG9" s="67"/>
      <c r="AH9" s="68"/>
    </row>
    <row r="10" spans="1:34" s="2" customFormat="1" x14ac:dyDescent="0.25">
      <c r="A10" s="49"/>
      <c r="B10" s="13"/>
      <c r="C10" s="1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>
        <v>500</v>
      </c>
      <c r="R10" s="22">
        <v>500</v>
      </c>
      <c r="S10" s="22"/>
      <c r="T10" s="22"/>
      <c r="U10" s="22"/>
      <c r="V10" s="22"/>
      <c r="W10" s="22"/>
      <c r="X10" s="22"/>
      <c r="Y10" s="13"/>
      <c r="Z10" s="13"/>
      <c r="AA10" s="13"/>
      <c r="AB10" s="13"/>
      <c r="AC10" s="13"/>
      <c r="AD10" s="69"/>
      <c r="AE10" s="13"/>
      <c r="AF10" s="13"/>
      <c r="AG10" s="26"/>
      <c r="AH10" s="39"/>
    </row>
    <row r="11" spans="1:34" x14ac:dyDescent="0.25">
      <c r="A11" s="10"/>
      <c r="B11" s="15"/>
      <c r="C11" s="1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9"/>
      <c r="AH11" s="40"/>
    </row>
    <row r="12" spans="1:34" s="24" customFormat="1" ht="15.75" thickBot="1" x14ac:dyDescent="0.3">
      <c r="A12" s="10" t="s">
        <v>3</v>
      </c>
      <c r="B12" s="15">
        <f>B13+B21+B34+B44+B51+B55+B58</f>
        <v>26110.500000000004</v>
      </c>
      <c r="C12" s="13">
        <f t="shared" ref="C12:C43" si="0">SUM(D12:AG12)</f>
        <v>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30"/>
      <c r="AH12" s="42"/>
    </row>
    <row r="13" spans="1:34" x14ac:dyDescent="0.25">
      <c r="A13" s="10" t="s">
        <v>4</v>
      </c>
      <c r="B13" s="15">
        <f>SUM(B14:B20)</f>
        <v>3441.7999999999997</v>
      </c>
      <c r="C13" s="13">
        <f t="shared" si="0"/>
        <v>0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30"/>
      <c r="AH13" s="42"/>
    </row>
    <row r="14" spans="1:34" ht="12.95" customHeight="1" x14ac:dyDescent="0.25">
      <c r="A14" s="7" t="s">
        <v>23</v>
      </c>
      <c r="B14" s="13">
        <f>53.5+53.6+27.4+76.2+37.8+43.4+43.8+45.2+23.4+50.9+53.1+80.3+38.7+9.3+9.5+61.2+20.8+44.5+14.5</f>
        <v>787.09999999999991</v>
      </c>
      <c r="C14" s="13">
        <f t="shared" si="0"/>
        <v>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23"/>
      <c r="R14" s="23"/>
      <c r="S14" s="23"/>
      <c r="T14" s="23"/>
      <c r="U14" s="13"/>
      <c r="V14" s="23"/>
      <c r="W14" s="23"/>
      <c r="X14" s="23"/>
      <c r="Y14" s="23"/>
      <c r="Z14" s="23"/>
      <c r="AA14" s="13"/>
      <c r="AB14" s="23"/>
      <c r="AC14" s="23"/>
      <c r="AD14" s="23"/>
      <c r="AE14" s="23"/>
      <c r="AF14" s="23"/>
      <c r="AG14" s="30"/>
      <c r="AH14" s="39"/>
    </row>
    <row r="15" spans="1:34" ht="12.95" customHeight="1" x14ac:dyDescent="0.25">
      <c r="A15" s="7" t="s">
        <v>5</v>
      </c>
      <c r="B15" s="13">
        <f>7.7+19.7+9.3+9.3</f>
        <v>46</v>
      </c>
      <c r="C15" s="13">
        <f t="shared" si="0"/>
        <v>0</v>
      </c>
      <c r="D15" s="23"/>
      <c r="E15" s="13"/>
      <c r="F15" s="23"/>
      <c r="G15" s="23"/>
      <c r="H15" s="23"/>
      <c r="I15" s="23"/>
      <c r="J15" s="182"/>
      <c r="K15" s="23"/>
      <c r="L15" s="23"/>
      <c r="M15" s="23"/>
      <c r="N15" s="23"/>
      <c r="O15" s="13"/>
      <c r="P15" s="23"/>
      <c r="Q15" s="23"/>
      <c r="R15" s="23"/>
      <c r="S15" s="23"/>
      <c r="T15" s="23"/>
      <c r="U15" s="13"/>
      <c r="V15" s="23"/>
      <c r="W15" s="23"/>
      <c r="X15" s="23"/>
      <c r="Y15" s="23"/>
      <c r="Z15" s="23"/>
      <c r="AA15" s="13"/>
      <c r="AB15" s="23"/>
      <c r="AC15" s="23"/>
      <c r="AD15" s="23"/>
      <c r="AE15" s="23"/>
      <c r="AF15" s="23"/>
      <c r="AG15" s="30"/>
      <c r="AH15" s="39"/>
    </row>
    <row r="16" spans="1:34" ht="12.95" customHeight="1" x14ac:dyDescent="0.25">
      <c r="A16" s="7" t="s">
        <v>6</v>
      </c>
      <c r="B16" s="13">
        <f>30.1+17.1+21.2+21.3+35.6</f>
        <v>125.30000000000001</v>
      </c>
      <c r="C16" s="13">
        <f t="shared" si="0"/>
        <v>0</v>
      </c>
      <c r="D16" s="23"/>
      <c r="E16" s="13"/>
      <c r="F16" s="23"/>
      <c r="G16" s="23"/>
      <c r="H16" s="23"/>
      <c r="I16" s="23"/>
      <c r="J16" s="13"/>
      <c r="K16" s="23"/>
      <c r="L16" s="23"/>
      <c r="M16" s="23"/>
      <c r="N16" s="23"/>
      <c r="O16" s="13"/>
      <c r="P16" s="23"/>
      <c r="Q16" s="13"/>
      <c r="R16" s="23"/>
      <c r="S16" s="23"/>
      <c r="T16" s="23"/>
      <c r="U16" s="13"/>
      <c r="V16" s="23"/>
      <c r="W16" s="23"/>
      <c r="X16" s="23"/>
      <c r="Y16" s="23"/>
      <c r="Z16" s="23"/>
      <c r="AA16" s="13"/>
      <c r="AB16" s="23"/>
      <c r="AC16" s="23"/>
      <c r="AD16" s="23"/>
      <c r="AE16" s="23"/>
      <c r="AF16" s="23"/>
      <c r="AG16" s="30"/>
      <c r="AH16" s="39"/>
    </row>
    <row r="17" spans="1:34" ht="12.95" customHeight="1" x14ac:dyDescent="0.25">
      <c r="A17" s="7" t="s">
        <v>24</v>
      </c>
      <c r="B17" s="13">
        <f>19.6+7.1+7+55.9+44.4+74.3+107.4+12.4+111.8+202.8+221.6+7.5+175.2</f>
        <v>1047</v>
      </c>
      <c r="C17" s="13">
        <f t="shared" si="0"/>
        <v>0</v>
      </c>
      <c r="D17" s="13"/>
      <c r="E17" s="23"/>
      <c r="F17" s="23"/>
      <c r="G17" s="23"/>
      <c r="H17" s="13"/>
      <c r="I17" s="23"/>
      <c r="J17" s="23"/>
      <c r="K17" s="23"/>
      <c r="L17" s="23"/>
      <c r="M17" s="13"/>
      <c r="N17" s="23"/>
      <c r="O17" s="23"/>
      <c r="P17" s="23"/>
      <c r="Q17" s="23"/>
      <c r="R17" s="23"/>
      <c r="S17" s="13"/>
      <c r="T17" s="23"/>
      <c r="U17" s="23"/>
      <c r="V17" s="23"/>
      <c r="W17" s="23"/>
      <c r="X17" s="23"/>
      <c r="Y17" s="13"/>
      <c r="Z17" s="23"/>
      <c r="AA17" s="23"/>
      <c r="AB17" s="23"/>
      <c r="AC17" s="23"/>
      <c r="AD17" s="23"/>
      <c r="AE17" s="23"/>
      <c r="AF17" s="13"/>
      <c r="AG17" s="30"/>
      <c r="AH17" s="42"/>
    </row>
    <row r="18" spans="1:34" ht="12.95" customHeight="1" x14ac:dyDescent="0.25">
      <c r="A18" s="7" t="s">
        <v>8</v>
      </c>
      <c r="B18" s="13">
        <f>56+151.7+158.3+4.5+33.8+19.3+38.2</f>
        <v>461.8</v>
      </c>
      <c r="C18" s="13">
        <f t="shared" si="0"/>
        <v>0</v>
      </c>
      <c r="D18" s="13"/>
      <c r="E18" s="23"/>
      <c r="F18" s="23"/>
      <c r="G18" s="23"/>
      <c r="H18" s="13"/>
      <c r="I18" s="23"/>
      <c r="J18" s="23"/>
      <c r="K18" s="23"/>
      <c r="L18" s="23"/>
      <c r="M18" s="13"/>
      <c r="N18" s="23"/>
      <c r="O18" s="23"/>
      <c r="P18" s="23"/>
      <c r="Q18" s="23"/>
      <c r="R18" s="23"/>
      <c r="S18" s="13"/>
      <c r="T18" s="23"/>
      <c r="U18" s="23"/>
      <c r="V18" s="23"/>
      <c r="W18" s="23"/>
      <c r="X18" s="23"/>
      <c r="Y18" s="13"/>
      <c r="Z18" s="23"/>
      <c r="AA18" s="23"/>
      <c r="AB18" s="23"/>
      <c r="AC18" s="23"/>
      <c r="AD18" s="23"/>
      <c r="AE18" s="23"/>
      <c r="AF18" s="13"/>
      <c r="AG18" s="30"/>
      <c r="AH18" s="42"/>
    </row>
    <row r="19" spans="1:34" ht="12.95" customHeight="1" x14ac:dyDescent="0.25">
      <c r="A19" s="7" t="s">
        <v>13</v>
      </c>
      <c r="B19" s="13">
        <f>23.9+31.5+39.7</f>
        <v>95.1</v>
      </c>
      <c r="C19" s="13">
        <f t="shared" si="0"/>
        <v>0</v>
      </c>
      <c r="D19" s="13"/>
      <c r="E19" s="23"/>
      <c r="F19" s="23"/>
      <c r="G19" s="23"/>
      <c r="H19" s="13"/>
      <c r="I19" s="23"/>
      <c r="J19" s="23"/>
      <c r="K19" s="23"/>
      <c r="L19" s="23"/>
      <c r="M19" s="13"/>
      <c r="N19" s="23"/>
      <c r="O19" s="23"/>
      <c r="P19" s="23"/>
      <c r="Q19" s="23"/>
      <c r="R19" s="23"/>
      <c r="S19" s="13"/>
      <c r="T19" s="23"/>
      <c r="U19" s="23"/>
      <c r="V19" s="23"/>
      <c r="W19" s="23"/>
      <c r="X19" s="23"/>
      <c r="Y19" s="13"/>
      <c r="Z19" s="23"/>
      <c r="AA19" s="23"/>
      <c r="AB19" s="23"/>
      <c r="AC19" s="23"/>
      <c r="AD19" s="23"/>
      <c r="AE19" s="23"/>
      <c r="AF19" s="13"/>
      <c r="AG19" s="30"/>
      <c r="AH19" s="42"/>
    </row>
    <row r="20" spans="1:34" ht="12.95" customHeight="1" x14ac:dyDescent="0.25">
      <c r="A20" s="7" t="s">
        <v>7</v>
      </c>
      <c r="B20" s="13">
        <f>29.1+58.2+418.7+373.5</f>
        <v>879.5</v>
      </c>
      <c r="C20" s="13">
        <f t="shared" si="0"/>
        <v>0</v>
      </c>
      <c r="D20" s="13"/>
      <c r="E20" s="23"/>
      <c r="F20" s="23"/>
      <c r="G20" s="23"/>
      <c r="H20" s="13"/>
      <c r="I20" s="23"/>
      <c r="J20" s="23"/>
      <c r="K20" s="23"/>
      <c r="L20" s="23"/>
      <c r="M20" s="13"/>
      <c r="N20" s="23"/>
      <c r="O20" s="23"/>
      <c r="P20" s="23"/>
      <c r="Q20" s="23"/>
      <c r="R20" s="23"/>
      <c r="S20" s="13"/>
      <c r="T20" s="23"/>
      <c r="U20" s="23"/>
      <c r="V20" s="23"/>
      <c r="W20" s="23"/>
      <c r="X20" s="23"/>
      <c r="Y20" s="13"/>
      <c r="Z20" s="23"/>
      <c r="AA20" s="23"/>
      <c r="AB20" s="23"/>
      <c r="AC20" s="23"/>
      <c r="AD20" s="23"/>
      <c r="AE20" s="23"/>
      <c r="AF20" s="13"/>
      <c r="AG20" s="30"/>
      <c r="AH20" s="42"/>
    </row>
    <row r="21" spans="1:34" ht="12.95" customHeight="1" x14ac:dyDescent="0.25">
      <c r="A21" s="10" t="s">
        <v>10</v>
      </c>
      <c r="B21" s="15">
        <f>SUM(B22:B33)</f>
        <v>7161.5000000000009</v>
      </c>
      <c r="C21" s="13">
        <f t="shared" si="0"/>
        <v>0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30"/>
      <c r="AH21" s="42"/>
    </row>
    <row r="22" spans="1:34" ht="12.95" customHeight="1" x14ac:dyDescent="0.25">
      <c r="A22" s="7" t="s">
        <v>25</v>
      </c>
      <c r="B22" s="13">
        <f>17.1+40.5+26.3+14.2+18.9+15.1+15.7+15.8+16+21.2+20.8+14.9+15.8+19.6+19.8+19.8+22.4+13.4+11+11.7+18.3+14.6+14.9+19.2+19.2+20.2+23.8+9.8+15.9+12.7+12.5+44.9+56.9+22+12.9+7.4+9.1+17.8+13.9+23.7+23.2+15.2+9.6+32.4+13+13.8+26.5+13+23+18.6+14.3+14.1+17.2+12.8+22.2+13.7+13.6+8.9+80.9+36.1+164.2+75.1+110.5+3.4</f>
        <v>1535</v>
      </c>
      <c r="C22" s="13">
        <f t="shared" si="0"/>
        <v>32235</v>
      </c>
      <c r="D22" s="13"/>
      <c r="E22" s="13">
        <v>1535</v>
      </c>
      <c r="F22" s="13">
        <v>1535</v>
      </c>
      <c r="G22" s="13">
        <v>1535</v>
      </c>
      <c r="H22" s="13">
        <v>1535</v>
      </c>
      <c r="I22" s="13">
        <v>1535</v>
      </c>
      <c r="J22" s="13"/>
      <c r="K22" s="13"/>
      <c r="L22" s="28">
        <v>1535</v>
      </c>
      <c r="M22" s="28">
        <v>1535</v>
      </c>
      <c r="N22" s="28">
        <v>1535</v>
      </c>
      <c r="O22" s="28">
        <v>1535</v>
      </c>
      <c r="P22" s="28">
        <v>1535</v>
      </c>
      <c r="Q22" s="13"/>
      <c r="R22" s="13"/>
      <c r="S22" s="28">
        <v>1535</v>
      </c>
      <c r="T22" s="28">
        <v>1535</v>
      </c>
      <c r="U22" s="28">
        <v>1535</v>
      </c>
      <c r="V22" s="28">
        <v>1535</v>
      </c>
      <c r="W22" s="28">
        <v>1535</v>
      </c>
      <c r="X22" s="13"/>
      <c r="Y22" s="13"/>
      <c r="Z22" s="28">
        <v>1535</v>
      </c>
      <c r="AA22" s="28">
        <v>1535</v>
      </c>
      <c r="AB22" s="28">
        <v>1535</v>
      </c>
      <c r="AC22" s="28">
        <v>1535</v>
      </c>
      <c r="AD22" s="28">
        <v>1535</v>
      </c>
      <c r="AE22" s="13"/>
      <c r="AF22" s="13"/>
      <c r="AG22" s="28">
        <v>1535</v>
      </c>
      <c r="AH22" s="39"/>
    </row>
    <row r="23" spans="1:34" ht="12.95" customHeight="1" x14ac:dyDescent="0.25">
      <c r="A23" s="7" t="s">
        <v>26</v>
      </c>
      <c r="B23" s="13">
        <f>20.2+19.8+7.1+6.8+6.9+7.4+4.8+1.4+1.3+1.7+1.8+1.1+1.5+1.7+1.7+1.7+1.3+1.3+1.4+13.6+2.5+1.5+1.4</f>
        <v>109.9</v>
      </c>
      <c r="C23" s="13">
        <f t="shared" si="0"/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39"/>
    </row>
    <row r="24" spans="1:34" ht="12.95" customHeight="1" x14ac:dyDescent="0.25">
      <c r="A24" s="7" t="s">
        <v>27</v>
      </c>
      <c r="B24" s="13">
        <f>2.6+14.3+27.3+15.3+2.4+3.3+13.5+22.9+45.7+19.9+41.8+10.2+11.4+12.2+9+78.6+4.4+4.4+7.8+6.1+3.1+90.1+11.1+3.1+3.2+3.5+2.6+4.3+4.8+39.6+15.3+37+69.9+6.5+22.6+16.1+19+2.7+18.3</f>
        <v>725.9</v>
      </c>
      <c r="C24" s="13">
        <f t="shared" si="0"/>
        <v>0</v>
      </c>
      <c r="D24" s="13"/>
      <c r="E24" s="23"/>
      <c r="F24" s="13"/>
      <c r="G24" s="13"/>
      <c r="H24" s="23"/>
      <c r="I24" s="23"/>
      <c r="J24" s="23"/>
      <c r="K24" s="23"/>
      <c r="L24" s="23"/>
      <c r="M24" s="13"/>
      <c r="N24" s="13"/>
      <c r="O24" s="23"/>
      <c r="P24" s="23"/>
      <c r="Q24" s="23"/>
      <c r="R24" s="13"/>
      <c r="S24" s="23"/>
      <c r="T24" s="13"/>
      <c r="U24" s="13"/>
      <c r="V24" s="23"/>
      <c r="W24" s="23"/>
      <c r="X24" s="23"/>
      <c r="Y24" s="13"/>
      <c r="Z24" s="23"/>
      <c r="AA24" s="13"/>
      <c r="AB24" s="13"/>
      <c r="AC24" s="23"/>
      <c r="AD24" s="23"/>
      <c r="AE24" s="23"/>
      <c r="AF24" s="13"/>
      <c r="AG24" s="30"/>
      <c r="AH24" s="39"/>
    </row>
    <row r="25" spans="1:34" ht="12.95" customHeight="1" x14ac:dyDescent="0.25">
      <c r="A25" s="7" t="s">
        <v>16</v>
      </c>
      <c r="B25" s="13">
        <f>5.7+16.6+34.5+21.6+6.6+25.9+5.6+11.8+2.2+76</f>
        <v>206.5</v>
      </c>
      <c r="C25" s="13">
        <f t="shared" si="0"/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26"/>
      <c r="AH25" s="39"/>
    </row>
    <row r="26" spans="1:34" ht="12.95" customHeight="1" x14ac:dyDescent="0.25">
      <c r="A26" s="7" t="s">
        <v>8</v>
      </c>
      <c r="B26" s="13">
        <f>15.7+14.4+8.9+43.9+6.6+6.1+4.3+17.6+137.3+10.1+2.5+32.3+115.6+11.1+14.7+36+91.9+112+16.1+25.2+21.3</f>
        <v>743.60000000000014</v>
      </c>
      <c r="C26" s="13">
        <f t="shared" si="0"/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39"/>
    </row>
    <row r="27" spans="1:34" ht="30" x14ac:dyDescent="0.25">
      <c r="A27" s="7" t="s">
        <v>28</v>
      </c>
      <c r="B27" s="13">
        <f>567.3+107.2+5.2+62.7+311.3+170.1</f>
        <v>1223.8</v>
      </c>
      <c r="C27" s="13">
        <f t="shared" si="0"/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23"/>
      <c r="S27" s="23"/>
      <c r="T27" s="23"/>
      <c r="U27" s="23"/>
      <c r="V27" s="23"/>
      <c r="W27" s="13"/>
      <c r="X27" s="13"/>
      <c r="Y27" s="23"/>
      <c r="Z27" s="23"/>
      <c r="AA27" s="23"/>
      <c r="AB27" s="23"/>
      <c r="AC27" s="23"/>
      <c r="AD27" s="23"/>
      <c r="AE27" s="23"/>
      <c r="AF27" s="23"/>
      <c r="AG27" s="30"/>
      <c r="AH27" s="42"/>
    </row>
    <row r="28" spans="1:34" ht="12.95" customHeight="1" x14ac:dyDescent="0.25">
      <c r="A28" s="7" t="s">
        <v>29</v>
      </c>
      <c r="B28" s="13">
        <f>8.8+9.5+3.9+4.2+4.1+1.9+1.7+6.4+5.7+2+2.2+2.7+1.4+2.2+1.5+1.6+2</f>
        <v>61.800000000000011</v>
      </c>
      <c r="C28" s="13">
        <f t="shared" si="0"/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39"/>
    </row>
    <row r="29" spans="1:34" ht="12.95" customHeight="1" x14ac:dyDescent="0.25">
      <c r="A29" s="7" t="s">
        <v>14</v>
      </c>
      <c r="B29" s="13">
        <f>7.8+7.7+4+6.1+0.6+0.6+0.5+0.7+7.4+7.3+3.4+5.3+7.6+5.1+5.4+5.4+2.8</f>
        <v>77.7</v>
      </c>
      <c r="C29" s="13">
        <f t="shared" si="0"/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13"/>
      <c r="S29" s="13"/>
      <c r="T29" s="13"/>
      <c r="U29" s="13"/>
      <c r="V29" s="13"/>
      <c r="W29" s="23"/>
      <c r="X29" s="23"/>
      <c r="Y29" s="13"/>
      <c r="Z29" s="13"/>
      <c r="AA29" s="13"/>
      <c r="AB29" s="13"/>
      <c r="AC29" s="13"/>
      <c r="AD29" s="23"/>
      <c r="AE29" s="23"/>
      <c r="AF29" s="13"/>
      <c r="AG29" s="26"/>
      <c r="AH29" s="39"/>
    </row>
    <row r="30" spans="1:34" ht="12.95" customHeight="1" x14ac:dyDescent="0.25">
      <c r="A30" s="7" t="s">
        <v>12</v>
      </c>
      <c r="B30" s="13">
        <v>208.7</v>
      </c>
      <c r="C30" s="13">
        <f t="shared" si="0"/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13"/>
      <c r="S30" s="13"/>
      <c r="T30" s="13"/>
      <c r="U30" s="13"/>
      <c r="V30" s="13"/>
      <c r="W30" s="23"/>
      <c r="X30" s="23"/>
      <c r="Y30" s="13"/>
      <c r="Z30" s="13"/>
      <c r="AA30" s="13"/>
      <c r="AB30" s="13"/>
      <c r="AC30" s="13"/>
      <c r="AD30" s="23"/>
      <c r="AE30" s="23"/>
      <c r="AF30" s="13"/>
      <c r="AG30" s="26"/>
      <c r="AH30" s="39"/>
    </row>
    <row r="31" spans="1:34" ht="12.95" customHeight="1" x14ac:dyDescent="0.25">
      <c r="A31" s="7" t="s">
        <v>30</v>
      </c>
      <c r="B31" s="13">
        <f>32.2+571.2+0.6+0.6+48.1+0.6+0.6+38.8+9.5+88.5+33.6+1266.3</f>
        <v>2090.6000000000004</v>
      </c>
      <c r="C31" s="13">
        <f t="shared" si="0"/>
        <v>0</v>
      </c>
      <c r="D31" s="13"/>
      <c r="E31" s="23"/>
      <c r="F31" s="23"/>
      <c r="G31" s="23"/>
      <c r="H31" s="23"/>
      <c r="I31" s="23"/>
      <c r="J31" s="23"/>
      <c r="K31" s="13"/>
      <c r="L31" s="23"/>
      <c r="M31" s="23"/>
      <c r="N31" s="23"/>
      <c r="O31" s="23"/>
      <c r="P31" s="23"/>
      <c r="Q31" s="23"/>
      <c r="R31" s="13"/>
      <c r="S31" s="23"/>
      <c r="T31" s="23"/>
      <c r="U31" s="23"/>
      <c r="V31" s="23"/>
      <c r="W31" s="23"/>
      <c r="X31" s="23"/>
      <c r="Y31" s="13"/>
      <c r="Z31" s="23"/>
      <c r="AA31" s="23"/>
      <c r="AB31" s="23"/>
      <c r="AC31" s="23"/>
      <c r="AD31" s="13"/>
      <c r="AE31" s="23"/>
      <c r="AF31" s="13"/>
      <c r="AG31" s="30"/>
      <c r="AH31" s="42"/>
    </row>
    <row r="32" spans="1:34" ht="12.95" customHeight="1" x14ac:dyDescent="0.25">
      <c r="A32" s="7" t="s">
        <v>31</v>
      </c>
      <c r="B32" s="13">
        <f>0.5+0.7+0.6+0.4+0.4+0.4+0.4+0.6+0.5+0.5+0.2+0.3+0.6+1+0.2+0.3+3.6+25.6+69</f>
        <v>105.8</v>
      </c>
      <c r="C32" s="13">
        <f t="shared" si="0"/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30"/>
      <c r="AH32" s="42"/>
    </row>
    <row r="33" spans="1:34" ht="12.95" customHeight="1" x14ac:dyDescent="0.25">
      <c r="A33" s="7" t="s">
        <v>5</v>
      </c>
      <c r="B33" s="13">
        <f>12.4+19.7+6.1+6.1+15+12.9</f>
        <v>72.2</v>
      </c>
      <c r="C33" s="13">
        <f t="shared" si="0"/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26"/>
      <c r="AH33" s="39"/>
    </row>
    <row r="34" spans="1:34" ht="12.95" customHeight="1" x14ac:dyDescent="0.25">
      <c r="A34" s="10" t="s">
        <v>15</v>
      </c>
      <c r="B34" s="15">
        <f>SUM(B35:B43)</f>
        <v>4286.5999999999995</v>
      </c>
      <c r="C34" s="13">
        <f t="shared" si="0"/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30"/>
      <c r="AH34" s="42"/>
    </row>
    <row r="35" spans="1:34" ht="12.95" customHeight="1" x14ac:dyDescent="0.25">
      <c r="A35" s="7" t="s">
        <v>25</v>
      </c>
      <c r="B35" s="13">
        <f>36.6+3.7+4.9+14.7+9+14.7+8+8+34+30.5+13.9+45.2+31.2</f>
        <v>254.40000000000003</v>
      </c>
      <c r="C35" s="13">
        <f t="shared" si="0"/>
        <v>5342.4</v>
      </c>
      <c r="D35" s="13"/>
      <c r="E35" s="13">
        <f t="shared" ref="E35:I35" si="1">36.6+3.7+4.9+14.7+9+14.7+8+8+34+30.5+13.9+45.2+31.2</f>
        <v>254.40000000000003</v>
      </c>
      <c r="F35" s="13">
        <f t="shared" si="1"/>
        <v>254.40000000000003</v>
      </c>
      <c r="G35" s="13">
        <f t="shared" si="1"/>
        <v>254.40000000000003</v>
      </c>
      <c r="H35" s="13">
        <f t="shared" si="1"/>
        <v>254.40000000000003</v>
      </c>
      <c r="I35" s="13">
        <f t="shared" si="1"/>
        <v>254.40000000000003</v>
      </c>
      <c r="J35" s="13"/>
      <c r="K35" s="13"/>
      <c r="L35" s="13">
        <f t="shared" ref="L35:P35" si="2">36.6+3.7+4.9+14.7+9+14.7+8+8+34+30.5+13.9+45.2+31.2</f>
        <v>254.40000000000003</v>
      </c>
      <c r="M35" s="13">
        <f t="shared" si="2"/>
        <v>254.40000000000003</v>
      </c>
      <c r="N35" s="13">
        <f t="shared" si="2"/>
        <v>254.40000000000003</v>
      </c>
      <c r="O35" s="13">
        <f t="shared" si="2"/>
        <v>254.40000000000003</v>
      </c>
      <c r="P35" s="13">
        <f t="shared" si="2"/>
        <v>254.40000000000003</v>
      </c>
      <c r="Q35" s="13"/>
      <c r="R35" s="13"/>
      <c r="S35" s="13">
        <f t="shared" ref="S35:W35" si="3">36.6+3.7+4.9+14.7+9+14.7+8+8+34+30.5+13.9+45.2+31.2</f>
        <v>254.40000000000003</v>
      </c>
      <c r="T35" s="13">
        <f t="shared" si="3"/>
        <v>254.40000000000003</v>
      </c>
      <c r="U35" s="13">
        <f t="shared" si="3"/>
        <v>254.40000000000003</v>
      </c>
      <c r="V35" s="13">
        <f t="shared" si="3"/>
        <v>254.40000000000003</v>
      </c>
      <c r="W35" s="13">
        <f t="shared" si="3"/>
        <v>254.40000000000003</v>
      </c>
      <c r="X35" s="13"/>
      <c r="Y35" s="13"/>
      <c r="Z35" s="13">
        <f t="shared" ref="Z35:AD35" si="4">36.6+3.7+4.9+14.7+9+14.7+8+8+34+30.5+13.9+45.2+31.2</f>
        <v>254.40000000000003</v>
      </c>
      <c r="AA35" s="13">
        <f t="shared" si="4"/>
        <v>254.40000000000003</v>
      </c>
      <c r="AB35" s="13">
        <f t="shared" si="4"/>
        <v>254.40000000000003</v>
      </c>
      <c r="AC35" s="13">
        <f t="shared" si="4"/>
        <v>254.40000000000003</v>
      </c>
      <c r="AD35" s="13">
        <f t="shared" si="4"/>
        <v>254.40000000000003</v>
      </c>
      <c r="AE35" s="13"/>
      <c r="AF35" s="13"/>
      <c r="AG35" s="13">
        <f>36.6+3.7+4.9+14.7+9+14.7+8+8+34+30.5+13.9+45.2+31.2</f>
        <v>254.40000000000003</v>
      </c>
      <c r="AH35" s="39"/>
    </row>
    <row r="36" spans="1:34" ht="12.95" customHeight="1" x14ac:dyDescent="0.25">
      <c r="A36" s="7" t="s">
        <v>6</v>
      </c>
      <c r="B36" s="13">
        <f>3.9+6.4</f>
        <v>10.3</v>
      </c>
      <c r="C36" s="13">
        <f t="shared" si="0"/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30"/>
      <c r="AH36" s="42"/>
    </row>
    <row r="37" spans="1:34" ht="30" x14ac:dyDescent="0.25">
      <c r="A37" s="7" t="s">
        <v>11</v>
      </c>
      <c r="B37" s="13">
        <f>47.6+1863.8+1009.4+84.3</f>
        <v>3005.1</v>
      </c>
      <c r="C37" s="13">
        <f t="shared" si="0"/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30"/>
      <c r="AH37" s="42"/>
    </row>
    <row r="38" spans="1:34" ht="12.95" customHeight="1" x14ac:dyDescent="0.25">
      <c r="A38" s="7" t="s">
        <v>8</v>
      </c>
      <c r="B38" s="13">
        <f>9.1+5.9+5.5+9.1+48.5</f>
        <v>78.099999999999994</v>
      </c>
      <c r="C38" s="13">
        <f t="shared" si="0"/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26"/>
      <c r="AH38" s="39"/>
    </row>
    <row r="39" spans="1:34" ht="12.95" customHeight="1" x14ac:dyDescent="0.25">
      <c r="A39" s="7" t="s">
        <v>32</v>
      </c>
      <c r="B39" s="13">
        <v>580.79999999999995</v>
      </c>
      <c r="C39" s="13">
        <f t="shared" si="0"/>
        <v>0</v>
      </c>
      <c r="D39" s="13"/>
      <c r="E39" s="23"/>
      <c r="F39" s="23"/>
      <c r="G39" s="23"/>
      <c r="H39" s="13"/>
      <c r="I39" s="23"/>
      <c r="J39" s="23"/>
      <c r="K39" s="13"/>
      <c r="L39" s="23"/>
      <c r="M39" s="23"/>
      <c r="N39" s="23"/>
      <c r="O39" s="23"/>
      <c r="P39" s="23"/>
      <c r="Q39" s="13"/>
      <c r="R39" s="13"/>
      <c r="S39" s="23"/>
      <c r="T39" s="23"/>
      <c r="U39" s="23"/>
      <c r="V39" s="23"/>
      <c r="W39" s="13"/>
      <c r="X39" s="13"/>
      <c r="Y39" s="23"/>
      <c r="Z39" s="23"/>
      <c r="AA39" s="23"/>
      <c r="AB39" s="23"/>
      <c r="AC39" s="23"/>
      <c r="AD39" s="13"/>
      <c r="AE39" s="23"/>
      <c r="AF39" s="23"/>
      <c r="AG39" s="30"/>
      <c r="AH39" s="42"/>
    </row>
    <row r="40" spans="1:34" ht="12.95" customHeight="1" x14ac:dyDescent="0.25">
      <c r="A40" s="7" t="s">
        <v>9</v>
      </c>
      <c r="B40" s="13">
        <f>38.6+1.4+3.2+5.1+0.3</f>
        <v>48.6</v>
      </c>
      <c r="C40" s="13">
        <f t="shared" si="0"/>
        <v>0</v>
      </c>
      <c r="D40" s="13"/>
      <c r="E40" s="23"/>
      <c r="F40" s="23"/>
      <c r="G40" s="23"/>
      <c r="H40" s="13"/>
      <c r="I40" s="23"/>
      <c r="J40" s="23"/>
      <c r="K40" s="13"/>
      <c r="L40" s="23"/>
      <c r="M40" s="23"/>
      <c r="N40" s="23"/>
      <c r="O40" s="23"/>
      <c r="P40" s="23"/>
      <c r="Q40" s="13"/>
      <c r="R40" s="23"/>
      <c r="S40" s="23"/>
      <c r="T40" s="23"/>
      <c r="U40" s="23"/>
      <c r="V40" s="23"/>
      <c r="W40" s="23"/>
      <c r="X40" s="13"/>
      <c r="Y40" s="23"/>
      <c r="Z40" s="23"/>
      <c r="AA40" s="23"/>
      <c r="AB40" s="13"/>
      <c r="AC40" s="23"/>
      <c r="AD40" s="23"/>
      <c r="AE40" s="23"/>
      <c r="AF40" s="23"/>
      <c r="AG40" s="30"/>
      <c r="AH40" s="42"/>
    </row>
    <row r="41" spans="1:34" ht="12.95" customHeight="1" x14ac:dyDescent="0.25">
      <c r="A41" s="7" t="s">
        <v>33</v>
      </c>
      <c r="B41" s="13">
        <f>23.1+129.8+2.7+13.7+9.4+12.9+4.9+5</f>
        <v>201.5</v>
      </c>
      <c r="C41" s="13">
        <f t="shared" si="0"/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26"/>
      <c r="AH41" s="39"/>
    </row>
    <row r="42" spans="1:34" ht="12.95" customHeight="1" x14ac:dyDescent="0.25">
      <c r="A42" s="7" t="s">
        <v>34</v>
      </c>
      <c r="B42" s="13">
        <f>9.1+7.3+9.7+13.6+19.6+21.2+21</f>
        <v>101.5</v>
      </c>
      <c r="C42" s="13">
        <f t="shared" si="0"/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30"/>
      <c r="AH42" s="42"/>
    </row>
    <row r="43" spans="1:34" ht="12.95" customHeight="1" x14ac:dyDescent="0.25">
      <c r="A43" s="7" t="s">
        <v>31</v>
      </c>
      <c r="B43" s="13">
        <f>4.8+0.8+0.7</f>
        <v>6.3</v>
      </c>
      <c r="C43" s="13">
        <f t="shared" si="0"/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30"/>
      <c r="AH43" s="42"/>
    </row>
    <row r="44" spans="1:34" ht="12.95" customHeight="1" x14ac:dyDescent="0.25">
      <c r="A44" s="10" t="s">
        <v>17</v>
      </c>
      <c r="B44" s="15">
        <f>SUM(B45:B50)</f>
        <v>1124.0999999999999</v>
      </c>
      <c r="C44" s="13">
        <f t="shared" ref="C44:C64" si="5">SUM(D44:AG44)</f>
        <v>0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30"/>
      <c r="AH44" s="42"/>
    </row>
    <row r="45" spans="1:34" ht="12.95" customHeight="1" x14ac:dyDescent="0.25">
      <c r="A45" s="7" t="s">
        <v>25</v>
      </c>
      <c r="B45" s="13">
        <f>10.2+22.1+13.7+8.9+12.9+23.4+24.9+27.9+31.6+7.8+20.8+8.9+23.6+23.5+23.5+23.3+22.3+19.6+12.8+30.5+10</f>
        <v>402.2000000000001</v>
      </c>
      <c r="C45" s="13">
        <f t="shared" si="5"/>
        <v>8446.2000000000007</v>
      </c>
      <c r="D45" s="13"/>
      <c r="E45" s="13">
        <f t="shared" ref="E45:I45" si="6">10.2+22.1+13.7+8.9+12.9+23.4+24.9+27.9+31.6+7.8+20.8+8.9+23.6+23.5+23.5+23.3+22.3+19.6+12.8+30.5+10</f>
        <v>402.2000000000001</v>
      </c>
      <c r="F45" s="13">
        <f t="shared" si="6"/>
        <v>402.2000000000001</v>
      </c>
      <c r="G45" s="13">
        <f t="shared" si="6"/>
        <v>402.2000000000001</v>
      </c>
      <c r="H45" s="13">
        <f t="shared" si="6"/>
        <v>402.2000000000001</v>
      </c>
      <c r="I45" s="13">
        <f t="shared" si="6"/>
        <v>402.2000000000001</v>
      </c>
      <c r="J45" s="13"/>
      <c r="K45" s="13"/>
      <c r="L45" s="13">
        <f t="shared" ref="L45:P45" si="7">10.2+22.1+13.7+8.9+12.9+23.4+24.9+27.9+31.6+7.8+20.8+8.9+23.6+23.5+23.5+23.3+22.3+19.6+12.8+30.5+10</f>
        <v>402.2000000000001</v>
      </c>
      <c r="M45" s="13">
        <f t="shared" si="7"/>
        <v>402.2000000000001</v>
      </c>
      <c r="N45" s="13">
        <f t="shared" si="7"/>
        <v>402.2000000000001</v>
      </c>
      <c r="O45" s="13">
        <f t="shared" si="7"/>
        <v>402.2000000000001</v>
      </c>
      <c r="P45" s="13">
        <f t="shared" si="7"/>
        <v>402.2000000000001</v>
      </c>
      <c r="Q45" s="13"/>
      <c r="R45" s="13"/>
      <c r="S45" s="13">
        <f t="shared" ref="S45:W45" si="8">10.2+22.1+13.7+8.9+12.9+23.4+24.9+27.9+31.6+7.8+20.8+8.9+23.6+23.5+23.5+23.3+22.3+19.6+12.8+30.5+10</f>
        <v>402.2000000000001</v>
      </c>
      <c r="T45" s="13">
        <f t="shared" si="8"/>
        <v>402.2000000000001</v>
      </c>
      <c r="U45" s="13">
        <f t="shared" si="8"/>
        <v>402.2000000000001</v>
      </c>
      <c r="V45" s="13">
        <f t="shared" si="8"/>
        <v>402.2000000000001</v>
      </c>
      <c r="W45" s="13">
        <f t="shared" si="8"/>
        <v>402.2000000000001</v>
      </c>
      <c r="X45" s="13"/>
      <c r="Y45" s="13"/>
      <c r="Z45" s="13">
        <f t="shared" ref="Z45:AD45" si="9">10.2+22.1+13.7+8.9+12.9+23.4+24.9+27.9+31.6+7.8+20.8+8.9+23.6+23.5+23.5+23.3+22.3+19.6+12.8+30.5+10</f>
        <v>402.2000000000001</v>
      </c>
      <c r="AA45" s="13">
        <f t="shared" si="9"/>
        <v>402.2000000000001</v>
      </c>
      <c r="AB45" s="13">
        <f t="shared" si="9"/>
        <v>402.2000000000001</v>
      </c>
      <c r="AC45" s="13">
        <f t="shared" si="9"/>
        <v>402.2000000000001</v>
      </c>
      <c r="AD45" s="13">
        <f t="shared" si="9"/>
        <v>402.2000000000001</v>
      </c>
      <c r="AE45" s="13"/>
      <c r="AF45" s="13"/>
      <c r="AG45" s="13">
        <f>10.2+22.1+13.7+8.9+12.9+23.4+24.9+27.9+31.6+7.8+20.8+8.9+23.6+23.5+23.5+23.3+22.3+19.6+12.8+30.5+10</f>
        <v>402.2000000000001</v>
      </c>
      <c r="AH45" s="39"/>
    </row>
    <row r="46" spans="1:34" ht="30" x14ac:dyDescent="0.25">
      <c r="A46" s="7" t="s">
        <v>11</v>
      </c>
      <c r="B46" s="13">
        <f>98.9+418.6</f>
        <v>517.5</v>
      </c>
      <c r="C46" s="13">
        <f t="shared" si="5"/>
        <v>0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30"/>
      <c r="AH46" s="42"/>
    </row>
    <row r="47" spans="1:34" ht="12.95" customHeight="1" x14ac:dyDescent="0.25">
      <c r="A47" s="7" t="s">
        <v>6</v>
      </c>
      <c r="B47" s="13">
        <f>6.5+3.7+5.1+7+4.9+1.8+6.4+5.6+9.5</f>
        <v>50.5</v>
      </c>
      <c r="C47" s="13">
        <f t="shared" si="5"/>
        <v>0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13"/>
      <c r="S47" s="23"/>
      <c r="T47" s="23"/>
      <c r="U47" s="23"/>
      <c r="V47" s="23"/>
      <c r="W47" s="23"/>
      <c r="X47" s="13"/>
      <c r="Y47" s="23"/>
      <c r="Z47" s="23"/>
      <c r="AA47" s="23"/>
      <c r="AB47" s="23"/>
      <c r="AC47" s="23"/>
      <c r="AD47" s="13"/>
      <c r="AE47" s="23"/>
      <c r="AF47" s="23"/>
      <c r="AG47" s="30"/>
      <c r="AH47" s="42"/>
    </row>
    <row r="48" spans="1:34" ht="12.95" customHeight="1" x14ac:dyDescent="0.25">
      <c r="A48" s="7" t="s">
        <v>5</v>
      </c>
      <c r="B48" s="13">
        <f>13.7+13.2+39.8+21</f>
        <v>87.699999999999989</v>
      </c>
      <c r="C48" s="13">
        <f t="shared" si="5"/>
        <v>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23"/>
      <c r="AE48" s="23"/>
      <c r="AF48" s="13"/>
      <c r="AG48" s="26"/>
      <c r="AH48" s="39"/>
    </row>
    <row r="49" spans="1:34" ht="12.95" customHeight="1" x14ac:dyDescent="0.25">
      <c r="A49" s="7" t="s">
        <v>8</v>
      </c>
      <c r="B49" s="13">
        <f>6.5+8.1+12.9+33.1</f>
        <v>60.6</v>
      </c>
      <c r="C49" s="13">
        <f t="shared" si="5"/>
        <v>0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23"/>
      <c r="AE49" s="23"/>
      <c r="AF49" s="13"/>
      <c r="AG49" s="26"/>
      <c r="AH49" s="39"/>
    </row>
    <row r="50" spans="1:34" ht="12.95" customHeight="1" x14ac:dyDescent="0.25">
      <c r="A50" s="7" t="s">
        <v>31</v>
      </c>
      <c r="B50" s="13">
        <f>0.8+0.7+4.1</f>
        <v>5.6</v>
      </c>
      <c r="C50" s="13">
        <f t="shared" si="5"/>
        <v>0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30"/>
      <c r="AH50" s="42"/>
    </row>
    <row r="51" spans="1:34" ht="12.95" customHeight="1" x14ac:dyDescent="0.25">
      <c r="A51" s="10" t="s">
        <v>35</v>
      </c>
      <c r="B51" s="15">
        <f>SUM(B52:B54)</f>
        <v>5790.7000000000007</v>
      </c>
      <c r="C51" s="13">
        <f t="shared" si="5"/>
        <v>0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30"/>
      <c r="AH51" s="42"/>
    </row>
    <row r="52" spans="1:34" ht="12.95" customHeight="1" x14ac:dyDescent="0.25">
      <c r="A52" s="7" t="s">
        <v>13</v>
      </c>
      <c r="B52" s="13">
        <f>14+13.6+13.8+5.6+11.4+5+15.4+15.5+15.5+15.5+15.4+15.5+14.7</f>
        <v>170.9</v>
      </c>
      <c r="C52" s="13">
        <f t="shared" si="5"/>
        <v>0</v>
      </c>
      <c r="D52" s="13"/>
      <c r="E52" s="13"/>
      <c r="F52" s="23"/>
      <c r="G52" s="23"/>
      <c r="H52" s="13"/>
      <c r="I52" s="13"/>
      <c r="J52" s="13"/>
      <c r="K52" s="13"/>
      <c r="L52" s="13"/>
      <c r="M52" s="23"/>
      <c r="N52" s="2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39"/>
    </row>
    <row r="53" spans="1:34" ht="12.95" customHeight="1" x14ac:dyDescent="0.25">
      <c r="A53" s="7" t="s">
        <v>5</v>
      </c>
      <c r="B53" s="13">
        <f>21+21.2</f>
        <v>42.2</v>
      </c>
      <c r="C53" s="13">
        <f t="shared" si="5"/>
        <v>0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13"/>
      <c r="S53" s="13"/>
      <c r="T53" s="13"/>
      <c r="U53" s="13"/>
      <c r="V53" s="13"/>
      <c r="W53" s="23"/>
      <c r="X53" s="23"/>
      <c r="Y53" s="13"/>
      <c r="Z53" s="13"/>
      <c r="AA53" s="13"/>
      <c r="AB53" s="13"/>
      <c r="AC53" s="13"/>
      <c r="AD53" s="23"/>
      <c r="AE53" s="23"/>
      <c r="AF53" s="13"/>
      <c r="AG53" s="26"/>
      <c r="AH53" s="39"/>
    </row>
    <row r="54" spans="1:34" ht="30" x14ac:dyDescent="0.25">
      <c r="A54" s="7" t="s">
        <v>11</v>
      </c>
      <c r="B54" s="13">
        <v>5577.6</v>
      </c>
      <c r="C54" s="13">
        <f t="shared" si="5"/>
        <v>0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30"/>
      <c r="AH54" s="42"/>
    </row>
    <row r="55" spans="1:34" ht="12.95" customHeight="1" x14ac:dyDescent="0.25">
      <c r="A55" s="10" t="s">
        <v>36</v>
      </c>
      <c r="B55" s="15">
        <f>SUM(B56:B57)</f>
        <v>2622.2999999999997</v>
      </c>
      <c r="C55" s="13">
        <f t="shared" si="5"/>
        <v>0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30"/>
      <c r="AH55" s="42"/>
    </row>
    <row r="56" spans="1:34" ht="12.95" customHeight="1" x14ac:dyDescent="0.25">
      <c r="A56" s="7" t="s">
        <v>5</v>
      </c>
      <c r="B56" s="13">
        <f>21.1+21.1</f>
        <v>42.2</v>
      </c>
      <c r="C56" s="13">
        <f t="shared" si="5"/>
        <v>0</v>
      </c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13"/>
      <c r="S56" s="13"/>
      <c r="T56" s="13"/>
      <c r="U56" s="13"/>
      <c r="V56" s="13"/>
      <c r="W56" s="23"/>
      <c r="X56" s="23"/>
      <c r="Y56" s="13"/>
      <c r="Z56" s="13"/>
      <c r="AA56" s="13"/>
      <c r="AB56" s="13"/>
      <c r="AC56" s="13"/>
      <c r="AD56" s="23"/>
      <c r="AE56" s="23"/>
      <c r="AF56" s="13"/>
      <c r="AG56" s="26"/>
      <c r="AH56" s="39"/>
    </row>
    <row r="57" spans="1:34" ht="30" x14ac:dyDescent="0.25">
      <c r="A57" s="7" t="s">
        <v>11</v>
      </c>
      <c r="B57" s="13">
        <v>2580.1</v>
      </c>
      <c r="C57" s="13">
        <f t="shared" si="5"/>
        <v>0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30"/>
      <c r="AH57" s="42"/>
    </row>
    <row r="58" spans="1:34" ht="12.95" customHeight="1" x14ac:dyDescent="0.25">
      <c r="A58" s="10" t="s">
        <v>37</v>
      </c>
      <c r="B58" s="15">
        <f>SUM(B59)</f>
        <v>1683.5</v>
      </c>
      <c r="C58" s="13">
        <f t="shared" si="5"/>
        <v>0</v>
      </c>
      <c r="D58" s="23"/>
      <c r="E58" s="4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30"/>
      <c r="AH58" s="42"/>
    </row>
    <row r="59" spans="1:34" ht="30" x14ac:dyDescent="0.25">
      <c r="A59" s="7" t="s">
        <v>11</v>
      </c>
      <c r="B59" s="13">
        <v>1683.5</v>
      </c>
      <c r="C59" s="13">
        <f t="shared" si="5"/>
        <v>0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30"/>
      <c r="AH59" s="42"/>
    </row>
    <row r="60" spans="1:34" ht="15" customHeight="1" x14ac:dyDescent="0.25">
      <c r="A60" s="10" t="s">
        <v>18</v>
      </c>
      <c r="B60" s="13"/>
      <c r="C60" s="13">
        <f t="shared" si="5"/>
        <v>0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30"/>
      <c r="AH60" s="42"/>
    </row>
    <row r="61" spans="1:34" ht="12.95" customHeight="1" x14ac:dyDescent="0.25">
      <c r="A61" s="7" t="s">
        <v>86</v>
      </c>
      <c r="B61" s="13"/>
      <c r="C61" s="13">
        <f t="shared" si="5"/>
        <v>0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30"/>
      <c r="AH61" s="42"/>
    </row>
    <row r="62" spans="1:34" ht="12.95" customHeight="1" x14ac:dyDescent="0.25">
      <c r="A62" s="7" t="s">
        <v>84</v>
      </c>
      <c r="B62" s="13"/>
      <c r="C62" s="13">
        <f t="shared" si="5"/>
        <v>178867</v>
      </c>
      <c r="D62" s="13">
        <v>5300</v>
      </c>
      <c r="E62" s="13">
        <v>6300</v>
      </c>
      <c r="F62" s="13">
        <v>5000</v>
      </c>
      <c r="G62" s="13">
        <v>5000</v>
      </c>
      <c r="H62" s="13">
        <v>5450</v>
      </c>
      <c r="I62" s="13">
        <v>5000</v>
      </c>
      <c r="J62" s="13">
        <v>5000</v>
      </c>
      <c r="K62" s="13">
        <v>5000</v>
      </c>
      <c r="L62" s="13">
        <v>7000</v>
      </c>
      <c r="M62" s="13">
        <v>7000</v>
      </c>
      <c r="N62" s="13">
        <v>7000</v>
      </c>
      <c r="O62" s="13">
        <v>6500</v>
      </c>
      <c r="P62" s="13">
        <v>6800</v>
      </c>
      <c r="Q62" s="13">
        <v>7000</v>
      </c>
      <c r="R62" s="13">
        <v>5200</v>
      </c>
      <c r="S62" s="13">
        <v>6800</v>
      </c>
      <c r="T62" s="13">
        <v>5017</v>
      </c>
      <c r="U62" s="13">
        <v>5000</v>
      </c>
      <c r="V62" s="13">
        <v>5200</v>
      </c>
      <c r="W62" s="13">
        <v>5000</v>
      </c>
      <c r="X62" s="13">
        <v>6000</v>
      </c>
      <c r="Y62" s="13">
        <v>5000</v>
      </c>
      <c r="Z62" s="13">
        <v>7000</v>
      </c>
      <c r="AA62" s="13">
        <v>7000</v>
      </c>
      <c r="AB62" s="13">
        <v>7000</v>
      </c>
      <c r="AC62" s="13">
        <v>7000</v>
      </c>
      <c r="AD62" s="13">
        <v>7000</v>
      </c>
      <c r="AE62" s="13">
        <v>7000</v>
      </c>
      <c r="AF62" s="13">
        <v>5000</v>
      </c>
      <c r="AG62" s="13">
        <v>5300</v>
      </c>
      <c r="AH62" s="39"/>
    </row>
    <row r="63" spans="1:34" ht="12.95" customHeight="1" x14ac:dyDescent="0.25">
      <c r="A63" s="7" t="s">
        <v>20</v>
      </c>
      <c r="B63" s="13"/>
      <c r="C63" s="13">
        <f t="shared" si="5"/>
        <v>0</v>
      </c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6"/>
      <c r="AH63" s="39"/>
    </row>
    <row r="64" spans="1:34" ht="12.95" customHeight="1" thickBot="1" x14ac:dyDescent="0.3">
      <c r="A64" s="7" t="s">
        <v>21</v>
      </c>
      <c r="B64" s="13"/>
      <c r="C64" s="13">
        <f t="shared" si="5"/>
        <v>0</v>
      </c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32"/>
      <c r="AH64" s="33"/>
    </row>
    <row r="65" spans="1:34" ht="15.95" customHeight="1" thickBot="1" x14ac:dyDescent="0.3">
      <c r="A65" s="11" t="s">
        <v>38</v>
      </c>
      <c r="B65" s="16"/>
      <c r="C65" s="17">
        <f>SUM(C14:C64)</f>
        <v>224890.6</v>
      </c>
      <c r="D65" s="52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4"/>
    </row>
    <row r="66" spans="1:34" ht="12.95" customHeight="1" x14ac:dyDescent="0.25">
      <c r="A66" s="9"/>
      <c r="B66" s="3"/>
      <c r="C66" s="8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ht="12.95" customHeight="1" x14ac:dyDescent="0.25">
      <c r="A67" s="9"/>
      <c r="B67" s="3"/>
      <c r="C67" s="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ht="12.95" customHeight="1" x14ac:dyDescent="0.25">
      <c r="A68" s="9"/>
      <c r="B68" s="3"/>
      <c r="C68" s="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ht="12.95" customHeight="1" x14ac:dyDescent="0.25">
      <c r="A69" s="9"/>
      <c r="B69" s="3"/>
      <c r="C69" s="8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ht="12.95" customHeight="1" x14ac:dyDescent="0.25">
      <c r="A70" s="9"/>
      <c r="B70" s="3"/>
      <c r="C70" s="8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ht="12.95" customHeight="1" x14ac:dyDescent="0.25">
      <c r="A71" s="9"/>
      <c r="B71" s="3"/>
      <c r="C71" s="8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ht="12.95" customHeight="1" x14ac:dyDescent="0.25">
      <c r="A72" s="9"/>
      <c r="B72" s="3"/>
      <c r="C72" s="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ht="12.95" customHeight="1" x14ac:dyDescent="0.25">
      <c r="A73" s="9"/>
      <c r="B73" s="3"/>
      <c r="C73" s="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ht="12.95" customHeight="1" x14ac:dyDescent="0.25">
      <c r="A74" s="9"/>
      <c r="B74" s="3"/>
      <c r="C74" s="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ht="12.95" customHeight="1" x14ac:dyDescent="0.25">
      <c r="A75" s="9"/>
      <c r="B75" s="3"/>
      <c r="C75" s="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x14ac:dyDescent="0.25">
      <c r="A76" s="9"/>
      <c r="B76" s="3"/>
      <c r="C76" s="8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x14ac:dyDescent="0.25">
      <c r="A77" s="9"/>
      <c r="B77" s="3"/>
      <c r="C77" s="8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x14ac:dyDescent="0.25">
      <c r="A78" s="9"/>
      <c r="B78" s="3"/>
      <c r="C78" s="8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x14ac:dyDescent="0.25">
      <c r="A79" s="9"/>
      <c r="B79" s="3"/>
      <c r="C79" s="8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x14ac:dyDescent="0.25">
      <c r="A80" s="9"/>
      <c r="B80" s="3"/>
      <c r="C80" s="8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x14ac:dyDescent="0.25">
      <c r="A81" s="9"/>
      <c r="B81" s="3"/>
      <c r="C81" s="8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x14ac:dyDescent="0.25">
      <c r="A82" s="9"/>
      <c r="B82" s="3"/>
      <c r="C82" s="8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x14ac:dyDescent="0.25">
      <c r="A83" s="9"/>
      <c r="B83" s="3"/>
      <c r="C83" s="8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x14ac:dyDescent="0.25">
      <c r="A84" s="9"/>
      <c r="B84" s="3"/>
      <c r="C84" s="8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x14ac:dyDescent="0.25">
      <c r="A85" s="9"/>
      <c r="B85" s="3"/>
      <c r="C85" s="8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x14ac:dyDescent="0.25">
      <c r="A86" s="9"/>
      <c r="B86" s="3"/>
      <c r="C86" s="8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x14ac:dyDescent="0.25">
      <c r="A87" s="9"/>
      <c r="B87" s="3"/>
      <c r="C87" s="8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x14ac:dyDescent="0.25">
      <c r="A88" s="9"/>
      <c r="B88" s="3"/>
      <c r="C88" s="8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x14ac:dyDescent="0.25">
      <c r="A89" s="9"/>
      <c r="B89" s="3"/>
      <c r="C89" s="8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x14ac:dyDescent="0.25">
      <c r="A90" s="9"/>
      <c r="B90" s="3"/>
      <c r="C90" s="8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x14ac:dyDescent="0.25">
      <c r="A91" s="9"/>
      <c r="B91" s="3"/>
      <c r="C91" s="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x14ac:dyDescent="0.25">
      <c r="A92" s="9"/>
      <c r="B92" s="3"/>
      <c r="C92" s="8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x14ac:dyDescent="0.25">
      <c r="A93" s="9"/>
      <c r="B93" s="3"/>
      <c r="C93" s="8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x14ac:dyDescent="0.25">
      <c r="A94" s="9"/>
      <c r="B94" s="3"/>
      <c r="C94" s="8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x14ac:dyDescent="0.25">
      <c r="A95" s="9"/>
      <c r="B95" s="3"/>
      <c r="C95" s="8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x14ac:dyDescent="0.25">
      <c r="A96" s="9"/>
      <c r="B96" s="3"/>
      <c r="C96" s="8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x14ac:dyDescent="0.25">
      <c r="A97" s="9"/>
      <c r="B97" s="3"/>
      <c r="C97" s="8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x14ac:dyDescent="0.25">
      <c r="A98" s="9"/>
      <c r="B98" s="3"/>
      <c r="C98" s="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x14ac:dyDescent="0.25">
      <c r="A99" s="9"/>
      <c r="B99" s="3"/>
      <c r="C99" s="8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x14ac:dyDescent="0.25">
      <c r="A100" s="9"/>
      <c r="B100" s="3"/>
      <c r="C100" s="8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x14ac:dyDescent="0.25">
      <c r="A101" s="9"/>
      <c r="B101" s="3"/>
      <c r="C101" s="8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1:34" x14ac:dyDescent="0.25">
      <c r="A102" s="9"/>
      <c r="B102" s="3"/>
      <c r="C102" s="8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1:34" x14ac:dyDescent="0.25">
      <c r="A103" s="9"/>
      <c r="B103" s="3"/>
      <c r="C103" s="8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1:34" x14ac:dyDescent="0.25">
      <c r="A104" s="9"/>
      <c r="B104" s="3"/>
      <c r="C104" s="8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 x14ac:dyDescent="0.25">
      <c r="A105" s="9"/>
      <c r="B105" s="3"/>
      <c r="C105" s="8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1:34" x14ac:dyDescent="0.25">
      <c r="A106" s="9"/>
      <c r="B106" s="3"/>
      <c r="C106" s="8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1:34" x14ac:dyDescent="0.25">
      <c r="A107" s="9"/>
      <c r="B107" s="3"/>
      <c r="C107" s="8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1:34" x14ac:dyDescent="0.25">
      <c r="A108" s="9"/>
      <c r="B108" s="3"/>
      <c r="C108" s="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1:34" x14ac:dyDescent="0.25">
      <c r="A109" s="9"/>
      <c r="B109" s="3"/>
      <c r="C109" s="8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1:34" x14ac:dyDescent="0.25">
      <c r="A110" s="9"/>
      <c r="B110" s="3"/>
      <c r="C110" s="8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1:34" x14ac:dyDescent="0.25">
      <c r="A111" s="9"/>
      <c r="B111" s="3"/>
      <c r="C111" s="8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1:34" x14ac:dyDescent="0.25">
      <c r="A112" s="9"/>
      <c r="B112" s="3"/>
      <c r="C112" s="8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1:34" x14ac:dyDescent="0.25">
      <c r="A113" s="9"/>
      <c r="B113" s="3"/>
      <c r="C113" s="8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1:34" x14ac:dyDescent="0.25">
      <c r="A114" s="9"/>
      <c r="B114" s="3"/>
      <c r="C114" s="8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1:34" x14ac:dyDescent="0.25">
      <c r="A115" s="9"/>
      <c r="B115" s="3"/>
      <c r="C115" s="8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1:34" x14ac:dyDescent="0.25">
      <c r="A116" s="9"/>
      <c r="B116" s="3"/>
      <c r="C116" s="8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1:34" x14ac:dyDescent="0.25">
      <c r="A117" s="9"/>
      <c r="B117" s="3"/>
      <c r="C117" s="8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1:34" x14ac:dyDescent="0.25">
      <c r="A118" s="9"/>
      <c r="B118" s="3"/>
      <c r="C118" s="8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1:34" x14ac:dyDescent="0.25">
      <c r="A119" s="9"/>
      <c r="B119" s="3"/>
      <c r="C119" s="8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x14ac:dyDescent="0.25">
      <c r="A120" s="9"/>
      <c r="B120" s="3"/>
      <c r="C120" s="8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1:34" x14ac:dyDescent="0.25">
      <c r="A121" s="9"/>
      <c r="B121" s="3"/>
      <c r="C121" s="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1:34" x14ac:dyDescent="0.25">
      <c r="A122" s="9"/>
      <c r="B122" s="3"/>
      <c r="C122" s="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4" x14ac:dyDescent="0.25">
      <c r="A123" s="9"/>
      <c r="B123" s="3"/>
      <c r="C123" s="8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4" x14ac:dyDescent="0.25">
      <c r="A124" s="9"/>
      <c r="B124" s="3"/>
      <c r="C124" s="8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4" x14ac:dyDescent="0.25">
      <c r="A125" s="9"/>
      <c r="B125" s="3"/>
      <c r="C125" s="8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4" x14ac:dyDescent="0.25">
      <c r="A126" s="9"/>
      <c r="B126" s="3"/>
      <c r="C126" s="8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4" x14ac:dyDescent="0.25">
      <c r="A127" s="9"/>
      <c r="B127" s="3"/>
      <c r="C127" s="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1:34" x14ac:dyDescent="0.25">
      <c r="A128" s="9"/>
      <c r="B128" s="3"/>
      <c r="C128" s="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1:34" x14ac:dyDescent="0.25">
      <c r="A129" s="9"/>
      <c r="B129" s="3"/>
      <c r="C129" s="8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1:34" x14ac:dyDescent="0.25">
      <c r="A130" s="9"/>
      <c r="B130" s="3"/>
      <c r="C130" s="8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1:34" x14ac:dyDescent="0.25">
      <c r="A131" s="9"/>
      <c r="B131" s="3"/>
      <c r="C131" s="8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1:34" x14ac:dyDescent="0.25">
      <c r="A132" s="9"/>
      <c r="B132" s="3"/>
      <c r="C132" s="8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1:34" x14ac:dyDescent="0.25">
      <c r="A133" s="9"/>
      <c r="B133" s="3"/>
      <c r="C133" s="8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1:34" x14ac:dyDescent="0.25">
      <c r="A134" s="9"/>
      <c r="B134" s="3"/>
      <c r="C134" s="8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1:34" x14ac:dyDescent="0.25">
      <c r="A135" s="9"/>
      <c r="B135" s="3"/>
      <c r="C135" s="8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x14ac:dyDescent="0.25">
      <c r="A136" s="9"/>
      <c r="B136" s="3"/>
      <c r="C136" s="8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x14ac:dyDescent="0.25">
      <c r="A137" s="9"/>
      <c r="B137" s="3"/>
      <c r="C137" s="8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x14ac:dyDescent="0.25">
      <c r="A138" s="9"/>
      <c r="B138" s="3"/>
      <c r="C138" s="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x14ac:dyDescent="0.25">
      <c r="A139" s="9"/>
      <c r="B139" s="3"/>
      <c r="C139" s="8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x14ac:dyDescent="0.25">
      <c r="A140" s="9"/>
      <c r="B140" s="3"/>
      <c r="C140" s="8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x14ac:dyDescent="0.25">
      <c r="A141" s="9"/>
      <c r="B141" s="3"/>
      <c r="C141" s="8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x14ac:dyDescent="0.25">
      <c r="A142" s="9"/>
      <c r="B142" s="3"/>
      <c r="C142" s="8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x14ac:dyDescent="0.25">
      <c r="A143" s="9"/>
      <c r="B143" s="3"/>
      <c r="C143" s="8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1:34" x14ac:dyDescent="0.25">
      <c r="A144" s="9"/>
      <c r="B144" s="3"/>
      <c r="C144" s="8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1:34" x14ac:dyDescent="0.25">
      <c r="A145" s="9"/>
      <c r="B145" s="3"/>
      <c r="C145" s="8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1:34" x14ac:dyDescent="0.25">
      <c r="A146" s="9"/>
      <c r="B146" s="3"/>
      <c r="C146" s="8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  <row r="147" spans="1:34" x14ac:dyDescent="0.25">
      <c r="A147" s="9"/>
      <c r="B147" s="3"/>
      <c r="C147" s="8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</row>
    <row r="148" spans="1:34" x14ac:dyDescent="0.25">
      <c r="A148" s="9"/>
      <c r="B148" s="3"/>
      <c r="C148" s="8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</row>
    <row r="149" spans="1:34" x14ac:dyDescent="0.25">
      <c r="A149" s="9"/>
      <c r="B149" s="3"/>
      <c r="C149" s="8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</row>
    <row r="150" spans="1:34" x14ac:dyDescent="0.25">
      <c r="A150" s="9"/>
      <c r="B150" s="3"/>
      <c r="C150" s="8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</row>
    <row r="151" spans="1:34" x14ac:dyDescent="0.25">
      <c r="A151" s="9"/>
      <c r="B151" s="3"/>
      <c r="C151" s="8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</row>
    <row r="152" spans="1:34" x14ac:dyDescent="0.25">
      <c r="A152" s="9"/>
      <c r="B152" s="3"/>
      <c r="C152" s="8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</row>
    <row r="153" spans="1:34" x14ac:dyDescent="0.25">
      <c r="A153" s="9"/>
      <c r="B153" s="3"/>
      <c r="C153" s="8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</row>
    <row r="154" spans="1:34" x14ac:dyDescent="0.25">
      <c r="A154" s="9"/>
      <c r="B154" s="3"/>
      <c r="C154" s="8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</row>
    <row r="155" spans="1:34" x14ac:dyDescent="0.25">
      <c r="A155" s="9"/>
      <c r="B155" s="3"/>
      <c r="C155" s="8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</row>
    <row r="156" spans="1:34" x14ac:dyDescent="0.25">
      <c r="A156" s="9"/>
      <c r="B156" s="3"/>
      <c r="C156" s="8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</row>
    <row r="157" spans="1:34" x14ac:dyDescent="0.25">
      <c r="A157" s="9"/>
      <c r="B157" s="3"/>
      <c r="C157" s="8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</row>
    <row r="158" spans="1:34" x14ac:dyDescent="0.25">
      <c r="A158" s="9"/>
      <c r="B158" s="3"/>
      <c r="C158" s="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</row>
    <row r="159" spans="1:34" x14ac:dyDescent="0.25">
      <c r="A159" s="9"/>
      <c r="B159" s="3"/>
      <c r="C159" s="8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</row>
    <row r="160" spans="1:34" x14ac:dyDescent="0.25">
      <c r="A160" s="9"/>
      <c r="B160" s="3"/>
      <c r="C160" s="8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</row>
    <row r="161" spans="1:34" x14ac:dyDescent="0.25">
      <c r="A161" s="9"/>
      <c r="B161" s="3"/>
      <c r="C161" s="8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</row>
    <row r="162" spans="1:34" x14ac:dyDescent="0.25">
      <c r="A162" s="9"/>
      <c r="B162" s="3"/>
      <c r="C162" s="8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</row>
    <row r="163" spans="1:34" x14ac:dyDescent="0.25">
      <c r="A163" s="9"/>
      <c r="B163" s="3"/>
      <c r="C163" s="8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</row>
    <row r="164" spans="1:34" x14ac:dyDescent="0.25">
      <c r="A164" s="9"/>
      <c r="B164" s="3"/>
      <c r="C164" s="8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</row>
    <row r="165" spans="1:34" x14ac:dyDescent="0.25">
      <c r="A165" s="9"/>
      <c r="B165" s="3"/>
      <c r="C165" s="8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</row>
    <row r="166" spans="1:34" x14ac:dyDescent="0.25">
      <c r="A166" s="9"/>
      <c r="B166" s="3"/>
      <c r="C166" s="8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</row>
    <row r="167" spans="1:34" x14ac:dyDescent="0.25">
      <c r="A167" s="9"/>
      <c r="B167" s="3"/>
      <c r="C167" s="8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</row>
    <row r="168" spans="1:34" x14ac:dyDescent="0.25">
      <c r="A168" s="9"/>
      <c r="B168" s="3"/>
      <c r="C168" s="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</row>
    <row r="169" spans="1:34" x14ac:dyDescent="0.25">
      <c r="A169" s="9"/>
      <c r="B169" s="3"/>
      <c r="C169" s="8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</row>
    <row r="170" spans="1:34" x14ac:dyDescent="0.25">
      <c r="A170" s="9"/>
      <c r="B170" s="3"/>
      <c r="C170" s="8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</row>
    <row r="171" spans="1:34" x14ac:dyDescent="0.25">
      <c r="A171" s="9"/>
      <c r="B171" s="3"/>
      <c r="C171" s="8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</row>
    <row r="172" spans="1:34" x14ac:dyDescent="0.25">
      <c r="A172" s="9"/>
      <c r="B172" s="3"/>
      <c r="C172" s="8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</row>
    <row r="173" spans="1:34" x14ac:dyDescent="0.25">
      <c r="A173" s="9"/>
      <c r="B173" s="3"/>
      <c r="C173" s="8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</row>
  </sheetData>
  <mergeCells count="8">
    <mergeCell ref="Q7:R7"/>
    <mergeCell ref="A1:AG1"/>
    <mergeCell ref="A3:A4"/>
    <mergeCell ref="B3:B4"/>
    <mergeCell ref="D3:AG3"/>
    <mergeCell ref="B5:B6"/>
    <mergeCell ref="C5:C6"/>
    <mergeCell ref="D5:AG5"/>
  </mergeCells>
  <phoneticPr fontId="12" type="noConversion"/>
  <pageMargins left="0.75" right="0.75" top="1" bottom="1" header="0.5" footer="0.5"/>
  <pageSetup paperSize="9" scale="39" orientation="landscape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185"/>
  <sheetViews>
    <sheetView topLeftCell="A46" workbookViewId="0">
      <selection activeCell="A63" sqref="A63"/>
    </sheetView>
  </sheetViews>
  <sheetFormatPr defaultColWidth="8.875" defaultRowHeight="15" x14ac:dyDescent="0.25"/>
  <cols>
    <col min="1" max="1" width="45.5" style="6" bestFit="1" customWidth="1"/>
    <col min="2" max="2" width="10.25" style="2" customWidth="1"/>
    <col min="3" max="3" width="10" style="5" bestFit="1" customWidth="1"/>
    <col min="4" max="4" width="9.5" style="1" customWidth="1"/>
    <col min="5" max="9" width="7.625" style="1" customWidth="1"/>
    <col min="10" max="10" width="12.125" style="1" customWidth="1"/>
    <col min="11" max="11" width="8.125" style="1" bestFit="1" customWidth="1"/>
    <col min="12" max="16" width="7.625" style="1" customWidth="1"/>
    <col min="17" max="17" width="7.625" style="1" bestFit="1" customWidth="1"/>
    <col min="18" max="20" width="7" style="1" customWidth="1"/>
    <col min="21" max="21" width="7.125" style="1" customWidth="1"/>
    <col min="22" max="22" width="7.625" style="1" customWidth="1"/>
    <col min="23" max="24" width="7" style="1" customWidth="1"/>
    <col min="25" max="25" width="6.875" style="1" customWidth="1"/>
    <col min="26" max="28" width="7.625" style="1" bestFit="1" customWidth="1"/>
    <col min="29" max="29" width="7.625" style="1" customWidth="1"/>
    <col min="30" max="30" width="7.625" style="1" bestFit="1" customWidth="1"/>
    <col min="31" max="31" width="7.5" style="1" customWidth="1"/>
    <col min="32" max="32" width="7" style="1" customWidth="1"/>
    <col min="33" max="33" width="8" style="1" customWidth="1"/>
    <col min="34" max="34" width="12.125" style="1" customWidth="1"/>
    <col min="35" max="16384" width="8.875" style="1"/>
  </cols>
  <sheetData>
    <row r="1" spans="1:34" ht="32.1" customHeight="1" x14ac:dyDescent="0.45">
      <c r="A1" s="221" t="s">
        <v>80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</row>
    <row r="2" spans="1:34" ht="15.75" thickBot="1" x14ac:dyDescent="0.3"/>
    <row r="3" spans="1:34" ht="15" customHeight="1" x14ac:dyDescent="0.25">
      <c r="A3" s="187"/>
      <c r="B3" s="189"/>
      <c r="C3" s="19"/>
      <c r="D3" s="191" t="s">
        <v>60</v>
      </c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55"/>
    </row>
    <row r="4" spans="1:34" ht="12.95" customHeight="1" thickBot="1" x14ac:dyDescent="0.3">
      <c r="A4" s="188"/>
      <c r="B4" s="190"/>
      <c r="C4" s="20"/>
      <c r="D4" s="12">
        <v>1</v>
      </c>
      <c r="E4" s="12">
        <v>2</v>
      </c>
      <c r="F4" s="12">
        <v>3</v>
      </c>
      <c r="G4" s="12">
        <v>4</v>
      </c>
      <c r="H4" s="12">
        <v>5</v>
      </c>
      <c r="I4" s="12">
        <v>6</v>
      </c>
      <c r="J4" s="12">
        <v>7</v>
      </c>
      <c r="K4" s="12">
        <v>8</v>
      </c>
      <c r="L4" s="12">
        <v>9</v>
      </c>
      <c r="M4" s="12">
        <v>10</v>
      </c>
      <c r="N4" s="12">
        <v>11</v>
      </c>
      <c r="O4" s="12">
        <v>12</v>
      </c>
      <c r="P4" s="12">
        <v>13</v>
      </c>
      <c r="Q4" s="12">
        <v>14</v>
      </c>
      <c r="R4" s="12">
        <v>15</v>
      </c>
      <c r="S4" s="12">
        <v>16</v>
      </c>
      <c r="T4" s="12">
        <v>17</v>
      </c>
      <c r="U4" s="12">
        <v>18</v>
      </c>
      <c r="V4" s="12">
        <v>19</v>
      </c>
      <c r="W4" s="12">
        <v>20</v>
      </c>
      <c r="X4" s="12">
        <v>21</v>
      </c>
      <c r="Y4" s="12">
        <v>22</v>
      </c>
      <c r="Z4" s="12">
        <v>23</v>
      </c>
      <c r="AA4" s="12">
        <v>24</v>
      </c>
      <c r="AB4" s="12">
        <v>25</v>
      </c>
      <c r="AC4" s="12">
        <v>26</v>
      </c>
      <c r="AD4" s="12">
        <v>27</v>
      </c>
      <c r="AE4" s="12">
        <v>28</v>
      </c>
      <c r="AF4" s="12">
        <v>29</v>
      </c>
      <c r="AG4" s="18">
        <v>30</v>
      </c>
      <c r="AH4" s="56">
        <v>31</v>
      </c>
    </row>
    <row r="5" spans="1:34" ht="15.95" customHeight="1" thickBot="1" x14ac:dyDescent="0.3">
      <c r="A5" s="10" t="s">
        <v>22</v>
      </c>
      <c r="B5" s="205" t="s">
        <v>56</v>
      </c>
      <c r="C5" s="194" t="s">
        <v>0</v>
      </c>
      <c r="D5" s="183" t="s">
        <v>43</v>
      </c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  <c r="AB5" s="184"/>
      <c r="AC5" s="184"/>
      <c r="AD5" s="184"/>
      <c r="AE5" s="184"/>
      <c r="AF5" s="184"/>
      <c r="AG5" s="184"/>
      <c r="AH5" s="185"/>
    </row>
    <row r="6" spans="1:34" ht="15.75" thickBot="1" x14ac:dyDescent="0.3">
      <c r="A6" s="10" t="s">
        <v>1</v>
      </c>
      <c r="B6" s="206"/>
      <c r="C6" s="194"/>
      <c r="D6" s="80"/>
      <c r="E6" s="59"/>
      <c r="F6" s="59"/>
      <c r="G6" s="81"/>
      <c r="H6" s="82"/>
      <c r="I6" s="83"/>
      <c r="J6" s="59"/>
      <c r="K6" s="59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183" t="s">
        <v>47</v>
      </c>
      <c r="Z6" s="184"/>
      <c r="AA6" s="184"/>
      <c r="AB6" s="184"/>
      <c r="AC6" s="184"/>
      <c r="AD6" s="184"/>
      <c r="AE6" s="184"/>
      <c r="AF6" s="185"/>
      <c r="AG6" s="82"/>
      <c r="AH6" s="84"/>
    </row>
    <row r="7" spans="1:34" ht="15.95" customHeight="1" x14ac:dyDescent="0.25">
      <c r="A7" s="10"/>
      <c r="B7" s="47"/>
      <c r="C7" s="48"/>
      <c r="D7" s="62"/>
      <c r="E7" s="63"/>
      <c r="F7" s="63"/>
      <c r="G7" s="85"/>
      <c r="H7" s="85"/>
      <c r="I7" s="85"/>
      <c r="J7" s="63"/>
      <c r="K7" s="63"/>
      <c r="L7" s="64"/>
      <c r="M7" s="64"/>
      <c r="N7" s="64"/>
      <c r="O7" s="64"/>
      <c r="P7" s="64"/>
      <c r="Q7" s="85"/>
      <c r="R7" s="85"/>
      <c r="S7" s="85"/>
      <c r="T7" s="85"/>
      <c r="U7" s="85"/>
      <c r="V7" s="85"/>
      <c r="W7" s="85"/>
      <c r="X7" s="85"/>
      <c r="Y7" s="64"/>
      <c r="Z7" s="64"/>
      <c r="AA7" s="64"/>
      <c r="AB7" s="64"/>
      <c r="AC7" s="64"/>
      <c r="AD7" s="64"/>
      <c r="AE7" s="64"/>
      <c r="AF7" s="64"/>
      <c r="AG7" s="85"/>
      <c r="AH7" s="86"/>
    </row>
    <row r="8" spans="1:34" ht="14.25" customHeight="1" x14ac:dyDescent="0.25">
      <c r="A8" s="7" t="s">
        <v>2</v>
      </c>
      <c r="B8" s="15"/>
      <c r="C8" s="21"/>
      <c r="D8" s="27">
        <v>5710</v>
      </c>
      <c r="E8" s="27">
        <v>5710</v>
      </c>
      <c r="F8" s="27">
        <v>5710</v>
      </c>
      <c r="G8" s="27">
        <v>5710</v>
      </c>
      <c r="H8" s="27">
        <v>5710</v>
      </c>
      <c r="I8" s="27">
        <v>5710</v>
      </c>
      <c r="J8" s="27">
        <v>5710</v>
      </c>
      <c r="K8" s="27">
        <v>5710</v>
      </c>
      <c r="L8" s="27">
        <v>5710</v>
      </c>
      <c r="M8" s="27">
        <v>5710</v>
      </c>
      <c r="N8" s="27">
        <v>5710</v>
      </c>
      <c r="O8" s="27">
        <v>5710</v>
      </c>
      <c r="P8" s="27">
        <v>5710</v>
      </c>
      <c r="Q8" s="27">
        <v>5710</v>
      </c>
      <c r="R8" s="27">
        <v>5710</v>
      </c>
      <c r="S8" s="27">
        <v>5710</v>
      </c>
      <c r="T8" s="27">
        <v>5710</v>
      </c>
      <c r="U8" s="27">
        <v>5710</v>
      </c>
      <c r="V8" s="27">
        <v>5710</v>
      </c>
      <c r="W8" s="27">
        <v>5710</v>
      </c>
      <c r="X8" s="27">
        <v>5710</v>
      </c>
      <c r="Y8" s="27">
        <v>5710</v>
      </c>
      <c r="Z8" s="27">
        <v>5710</v>
      </c>
      <c r="AA8" s="27">
        <v>5710</v>
      </c>
      <c r="AB8" s="27">
        <v>5710</v>
      </c>
      <c r="AC8" s="27">
        <v>5710</v>
      </c>
      <c r="AD8" s="27">
        <v>5710</v>
      </c>
      <c r="AE8" s="27">
        <v>5710</v>
      </c>
      <c r="AF8" s="27">
        <v>5710</v>
      </c>
      <c r="AG8" s="27">
        <v>5710</v>
      </c>
      <c r="AH8" s="87">
        <v>5710</v>
      </c>
    </row>
    <row r="9" spans="1:34" ht="14.25" customHeight="1" x14ac:dyDescent="0.25">
      <c r="A9" s="10"/>
      <c r="B9" s="15"/>
      <c r="C9" s="21"/>
      <c r="D9" s="27"/>
      <c r="E9" s="65"/>
      <c r="F9" s="65"/>
      <c r="G9" s="27"/>
      <c r="H9" s="27"/>
      <c r="I9" s="27"/>
      <c r="J9" s="65"/>
      <c r="K9" s="27"/>
      <c r="L9" s="27"/>
      <c r="M9" s="27"/>
      <c r="N9" s="27"/>
      <c r="O9" s="27"/>
      <c r="P9" s="27"/>
      <c r="Q9" s="27"/>
      <c r="R9" s="27"/>
      <c r="S9" s="66"/>
      <c r="T9" s="66"/>
      <c r="U9" s="66"/>
      <c r="V9" s="66"/>
      <c r="W9" s="66"/>
      <c r="X9" s="66"/>
      <c r="Y9" s="27">
        <v>776</v>
      </c>
      <c r="Z9" s="27">
        <v>776</v>
      </c>
      <c r="AA9" s="27">
        <v>776</v>
      </c>
      <c r="AB9" s="27">
        <v>776</v>
      </c>
      <c r="AC9" s="27">
        <v>776</v>
      </c>
      <c r="AD9" s="27">
        <v>776</v>
      </c>
      <c r="AE9" s="27">
        <v>776</v>
      </c>
      <c r="AF9" s="27">
        <v>776</v>
      </c>
      <c r="AG9" s="67"/>
      <c r="AH9" s="88"/>
    </row>
    <row r="10" spans="1:34" s="2" customFormat="1" x14ac:dyDescent="0.25">
      <c r="B10" s="13"/>
      <c r="C10" s="1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13"/>
      <c r="Z10" s="13"/>
      <c r="AA10" s="13"/>
      <c r="AB10" s="13"/>
      <c r="AC10" s="13"/>
      <c r="AD10" s="69"/>
      <c r="AE10" s="13"/>
      <c r="AF10" s="13"/>
      <c r="AG10" s="26"/>
      <c r="AH10" s="89"/>
    </row>
    <row r="11" spans="1:34" x14ac:dyDescent="0.25">
      <c r="A11" s="10"/>
      <c r="B11" s="15"/>
      <c r="C11" s="1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9"/>
      <c r="AH11" s="87"/>
    </row>
    <row r="12" spans="1:34" s="24" customFormat="1" ht="15.75" thickBot="1" x14ac:dyDescent="0.3">
      <c r="A12" s="10" t="s">
        <v>3</v>
      </c>
      <c r="B12" s="15">
        <f>B13+B21+B34+B44+B51+B55+B58</f>
        <v>26110.500000000004</v>
      </c>
      <c r="C12" s="13">
        <f t="shared" ref="C12:C19" si="0">SUM(D12:AG12)</f>
        <v>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30"/>
      <c r="AH12" s="90"/>
    </row>
    <row r="13" spans="1:34" x14ac:dyDescent="0.25">
      <c r="A13" s="10" t="s">
        <v>4</v>
      </c>
      <c r="B13" s="15">
        <f>SUM(B14:B20)</f>
        <v>3441.7999999999997</v>
      </c>
      <c r="C13" s="13">
        <f t="shared" si="0"/>
        <v>0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30"/>
      <c r="AH13" s="90"/>
    </row>
    <row r="14" spans="1:34" ht="12.95" customHeight="1" x14ac:dyDescent="0.25">
      <c r="A14" s="7" t="s">
        <v>23</v>
      </c>
      <c r="B14" s="13">
        <f>53.5+53.6+27.4+76.2+37.8+43.4+43.8+45.2+23.4+50.9+53.1+80.3+38.7+9.3+9.5+61.2+20.8+44.5+14.5</f>
        <v>787.09999999999991</v>
      </c>
      <c r="C14" s="13">
        <f t="shared" si="0"/>
        <v>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23"/>
      <c r="R14" s="23"/>
      <c r="S14" s="23"/>
      <c r="T14" s="23"/>
      <c r="U14" s="13"/>
      <c r="V14" s="23"/>
      <c r="W14" s="23"/>
      <c r="X14" s="23"/>
      <c r="Y14" s="23"/>
      <c r="Z14" s="23"/>
      <c r="AA14" s="13"/>
      <c r="AB14" s="23"/>
      <c r="AC14" s="23"/>
      <c r="AD14" s="23"/>
      <c r="AE14" s="23"/>
      <c r="AF14" s="23"/>
      <c r="AG14" s="30"/>
      <c r="AH14" s="90"/>
    </row>
    <row r="15" spans="1:34" ht="12.95" customHeight="1" x14ac:dyDescent="0.25">
      <c r="A15" s="7" t="s">
        <v>5</v>
      </c>
      <c r="B15" s="13">
        <f>7.7+19.7+9.3+9.3</f>
        <v>46</v>
      </c>
      <c r="C15" s="13">
        <f t="shared" si="0"/>
        <v>0</v>
      </c>
      <c r="D15" s="23"/>
      <c r="E15" s="13"/>
      <c r="F15" s="23"/>
      <c r="G15" s="23"/>
      <c r="H15" s="23"/>
      <c r="I15" s="23"/>
      <c r="J15" s="13"/>
      <c r="K15" s="23"/>
      <c r="L15" s="23"/>
      <c r="M15" s="23"/>
      <c r="N15" s="23"/>
      <c r="O15" s="13"/>
      <c r="P15" s="23"/>
      <c r="Q15" s="23"/>
      <c r="R15" s="23"/>
      <c r="S15" s="23"/>
      <c r="T15" s="23"/>
      <c r="U15" s="13"/>
      <c r="V15" s="23"/>
      <c r="W15" s="23"/>
      <c r="X15" s="23"/>
      <c r="Y15" s="23"/>
      <c r="Z15" s="23"/>
      <c r="AA15" s="13"/>
      <c r="AB15" s="23"/>
      <c r="AC15" s="23"/>
      <c r="AD15" s="23"/>
      <c r="AE15" s="23"/>
      <c r="AF15" s="23"/>
      <c r="AG15" s="30"/>
      <c r="AH15" s="90"/>
    </row>
    <row r="16" spans="1:34" ht="12.95" customHeight="1" x14ac:dyDescent="0.25">
      <c r="A16" s="7" t="s">
        <v>6</v>
      </c>
      <c r="B16" s="13">
        <f>30.1+17.1+21.2+21.3+35.6</f>
        <v>125.30000000000001</v>
      </c>
      <c r="C16" s="13">
        <f t="shared" si="0"/>
        <v>0</v>
      </c>
      <c r="D16" s="23"/>
      <c r="E16" s="13"/>
      <c r="F16" s="23"/>
      <c r="G16" s="23"/>
      <c r="H16" s="23"/>
      <c r="I16" s="23"/>
      <c r="J16" s="13"/>
      <c r="K16" s="23"/>
      <c r="L16" s="23"/>
      <c r="M16" s="23"/>
      <c r="N16" s="23"/>
      <c r="O16" s="13"/>
      <c r="P16" s="23"/>
      <c r="Q16" s="13"/>
      <c r="R16" s="23"/>
      <c r="S16" s="23"/>
      <c r="T16" s="23"/>
      <c r="U16" s="13"/>
      <c r="V16" s="23"/>
      <c r="W16" s="23"/>
      <c r="X16" s="23"/>
      <c r="Y16" s="23"/>
      <c r="Z16" s="23"/>
      <c r="AA16" s="13"/>
      <c r="AB16" s="23"/>
      <c r="AC16" s="23"/>
      <c r="AD16" s="23"/>
      <c r="AE16" s="23"/>
      <c r="AF16" s="23"/>
      <c r="AG16" s="30"/>
      <c r="AH16" s="90"/>
    </row>
    <row r="17" spans="1:34" ht="12.95" customHeight="1" x14ac:dyDescent="0.25">
      <c r="A17" s="7" t="s">
        <v>24</v>
      </c>
      <c r="B17" s="13">
        <f>19.6+7.1+7+55.9+44.4+74.3+107.4+12.4+111.8+202.8+221.6+7.5+175.2</f>
        <v>1047</v>
      </c>
      <c r="C17" s="13">
        <f t="shared" si="0"/>
        <v>0</v>
      </c>
      <c r="D17" s="13"/>
      <c r="E17" s="23"/>
      <c r="F17" s="23"/>
      <c r="G17" s="23"/>
      <c r="H17" s="13"/>
      <c r="I17" s="23"/>
      <c r="J17" s="23"/>
      <c r="K17" s="23"/>
      <c r="L17" s="23"/>
      <c r="M17" s="13"/>
      <c r="N17" s="23"/>
      <c r="O17" s="23"/>
      <c r="P17" s="23"/>
      <c r="Q17" s="23"/>
      <c r="R17" s="23"/>
      <c r="S17" s="13"/>
      <c r="T17" s="23"/>
      <c r="U17" s="23"/>
      <c r="V17" s="23"/>
      <c r="W17" s="23"/>
      <c r="X17" s="23"/>
      <c r="Y17" s="13"/>
      <c r="Z17" s="23"/>
      <c r="AA17" s="23"/>
      <c r="AB17" s="23"/>
      <c r="AC17" s="23"/>
      <c r="AD17" s="23"/>
      <c r="AE17" s="23"/>
      <c r="AF17" s="13"/>
      <c r="AG17" s="30"/>
      <c r="AH17" s="90"/>
    </row>
    <row r="18" spans="1:34" ht="12.95" customHeight="1" x14ac:dyDescent="0.25">
      <c r="A18" s="7" t="s">
        <v>8</v>
      </c>
      <c r="B18" s="13">
        <f>56+151.7+158.3+4.5+33.8+19.3+38.2</f>
        <v>461.8</v>
      </c>
      <c r="C18" s="13">
        <f t="shared" si="0"/>
        <v>0</v>
      </c>
      <c r="D18" s="13"/>
      <c r="E18" s="23"/>
      <c r="F18" s="23"/>
      <c r="G18" s="23"/>
      <c r="H18" s="13"/>
      <c r="I18" s="23"/>
      <c r="J18" s="23"/>
      <c r="K18" s="23"/>
      <c r="L18" s="23"/>
      <c r="M18" s="13"/>
      <c r="N18" s="23"/>
      <c r="O18" s="23"/>
      <c r="P18" s="23"/>
      <c r="Q18" s="23"/>
      <c r="R18" s="23"/>
      <c r="S18" s="13"/>
      <c r="T18" s="23"/>
      <c r="U18" s="23"/>
      <c r="V18" s="23"/>
      <c r="W18" s="23"/>
      <c r="X18" s="23"/>
      <c r="Y18" s="13"/>
      <c r="Z18" s="23"/>
      <c r="AA18" s="23"/>
      <c r="AB18" s="23"/>
      <c r="AC18" s="23"/>
      <c r="AD18" s="23"/>
      <c r="AE18" s="23"/>
      <c r="AF18" s="13"/>
      <c r="AG18" s="30"/>
      <c r="AH18" s="90"/>
    </row>
    <row r="19" spans="1:34" ht="12.95" customHeight="1" x14ac:dyDescent="0.25">
      <c r="A19" s="7" t="s">
        <v>13</v>
      </c>
      <c r="B19" s="13">
        <f>23.9+31.5+39.7</f>
        <v>95.1</v>
      </c>
      <c r="C19" s="13">
        <f t="shared" si="0"/>
        <v>0</v>
      </c>
      <c r="D19" s="13"/>
      <c r="E19" s="23"/>
      <c r="F19" s="23"/>
      <c r="G19" s="23"/>
      <c r="H19" s="13"/>
      <c r="I19" s="23"/>
      <c r="J19" s="23"/>
      <c r="K19" s="23"/>
      <c r="L19" s="23"/>
      <c r="M19" s="13"/>
      <c r="N19" s="23"/>
      <c r="O19" s="23"/>
      <c r="P19" s="23"/>
      <c r="Q19" s="23"/>
      <c r="R19" s="23"/>
      <c r="S19" s="13"/>
      <c r="T19" s="23"/>
      <c r="U19" s="23"/>
      <c r="V19" s="23"/>
      <c r="W19" s="23"/>
      <c r="X19" s="23"/>
      <c r="Y19" s="13"/>
      <c r="Z19" s="23"/>
      <c r="AA19" s="23"/>
      <c r="AB19" s="23"/>
      <c r="AC19" s="23"/>
      <c r="AD19" s="23"/>
      <c r="AE19" s="23"/>
      <c r="AF19" s="13"/>
      <c r="AG19" s="30"/>
      <c r="AH19" s="90"/>
    </row>
    <row r="20" spans="1:34" ht="12.95" customHeight="1" x14ac:dyDescent="0.25">
      <c r="A20" s="7" t="s">
        <v>7</v>
      </c>
      <c r="B20" s="13">
        <f>29.1+58.2+418.7+373.5</f>
        <v>879.5</v>
      </c>
      <c r="C20" s="13">
        <f>SUM(D20:AH20)</f>
        <v>0</v>
      </c>
      <c r="D20" s="13"/>
      <c r="E20" s="23"/>
      <c r="F20" s="23"/>
      <c r="G20" s="23"/>
      <c r="H20" s="13"/>
      <c r="I20" s="23"/>
      <c r="J20" s="23"/>
      <c r="K20" s="23"/>
      <c r="L20" s="23"/>
      <c r="M20" s="13"/>
      <c r="N20" s="23"/>
      <c r="O20" s="23"/>
      <c r="P20" s="23"/>
      <c r="Q20" s="23"/>
      <c r="R20" s="23"/>
      <c r="S20" s="13"/>
      <c r="T20" s="23"/>
      <c r="U20" s="23"/>
      <c r="V20" s="23"/>
      <c r="W20" s="23"/>
      <c r="X20" s="23"/>
      <c r="Y20" s="13"/>
      <c r="Z20" s="23"/>
      <c r="AA20" s="23"/>
      <c r="AB20" s="23"/>
      <c r="AC20" s="23"/>
      <c r="AD20" s="23"/>
      <c r="AE20" s="23"/>
      <c r="AF20" s="13"/>
      <c r="AG20" s="30"/>
      <c r="AH20" s="90"/>
    </row>
    <row r="21" spans="1:34" ht="12.95" customHeight="1" x14ac:dyDescent="0.25">
      <c r="A21" s="10" t="s">
        <v>10</v>
      </c>
      <c r="B21" s="15">
        <f>SUM(B22:B33)</f>
        <v>7161.5000000000009</v>
      </c>
      <c r="C21" s="13">
        <f t="shared" ref="C21:C64" si="1">SUM(D21:AH21)</f>
        <v>0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30"/>
      <c r="AH21" s="90"/>
    </row>
    <row r="22" spans="1:34" ht="12.95" customHeight="1" x14ac:dyDescent="0.25">
      <c r="A22" s="7" t="s">
        <v>25</v>
      </c>
      <c r="B22" s="13">
        <f>17.1+40.5+26.3+14.2+18.9+15.1+15.7+15.8+16+21.2+20.8+14.9+15.8+19.6+19.8+19.8+22.4+13.4+11+11.7+18.3+14.6+14.9+19.2+19.2+20.2+23.8+9.8+15.9+12.7+12.5+44.9+56.9+22+12.9+7.4+9.1+17.8+13.9+23.7+23.2+15.2+9.6+32.4+13+13.8+26.5+13+23+18.6+14.3+14.1+17.2+12.8+22.2+13.7+13.6+8.9+80.9+36.1+164.2+75.1+110.5+3.4</f>
        <v>1535</v>
      </c>
      <c r="C22" s="13">
        <f t="shared" si="1"/>
        <v>35305</v>
      </c>
      <c r="D22" s="13">
        <v>1535</v>
      </c>
      <c r="E22" s="13">
        <v>1535</v>
      </c>
      <c r="F22" s="13">
        <v>1535</v>
      </c>
      <c r="G22" s="13">
        <v>1535</v>
      </c>
      <c r="H22" s="13"/>
      <c r="I22" s="13"/>
      <c r="J22" s="13">
        <v>1535</v>
      </c>
      <c r="K22" s="13">
        <v>1535</v>
      </c>
      <c r="L22" s="28">
        <v>1535</v>
      </c>
      <c r="M22" s="28">
        <v>1535</v>
      </c>
      <c r="N22" s="28">
        <v>1535</v>
      </c>
      <c r="O22" s="28"/>
      <c r="P22" s="28"/>
      <c r="Q22" s="28">
        <v>1535</v>
      </c>
      <c r="R22" s="28">
        <v>1535</v>
      </c>
      <c r="S22" s="28">
        <v>1535</v>
      </c>
      <c r="T22" s="28">
        <v>1535</v>
      </c>
      <c r="U22" s="28">
        <v>1535</v>
      </c>
      <c r="V22" s="28"/>
      <c r="W22" s="28"/>
      <c r="X22" s="28">
        <v>1535</v>
      </c>
      <c r="Y22" s="28">
        <v>1535</v>
      </c>
      <c r="Z22" s="28">
        <v>1535</v>
      </c>
      <c r="AA22" s="28">
        <v>1535</v>
      </c>
      <c r="AB22" s="28">
        <v>1535</v>
      </c>
      <c r="AC22" s="28"/>
      <c r="AD22" s="35"/>
      <c r="AE22" s="28">
        <v>1535</v>
      </c>
      <c r="AF22" s="35">
        <v>1535</v>
      </c>
      <c r="AG22" s="28">
        <v>1535</v>
      </c>
      <c r="AH22" s="28">
        <v>1535</v>
      </c>
    </row>
    <row r="23" spans="1:34" ht="12.95" customHeight="1" x14ac:dyDescent="0.25">
      <c r="A23" s="7" t="s">
        <v>26</v>
      </c>
      <c r="B23" s="13">
        <f>20.2+19.8+7.1+6.8+6.9+7.4+4.8+1.4+1.3+1.7+1.8+1.1+1.5+1.7+1.7+1.7+1.3+1.3+1.4+13.6+2.5+1.5+1.4</f>
        <v>109.9</v>
      </c>
      <c r="C23" s="13">
        <f t="shared" si="1"/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90"/>
    </row>
    <row r="24" spans="1:34" ht="12.95" customHeight="1" x14ac:dyDescent="0.25">
      <c r="A24" s="7" t="s">
        <v>27</v>
      </c>
      <c r="B24" s="13">
        <f>2.6+14.3+27.3+15.3+2.4+3.3+13.5+22.9+45.7+19.9+41.8+10.2+11.4+12.2+9+78.6+4.4+4.4+7.8+6.1+3.1+90.1+11.1+3.1+3.2+3.5+2.6+4.3+4.8+39.6+15.3+37+69.9+6.5+22.6+16.1+19+2.7+18.3</f>
        <v>725.9</v>
      </c>
      <c r="C24" s="13">
        <f t="shared" si="1"/>
        <v>0</v>
      </c>
      <c r="D24" s="13"/>
      <c r="E24" s="23"/>
      <c r="F24" s="13"/>
      <c r="G24" s="13"/>
      <c r="H24" s="23"/>
      <c r="I24" s="23"/>
      <c r="J24" s="23"/>
      <c r="K24" s="23"/>
      <c r="L24" s="23"/>
      <c r="M24" s="13"/>
      <c r="N24" s="13"/>
      <c r="O24" s="23"/>
      <c r="P24" s="23"/>
      <c r="Q24" s="23"/>
      <c r="R24" s="13"/>
      <c r="S24" s="23"/>
      <c r="T24" s="13"/>
      <c r="U24" s="13"/>
      <c r="V24" s="23"/>
      <c r="W24" s="23"/>
      <c r="X24" s="23"/>
      <c r="Y24" s="13"/>
      <c r="Z24" s="23"/>
      <c r="AA24" s="13"/>
      <c r="AB24" s="13"/>
      <c r="AC24" s="23"/>
      <c r="AD24" s="23"/>
      <c r="AE24" s="23"/>
      <c r="AF24" s="13"/>
      <c r="AG24" s="30"/>
      <c r="AH24" s="90"/>
    </row>
    <row r="25" spans="1:34" ht="12.95" customHeight="1" x14ac:dyDescent="0.25">
      <c r="A25" s="7" t="s">
        <v>16</v>
      </c>
      <c r="B25" s="13">
        <f>5.7+16.6+34.5+21.6+6.6+25.9+5.6+11.8+2.2+76</f>
        <v>206.5</v>
      </c>
      <c r="C25" s="13">
        <f t="shared" si="1"/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26"/>
      <c r="AH25" s="90"/>
    </row>
    <row r="26" spans="1:34" ht="12.95" customHeight="1" x14ac:dyDescent="0.25">
      <c r="A26" s="7" t="s">
        <v>8</v>
      </c>
      <c r="B26" s="13">
        <f>15.7+14.4+8.9+43.9+6.6+6.1+4.3+17.6+137.3+10.1+2.5+32.3+115.6+11.1+14.7+36+91.9+112+16.1+25.2+21.3</f>
        <v>743.60000000000014</v>
      </c>
      <c r="C26" s="13">
        <f t="shared" si="1"/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90"/>
    </row>
    <row r="27" spans="1:34" ht="30" x14ac:dyDescent="0.25">
      <c r="A27" s="7" t="s">
        <v>28</v>
      </c>
      <c r="B27" s="13">
        <f>567.3+107.2+5.2+62.7+311.3+170.1</f>
        <v>1223.8</v>
      </c>
      <c r="C27" s="13">
        <f t="shared" si="1"/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23"/>
      <c r="S27" s="23"/>
      <c r="T27" s="23"/>
      <c r="U27" s="23"/>
      <c r="V27" s="23"/>
      <c r="W27" s="13"/>
      <c r="X27" s="13"/>
      <c r="Y27" s="23"/>
      <c r="Z27" s="23"/>
      <c r="AA27" s="23"/>
      <c r="AB27" s="23"/>
      <c r="AC27" s="23"/>
      <c r="AD27" s="23"/>
      <c r="AE27" s="23"/>
      <c r="AF27" s="23"/>
      <c r="AG27" s="30"/>
      <c r="AH27" s="90"/>
    </row>
    <row r="28" spans="1:34" ht="12.95" customHeight="1" x14ac:dyDescent="0.25">
      <c r="A28" s="7" t="s">
        <v>29</v>
      </c>
      <c r="B28" s="13">
        <f>8.8+9.5+3.9+4.2+4.1+1.9+1.7+6.4+5.7+2+2.2+2.7+1.4+2.2+1.5+1.6+2</f>
        <v>61.800000000000011</v>
      </c>
      <c r="C28" s="13">
        <f t="shared" si="1"/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90"/>
    </row>
    <row r="29" spans="1:34" ht="12.95" customHeight="1" x14ac:dyDescent="0.25">
      <c r="A29" s="7" t="s">
        <v>14</v>
      </c>
      <c r="B29" s="13">
        <f>7.8+7.7+4+6.1+0.6+0.6+0.5+0.7+7.4+7.3+3.4+5.3+7.6+5.1+5.4+5.4+2.8</f>
        <v>77.7</v>
      </c>
      <c r="C29" s="13">
        <f t="shared" si="1"/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13"/>
      <c r="S29" s="13"/>
      <c r="T29" s="13"/>
      <c r="U29" s="13"/>
      <c r="V29" s="13"/>
      <c r="W29" s="23"/>
      <c r="X29" s="23"/>
      <c r="Y29" s="13"/>
      <c r="Z29" s="13"/>
      <c r="AA29" s="13"/>
      <c r="AB29" s="13"/>
      <c r="AC29" s="13"/>
      <c r="AD29" s="23"/>
      <c r="AE29" s="23"/>
      <c r="AF29" s="13"/>
      <c r="AG29" s="26"/>
      <c r="AH29" s="90"/>
    </row>
    <row r="30" spans="1:34" ht="12.95" customHeight="1" x14ac:dyDescent="0.25">
      <c r="A30" s="7" t="s">
        <v>12</v>
      </c>
      <c r="B30" s="13">
        <v>208.7</v>
      </c>
      <c r="C30" s="13">
        <f t="shared" si="1"/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13"/>
      <c r="S30" s="13"/>
      <c r="T30" s="13"/>
      <c r="U30" s="13"/>
      <c r="V30" s="13"/>
      <c r="W30" s="23"/>
      <c r="X30" s="23"/>
      <c r="Y30" s="13"/>
      <c r="Z30" s="13"/>
      <c r="AA30" s="13"/>
      <c r="AB30" s="13"/>
      <c r="AC30" s="13"/>
      <c r="AD30" s="23"/>
      <c r="AE30" s="23"/>
      <c r="AF30" s="13"/>
      <c r="AG30" s="26"/>
      <c r="AH30" s="90"/>
    </row>
    <row r="31" spans="1:34" ht="12.95" customHeight="1" x14ac:dyDescent="0.25">
      <c r="A31" s="7" t="s">
        <v>30</v>
      </c>
      <c r="B31" s="13">
        <f>32.2+571.2+0.6+0.6+48.1+0.6+0.6+38.8+9.5+88.5+33.6+1266.3</f>
        <v>2090.6000000000004</v>
      </c>
      <c r="C31" s="13">
        <f t="shared" si="1"/>
        <v>0</v>
      </c>
      <c r="D31" s="13"/>
      <c r="E31" s="23"/>
      <c r="F31" s="23"/>
      <c r="G31" s="23"/>
      <c r="H31" s="23"/>
      <c r="I31" s="23"/>
      <c r="J31" s="23"/>
      <c r="K31" s="13"/>
      <c r="L31" s="23"/>
      <c r="M31" s="23"/>
      <c r="N31" s="23"/>
      <c r="O31" s="23"/>
      <c r="P31" s="23"/>
      <c r="Q31" s="23"/>
      <c r="R31" s="13"/>
      <c r="S31" s="23"/>
      <c r="T31" s="23"/>
      <c r="U31" s="23"/>
      <c r="V31" s="23"/>
      <c r="W31" s="23"/>
      <c r="X31" s="23"/>
      <c r="Y31" s="13"/>
      <c r="Z31" s="23"/>
      <c r="AA31" s="23"/>
      <c r="AB31" s="23"/>
      <c r="AC31" s="23"/>
      <c r="AD31" s="13"/>
      <c r="AE31" s="23"/>
      <c r="AF31" s="13"/>
      <c r="AG31" s="30"/>
      <c r="AH31" s="90"/>
    </row>
    <row r="32" spans="1:34" ht="12.95" customHeight="1" x14ac:dyDescent="0.25">
      <c r="A32" s="7" t="s">
        <v>31</v>
      </c>
      <c r="B32" s="13">
        <f>0.5+0.7+0.6+0.4+0.4+0.4+0.4+0.6+0.5+0.5+0.2+0.3+0.6+1+0.2+0.3+3.6+25.6+69</f>
        <v>105.8</v>
      </c>
      <c r="C32" s="13">
        <f t="shared" si="1"/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30"/>
      <c r="AH32" s="90"/>
    </row>
    <row r="33" spans="1:34" ht="12.95" customHeight="1" x14ac:dyDescent="0.25">
      <c r="A33" s="7" t="s">
        <v>5</v>
      </c>
      <c r="B33" s="13">
        <f>12.4+19.7+6.1+6.1+15+12.9</f>
        <v>72.2</v>
      </c>
      <c r="C33" s="13">
        <f t="shared" si="1"/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26"/>
      <c r="AH33" s="90"/>
    </row>
    <row r="34" spans="1:34" ht="12.95" customHeight="1" x14ac:dyDescent="0.25">
      <c r="A34" s="10" t="s">
        <v>15</v>
      </c>
      <c r="B34" s="15">
        <f>SUM(B35:B43)</f>
        <v>4286.5999999999995</v>
      </c>
      <c r="C34" s="13">
        <f t="shared" si="1"/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30"/>
      <c r="AH34" s="90"/>
    </row>
    <row r="35" spans="1:34" ht="12.95" customHeight="1" x14ac:dyDescent="0.25">
      <c r="A35" s="7" t="s">
        <v>25</v>
      </c>
      <c r="B35" s="13">
        <f>36.6+3.7+4.9+14.7+9+14.7+8+8+34+30.5+13.9+45.2+31.2</f>
        <v>254.40000000000003</v>
      </c>
      <c r="C35" s="13">
        <f t="shared" si="1"/>
        <v>5851.1999999999989</v>
      </c>
      <c r="D35" s="13">
        <f t="shared" ref="D35:G35" si="2">36.6+3.7+4.9+14.7+9+14.7+8+8+34+30.5+13.9+45.2+31.2</f>
        <v>254.40000000000003</v>
      </c>
      <c r="E35" s="13">
        <f t="shared" si="2"/>
        <v>254.40000000000003</v>
      </c>
      <c r="F35" s="13">
        <f t="shared" si="2"/>
        <v>254.40000000000003</v>
      </c>
      <c r="G35" s="13">
        <f t="shared" si="2"/>
        <v>254.40000000000003</v>
      </c>
      <c r="H35" s="13"/>
      <c r="I35" s="13"/>
      <c r="J35" s="13">
        <f t="shared" ref="J35:N35" si="3">36.6+3.7+4.9+14.7+9+14.7+8+8+34+30.5+13.9+45.2+31.2</f>
        <v>254.40000000000003</v>
      </c>
      <c r="K35" s="13">
        <f t="shared" si="3"/>
        <v>254.40000000000003</v>
      </c>
      <c r="L35" s="13">
        <f t="shared" si="3"/>
        <v>254.40000000000003</v>
      </c>
      <c r="M35" s="13">
        <f t="shared" si="3"/>
        <v>254.40000000000003</v>
      </c>
      <c r="N35" s="13">
        <f t="shared" si="3"/>
        <v>254.40000000000003</v>
      </c>
      <c r="O35" s="13"/>
      <c r="P35" s="13"/>
      <c r="Q35" s="28">
        <v>254.4</v>
      </c>
      <c r="R35" s="28">
        <v>254.4</v>
      </c>
      <c r="S35" s="13">
        <f t="shared" ref="S35:U35" si="4">36.6+3.7+4.9+14.7+9+14.7+8+8+34+30.5+13.9+45.2+31.2</f>
        <v>254.40000000000003</v>
      </c>
      <c r="T35" s="13">
        <f t="shared" si="4"/>
        <v>254.40000000000003</v>
      </c>
      <c r="U35" s="13">
        <f t="shared" si="4"/>
        <v>254.40000000000003</v>
      </c>
      <c r="V35" s="13"/>
      <c r="W35" s="13"/>
      <c r="X35" s="28">
        <v>254.4</v>
      </c>
      <c r="Y35" s="28">
        <v>254.4</v>
      </c>
      <c r="Z35" s="28">
        <v>254.4</v>
      </c>
      <c r="AA35" s="13">
        <f t="shared" ref="AA35:AB35" si="5">36.6+3.7+4.9+14.7+9+14.7+8+8+34+30.5+13.9+45.2+31.2</f>
        <v>254.40000000000003</v>
      </c>
      <c r="AB35" s="13">
        <f t="shared" si="5"/>
        <v>254.40000000000003</v>
      </c>
      <c r="AC35" s="13"/>
      <c r="AD35" s="13"/>
      <c r="AE35" s="28">
        <v>254.4</v>
      </c>
      <c r="AF35" s="28">
        <v>254.4</v>
      </c>
      <c r="AG35" s="28">
        <v>254.4</v>
      </c>
      <c r="AH35" s="28">
        <v>254.4</v>
      </c>
    </row>
    <row r="36" spans="1:34" ht="12.95" customHeight="1" x14ac:dyDescent="0.25">
      <c r="A36" s="7" t="s">
        <v>6</v>
      </c>
      <c r="B36" s="13">
        <f>3.9+6.4</f>
        <v>10.3</v>
      </c>
      <c r="C36" s="13">
        <f t="shared" si="1"/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30"/>
      <c r="AH36" s="90"/>
    </row>
    <row r="37" spans="1:34" ht="30" x14ac:dyDescent="0.25">
      <c r="A37" s="7" t="s">
        <v>11</v>
      </c>
      <c r="B37" s="13">
        <f>47.6+1863.8+1009.4+84.3</f>
        <v>3005.1</v>
      </c>
      <c r="C37" s="13">
        <f t="shared" si="1"/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30"/>
      <c r="AH37" s="90"/>
    </row>
    <row r="38" spans="1:34" ht="12.95" customHeight="1" x14ac:dyDescent="0.25">
      <c r="A38" s="7" t="s">
        <v>8</v>
      </c>
      <c r="B38" s="13">
        <f>9.1+5.9+5.5+9.1+48.5</f>
        <v>78.099999999999994</v>
      </c>
      <c r="C38" s="13">
        <f t="shared" si="1"/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26"/>
      <c r="AH38" s="90"/>
    </row>
    <row r="39" spans="1:34" ht="12.95" customHeight="1" x14ac:dyDescent="0.25">
      <c r="A39" s="7" t="s">
        <v>32</v>
      </c>
      <c r="B39" s="13">
        <v>580.79999999999995</v>
      </c>
      <c r="C39" s="13">
        <f t="shared" si="1"/>
        <v>0</v>
      </c>
      <c r="D39" s="13"/>
      <c r="E39" s="23"/>
      <c r="F39" s="23"/>
      <c r="G39" s="23"/>
      <c r="H39" s="13"/>
      <c r="I39" s="23"/>
      <c r="J39" s="23"/>
      <c r="K39" s="13"/>
      <c r="L39" s="23"/>
      <c r="M39" s="23"/>
      <c r="N39" s="23"/>
      <c r="O39" s="23"/>
      <c r="P39" s="23"/>
      <c r="Q39" s="13"/>
      <c r="R39" s="13"/>
      <c r="S39" s="23"/>
      <c r="T39" s="23"/>
      <c r="U39" s="23"/>
      <c r="V39" s="23"/>
      <c r="W39" s="13"/>
      <c r="X39" s="13"/>
      <c r="Y39" s="23"/>
      <c r="Z39" s="23"/>
      <c r="AA39" s="23"/>
      <c r="AB39" s="23"/>
      <c r="AC39" s="23"/>
      <c r="AD39" s="13"/>
      <c r="AE39" s="23"/>
      <c r="AF39" s="23"/>
      <c r="AG39" s="30"/>
      <c r="AH39" s="90"/>
    </row>
    <row r="40" spans="1:34" ht="12.95" customHeight="1" x14ac:dyDescent="0.25">
      <c r="A40" s="7" t="s">
        <v>9</v>
      </c>
      <c r="B40" s="13">
        <f>38.6+1.4+3.2+5.1+0.3</f>
        <v>48.6</v>
      </c>
      <c r="C40" s="13">
        <f t="shared" si="1"/>
        <v>0</v>
      </c>
      <c r="D40" s="13"/>
      <c r="E40" s="23"/>
      <c r="F40" s="23"/>
      <c r="G40" s="23"/>
      <c r="H40" s="13"/>
      <c r="I40" s="23"/>
      <c r="J40" s="23"/>
      <c r="K40" s="13"/>
      <c r="L40" s="23"/>
      <c r="M40" s="23"/>
      <c r="N40" s="23"/>
      <c r="O40" s="23"/>
      <c r="P40" s="23"/>
      <c r="Q40" s="13"/>
      <c r="R40" s="23"/>
      <c r="S40" s="23"/>
      <c r="T40" s="23"/>
      <c r="U40" s="23"/>
      <c r="V40" s="23"/>
      <c r="W40" s="23"/>
      <c r="X40" s="13"/>
      <c r="Y40" s="23"/>
      <c r="Z40" s="23"/>
      <c r="AA40" s="23"/>
      <c r="AB40" s="13"/>
      <c r="AC40" s="23"/>
      <c r="AD40" s="23"/>
      <c r="AE40" s="23"/>
      <c r="AF40" s="23"/>
      <c r="AG40" s="30"/>
      <c r="AH40" s="90"/>
    </row>
    <row r="41" spans="1:34" ht="12.95" customHeight="1" x14ac:dyDescent="0.25">
      <c r="A41" s="7" t="s">
        <v>33</v>
      </c>
      <c r="B41" s="13">
        <f>23.1+129.8+2.7+13.7+9.4+12.9+4.9+5</f>
        <v>201.5</v>
      </c>
      <c r="C41" s="13">
        <f t="shared" si="1"/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26"/>
      <c r="AH41" s="90"/>
    </row>
    <row r="42" spans="1:34" ht="12.95" customHeight="1" x14ac:dyDescent="0.25">
      <c r="A42" s="7" t="s">
        <v>34</v>
      </c>
      <c r="B42" s="13">
        <f>9.1+7.3+9.7+13.6+19.6+21.2+21</f>
        <v>101.5</v>
      </c>
      <c r="C42" s="13">
        <f t="shared" si="1"/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30"/>
      <c r="AH42" s="90"/>
    </row>
    <row r="43" spans="1:34" ht="12.95" customHeight="1" x14ac:dyDescent="0.25">
      <c r="A43" s="7" t="s">
        <v>31</v>
      </c>
      <c r="B43" s="13">
        <f>4.8+0.8+0.7</f>
        <v>6.3</v>
      </c>
      <c r="C43" s="13">
        <f t="shared" si="1"/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30"/>
      <c r="AH43" s="90"/>
    </row>
    <row r="44" spans="1:34" ht="12.95" customHeight="1" x14ac:dyDescent="0.25">
      <c r="A44" s="10" t="s">
        <v>17</v>
      </c>
      <c r="B44" s="15">
        <f>SUM(B45:B50)</f>
        <v>1124.0999999999999</v>
      </c>
      <c r="C44" s="13">
        <f t="shared" si="1"/>
        <v>0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30"/>
      <c r="AH44" s="90"/>
    </row>
    <row r="45" spans="1:34" ht="12.95" customHeight="1" x14ac:dyDescent="0.25">
      <c r="A45" s="7" t="s">
        <v>25</v>
      </c>
      <c r="B45" s="13">
        <f>10.2+22.1+13.7+8.9+12.9+23.4+24.9+27.9+31.6+7.8+20.8+8.9+23.6+23.5+23.5+23.3+22.3+19.6+12.8+30.5+10</f>
        <v>402.2000000000001</v>
      </c>
      <c r="C45" s="13">
        <f t="shared" si="1"/>
        <v>8848.4</v>
      </c>
      <c r="D45" s="13"/>
      <c r="E45" s="13">
        <f t="shared" ref="E45:I45" si="6">10.2+22.1+13.7+8.9+12.9+23.4+24.9+27.9+31.6+7.8+20.8+8.9+23.6+23.5+23.5+23.3+22.3+19.6+12.8+30.5+10</f>
        <v>402.2000000000001</v>
      </c>
      <c r="F45" s="13">
        <f t="shared" si="6"/>
        <v>402.2000000000001</v>
      </c>
      <c r="G45" s="13">
        <f t="shared" si="6"/>
        <v>402.2000000000001</v>
      </c>
      <c r="H45" s="13">
        <f t="shared" si="6"/>
        <v>402.2000000000001</v>
      </c>
      <c r="I45" s="13">
        <f t="shared" si="6"/>
        <v>402.2000000000001</v>
      </c>
      <c r="J45" s="28"/>
      <c r="K45" s="28"/>
      <c r="L45" s="13">
        <f t="shared" ref="L45:N45" si="7">10.2+22.1+13.7+8.9+12.9+23.4+24.9+27.9+31.6+7.8+20.8+8.9+23.6+23.5+23.5+23.3+22.3+19.6+12.8+30.5+10</f>
        <v>402.2000000000001</v>
      </c>
      <c r="M45" s="13">
        <f t="shared" si="7"/>
        <v>402.2000000000001</v>
      </c>
      <c r="N45" s="13">
        <f t="shared" si="7"/>
        <v>402.2000000000001</v>
      </c>
      <c r="O45" s="28">
        <v>402.2</v>
      </c>
      <c r="P45" s="28">
        <v>402.2</v>
      </c>
      <c r="Q45" s="28"/>
      <c r="R45" s="28"/>
      <c r="S45" s="13">
        <f t="shared" ref="S45:U45" si="8">10.2+22.1+13.7+8.9+12.9+23.4+24.9+27.9+31.6+7.8+20.8+8.9+23.6+23.5+23.5+23.3+22.3+19.6+12.8+30.5+10</f>
        <v>402.2000000000001</v>
      </c>
      <c r="T45" s="13">
        <f t="shared" si="8"/>
        <v>402.2000000000001</v>
      </c>
      <c r="U45" s="13">
        <f t="shared" si="8"/>
        <v>402.2000000000001</v>
      </c>
      <c r="V45" s="28">
        <v>402.2</v>
      </c>
      <c r="W45" s="28">
        <v>402.2</v>
      </c>
      <c r="X45" s="28"/>
      <c r="Y45" s="28"/>
      <c r="Z45" s="13">
        <f t="shared" ref="Z45:AB45" si="9">10.2+22.1+13.7+8.9+12.9+23.4+24.9+27.9+31.6+7.8+20.8+8.9+23.6+23.5+23.5+23.3+22.3+19.6+12.8+30.5+10</f>
        <v>402.2000000000001</v>
      </c>
      <c r="AA45" s="13">
        <f t="shared" si="9"/>
        <v>402.2000000000001</v>
      </c>
      <c r="AB45" s="13">
        <f t="shared" si="9"/>
        <v>402.2000000000001</v>
      </c>
      <c r="AC45" s="28">
        <v>402.2</v>
      </c>
      <c r="AD45" s="28">
        <v>402.2</v>
      </c>
      <c r="AE45" s="28"/>
      <c r="AF45" s="28"/>
      <c r="AG45" s="13">
        <f>10.2+22.1+13.7+8.9+12.9+23.4+24.9+27.9+31.6+7.8+20.8+8.9+23.6+23.5+23.5+23.3+22.3+19.6+12.8+30.5+10</f>
        <v>402.2000000000001</v>
      </c>
      <c r="AH45" s="28">
        <v>402.2</v>
      </c>
    </row>
    <row r="46" spans="1:34" ht="30" x14ac:dyDescent="0.25">
      <c r="A46" s="7" t="s">
        <v>11</v>
      </c>
      <c r="B46" s="13">
        <f>98.9+418.6</f>
        <v>517.5</v>
      </c>
      <c r="C46" s="13">
        <f t="shared" si="1"/>
        <v>0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30"/>
      <c r="AH46" s="90"/>
    </row>
    <row r="47" spans="1:34" ht="12.95" customHeight="1" x14ac:dyDescent="0.25">
      <c r="A47" s="7" t="s">
        <v>6</v>
      </c>
      <c r="B47" s="13">
        <f>6.5+3.7+5.1+7+4.9+1.8+6.4+5.6+9.5</f>
        <v>50.5</v>
      </c>
      <c r="C47" s="13">
        <f t="shared" si="1"/>
        <v>0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13"/>
      <c r="S47" s="23"/>
      <c r="T47" s="23"/>
      <c r="U47" s="23"/>
      <c r="V47" s="23"/>
      <c r="W47" s="23"/>
      <c r="X47" s="13"/>
      <c r="Y47" s="23"/>
      <c r="Z47" s="23"/>
      <c r="AA47" s="23"/>
      <c r="AB47" s="23"/>
      <c r="AC47" s="23"/>
      <c r="AD47" s="13"/>
      <c r="AE47" s="23"/>
      <c r="AF47" s="23"/>
      <c r="AG47" s="30"/>
      <c r="AH47" s="90"/>
    </row>
    <row r="48" spans="1:34" ht="12.95" customHeight="1" x14ac:dyDescent="0.25">
      <c r="A48" s="7" t="s">
        <v>5</v>
      </c>
      <c r="B48" s="13">
        <f>13.7+13.2+39.8+21</f>
        <v>87.699999999999989</v>
      </c>
      <c r="C48" s="13">
        <f t="shared" si="1"/>
        <v>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23"/>
      <c r="AE48" s="23"/>
      <c r="AF48" s="13"/>
      <c r="AG48" s="26"/>
      <c r="AH48" s="90"/>
    </row>
    <row r="49" spans="1:34" ht="12.95" customHeight="1" x14ac:dyDescent="0.25">
      <c r="A49" s="7" t="s">
        <v>8</v>
      </c>
      <c r="B49" s="13">
        <f>6.5+8.1+12.9+33.1</f>
        <v>60.6</v>
      </c>
      <c r="C49" s="13">
        <f t="shared" si="1"/>
        <v>0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23"/>
      <c r="AE49" s="23"/>
      <c r="AF49" s="13"/>
      <c r="AG49" s="26"/>
      <c r="AH49" s="90"/>
    </row>
    <row r="50" spans="1:34" ht="12.95" customHeight="1" x14ac:dyDescent="0.25">
      <c r="A50" s="7" t="s">
        <v>31</v>
      </c>
      <c r="B50" s="13">
        <f>0.8+0.7+4.1</f>
        <v>5.6</v>
      </c>
      <c r="C50" s="13">
        <f t="shared" si="1"/>
        <v>0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30"/>
      <c r="AH50" s="90"/>
    </row>
    <row r="51" spans="1:34" ht="12.95" customHeight="1" x14ac:dyDescent="0.25">
      <c r="A51" s="10" t="s">
        <v>35</v>
      </c>
      <c r="B51" s="15">
        <f>SUM(B52:B54)</f>
        <v>5790.7000000000007</v>
      </c>
      <c r="C51" s="13">
        <f t="shared" si="1"/>
        <v>0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30"/>
      <c r="AH51" s="90"/>
    </row>
    <row r="52" spans="1:34" ht="12.95" customHeight="1" x14ac:dyDescent="0.25">
      <c r="A52" s="7" t="s">
        <v>13</v>
      </c>
      <c r="B52" s="13">
        <f>14+13.6+13.8+5.6+11.4+5+15.4+15.5+15.5+15.5+15.4+15.5+14.7</f>
        <v>170.9</v>
      </c>
      <c r="C52" s="13">
        <f t="shared" si="1"/>
        <v>0</v>
      </c>
      <c r="D52" s="13"/>
      <c r="E52" s="13"/>
      <c r="F52" s="23"/>
      <c r="G52" s="23"/>
      <c r="H52" s="13"/>
      <c r="I52" s="13"/>
      <c r="J52" s="13"/>
      <c r="K52" s="13"/>
      <c r="L52" s="13"/>
      <c r="M52" s="23"/>
      <c r="N52" s="2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90"/>
    </row>
    <row r="53" spans="1:34" ht="12.95" customHeight="1" x14ac:dyDescent="0.25">
      <c r="A53" s="7" t="s">
        <v>5</v>
      </c>
      <c r="B53" s="13">
        <f>21+21.2</f>
        <v>42.2</v>
      </c>
      <c r="C53" s="13">
        <f t="shared" si="1"/>
        <v>0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13"/>
      <c r="S53" s="13"/>
      <c r="T53" s="13"/>
      <c r="U53" s="13"/>
      <c r="V53" s="13"/>
      <c r="W53" s="23"/>
      <c r="X53" s="23"/>
      <c r="Y53" s="13"/>
      <c r="Z53" s="13"/>
      <c r="AA53" s="13"/>
      <c r="AB53" s="13"/>
      <c r="AC53" s="13"/>
      <c r="AD53" s="23"/>
      <c r="AE53" s="23"/>
      <c r="AF53" s="13"/>
      <c r="AG53" s="26"/>
      <c r="AH53" s="90"/>
    </row>
    <row r="54" spans="1:34" ht="30" x14ac:dyDescent="0.25">
      <c r="A54" s="7" t="s">
        <v>11</v>
      </c>
      <c r="B54" s="13">
        <v>5577.6</v>
      </c>
      <c r="C54" s="13">
        <f t="shared" si="1"/>
        <v>0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30"/>
      <c r="AH54" s="90"/>
    </row>
    <row r="55" spans="1:34" ht="12.95" customHeight="1" x14ac:dyDescent="0.25">
      <c r="A55" s="10" t="s">
        <v>36</v>
      </c>
      <c r="B55" s="15">
        <f>SUM(B56:B57)</f>
        <v>2622.2999999999997</v>
      </c>
      <c r="C55" s="13">
        <f t="shared" si="1"/>
        <v>0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30"/>
      <c r="AH55" s="90"/>
    </row>
    <row r="56" spans="1:34" ht="12.95" customHeight="1" x14ac:dyDescent="0.25">
      <c r="A56" s="7" t="s">
        <v>5</v>
      </c>
      <c r="B56" s="13">
        <f>21.1+21.1</f>
        <v>42.2</v>
      </c>
      <c r="C56" s="13">
        <f t="shared" si="1"/>
        <v>0</v>
      </c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13"/>
      <c r="S56" s="13"/>
      <c r="T56" s="13"/>
      <c r="U56" s="13"/>
      <c r="V56" s="13"/>
      <c r="W56" s="23"/>
      <c r="X56" s="23"/>
      <c r="Y56" s="13"/>
      <c r="Z56" s="13"/>
      <c r="AA56" s="13"/>
      <c r="AB56" s="13"/>
      <c r="AC56" s="13"/>
      <c r="AD56" s="23"/>
      <c r="AE56" s="23"/>
      <c r="AF56" s="13"/>
      <c r="AG56" s="26"/>
      <c r="AH56" s="90"/>
    </row>
    <row r="57" spans="1:34" ht="30" x14ac:dyDescent="0.25">
      <c r="A57" s="7" t="s">
        <v>11</v>
      </c>
      <c r="B57" s="13">
        <v>2580.1</v>
      </c>
      <c r="C57" s="13">
        <f t="shared" si="1"/>
        <v>0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30"/>
      <c r="AH57" s="90"/>
    </row>
    <row r="58" spans="1:34" ht="12.95" customHeight="1" x14ac:dyDescent="0.25">
      <c r="A58" s="10" t="s">
        <v>37</v>
      </c>
      <c r="B58" s="15">
        <f>SUM(B59)</f>
        <v>1683.5</v>
      </c>
      <c r="C58" s="13">
        <f t="shared" si="1"/>
        <v>0</v>
      </c>
      <c r="D58" s="23"/>
      <c r="E58" s="4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30"/>
      <c r="AH58" s="90"/>
    </row>
    <row r="59" spans="1:34" ht="30" x14ac:dyDescent="0.25">
      <c r="A59" s="7" t="s">
        <v>11</v>
      </c>
      <c r="B59" s="13">
        <v>1683.5</v>
      </c>
      <c r="C59" s="13">
        <f t="shared" si="1"/>
        <v>0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30"/>
      <c r="AH59" s="90"/>
    </row>
    <row r="60" spans="1:34" ht="15" customHeight="1" x14ac:dyDescent="0.25">
      <c r="A60" s="10" t="s">
        <v>18</v>
      </c>
      <c r="B60" s="13"/>
      <c r="C60" s="13">
        <f t="shared" si="1"/>
        <v>0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30"/>
      <c r="AH60" s="90"/>
    </row>
    <row r="61" spans="1:34" ht="12.95" customHeight="1" x14ac:dyDescent="0.25">
      <c r="A61" s="7" t="s">
        <v>83</v>
      </c>
      <c r="B61" s="13"/>
      <c r="C61" s="13">
        <f t="shared" si="1"/>
        <v>0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30"/>
      <c r="AH61" s="90"/>
    </row>
    <row r="62" spans="1:34" ht="12.95" customHeight="1" x14ac:dyDescent="0.25">
      <c r="A62" s="7" t="s">
        <v>84</v>
      </c>
      <c r="B62" s="13"/>
      <c r="C62" s="13">
        <f t="shared" si="1"/>
        <v>183218</v>
      </c>
      <c r="D62" s="13">
        <v>5710</v>
      </c>
      <c r="E62" s="13">
        <v>5710</v>
      </c>
      <c r="F62" s="13">
        <v>5710</v>
      </c>
      <c r="G62" s="13">
        <v>5710</v>
      </c>
      <c r="H62" s="13">
        <v>5710</v>
      </c>
      <c r="I62" s="13">
        <v>5710</v>
      </c>
      <c r="J62" s="13">
        <v>5710</v>
      </c>
      <c r="K62" s="13">
        <v>5710</v>
      </c>
      <c r="L62" s="13">
        <v>5710</v>
      </c>
      <c r="M62" s="13">
        <v>5710</v>
      </c>
      <c r="N62" s="13">
        <v>5710</v>
      </c>
      <c r="O62" s="13">
        <v>5710</v>
      </c>
      <c r="P62" s="13">
        <v>5710</v>
      </c>
      <c r="Q62" s="13">
        <v>5710</v>
      </c>
      <c r="R62" s="13">
        <v>5710</v>
      </c>
      <c r="S62" s="13">
        <v>5710</v>
      </c>
      <c r="T62" s="13">
        <v>5710</v>
      </c>
      <c r="U62" s="13">
        <v>5710</v>
      </c>
      <c r="V62" s="13">
        <v>5710</v>
      </c>
      <c r="W62" s="13">
        <v>5710</v>
      </c>
      <c r="X62" s="13">
        <v>5710</v>
      </c>
      <c r="Y62" s="13">
        <f t="shared" ref="Y62:AF62" si="10">Y8+Y9</f>
        <v>6486</v>
      </c>
      <c r="Z62" s="13">
        <f t="shared" si="10"/>
        <v>6486</v>
      </c>
      <c r="AA62" s="13">
        <f t="shared" si="10"/>
        <v>6486</v>
      </c>
      <c r="AB62" s="13">
        <f t="shared" si="10"/>
        <v>6486</v>
      </c>
      <c r="AC62" s="13">
        <f t="shared" si="10"/>
        <v>6486</v>
      </c>
      <c r="AD62" s="13">
        <f t="shared" si="10"/>
        <v>6486</v>
      </c>
      <c r="AE62" s="13">
        <f t="shared" si="10"/>
        <v>6486</v>
      </c>
      <c r="AF62" s="13">
        <f t="shared" si="10"/>
        <v>6486</v>
      </c>
      <c r="AG62" s="13">
        <v>5710</v>
      </c>
      <c r="AH62" s="13">
        <v>5710</v>
      </c>
    </row>
    <row r="63" spans="1:34" ht="12.95" customHeight="1" x14ac:dyDescent="0.25">
      <c r="A63" s="7" t="s">
        <v>20</v>
      </c>
      <c r="B63" s="13"/>
      <c r="C63" s="13">
        <f t="shared" si="1"/>
        <v>0</v>
      </c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6"/>
      <c r="AH63" s="90"/>
    </row>
    <row r="64" spans="1:34" ht="12.95" customHeight="1" thickBot="1" x14ac:dyDescent="0.3">
      <c r="A64" s="7" t="s">
        <v>21</v>
      </c>
      <c r="B64" s="13"/>
      <c r="C64" s="13">
        <f t="shared" si="1"/>
        <v>0</v>
      </c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32"/>
      <c r="AH64" s="90"/>
    </row>
    <row r="65" spans="1:34" ht="15.95" customHeight="1" thickBot="1" x14ac:dyDescent="0.3">
      <c r="A65" s="71" t="s">
        <v>38</v>
      </c>
      <c r="B65" s="72"/>
      <c r="C65" s="73">
        <f>SUM(C14:C64)</f>
        <v>233222.6</v>
      </c>
      <c r="D65" s="232"/>
      <c r="E65" s="230"/>
      <c r="F65" s="230"/>
      <c r="G65" s="233"/>
      <c r="H65" s="233"/>
      <c r="I65" s="233"/>
      <c r="J65" s="233"/>
      <c r="K65" s="233"/>
      <c r="L65" s="233"/>
      <c r="M65" s="233"/>
      <c r="N65" s="233"/>
      <c r="O65" s="233"/>
      <c r="P65" s="233"/>
      <c r="Q65" s="233"/>
      <c r="R65" s="233"/>
      <c r="S65" s="233"/>
      <c r="T65" s="233"/>
      <c r="U65" s="233"/>
      <c r="V65" s="233"/>
      <c r="W65" s="233"/>
      <c r="X65" s="233"/>
      <c r="Y65" s="233"/>
      <c r="Z65" s="233"/>
      <c r="AA65" s="233"/>
      <c r="AB65" s="233"/>
      <c r="AC65" s="233"/>
      <c r="AD65" s="233"/>
      <c r="AE65" s="233"/>
      <c r="AF65" s="233"/>
      <c r="AG65" s="230"/>
      <c r="AH65" s="231"/>
    </row>
    <row r="66" spans="1:34" ht="15.95" customHeight="1" thickBot="1" x14ac:dyDescent="0.3">
      <c r="A66" s="11"/>
      <c r="B66" s="16"/>
      <c r="C66" s="17"/>
      <c r="D66" s="91"/>
      <c r="E66" s="74"/>
      <c r="F66" s="75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7"/>
      <c r="V66" s="78"/>
      <c r="W66" s="78"/>
      <c r="X66" s="79"/>
      <c r="Y66" s="229" t="e">
        <f>(6208*#REF!)+(6208*#REF!)+(6208*#REF!)+(#REF!*6208)-50000</f>
        <v>#REF!</v>
      </c>
      <c r="Z66" s="230"/>
      <c r="AA66" s="230"/>
      <c r="AB66" s="230"/>
      <c r="AC66" s="230"/>
      <c r="AD66" s="230"/>
      <c r="AE66" s="230"/>
      <c r="AF66" s="231"/>
      <c r="AG66" s="53"/>
      <c r="AH66" s="51"/>
    </row>
    <row r="67" spans="1:34" ht="12.95" customHeight="1" x14ac:dyDescent="0.25">
      <c r="A67" s="9"/>
      <c r="B67" s="3"/>
      <c r="C67" s="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ht="12.95" customHeight="1" x14ac:dyDescent="0.25">
      <c r="A68" s="9"/>
      <c r="B68" s="3"/>
      <c r="C68" s="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ht="12.95" customHeight="1" x14ac:dyDescent="0.25">
      <c r="A69" s="9"/>
      <c r="B69" s="3"/>
      <c r="C69" s="8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ht="12.95" customHeight="1" x14ac:dyDescent="0.25">
      <c r="A70" s="9"/>
      <c r="B70" s="3"/>
      <c r="C70" s="8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ht="12.95" customHeight="1" x14ac:dyDescent="0.25">
      <c r="A71" s="9"/>
      <c r="B71" s="3"/>
      <c r="C71" s="8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ht="12.95" customHeight="1" x14ac:dyDescent="0.25">
      <c r="A72" s="9"/>
      <c r="B72" s="3"/>
      <c r="C72" s="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ht="12.95" customHeight="1" x14ac:dyDescent="0.25">
      <c r="A73" s="9"/>
      <c r="B73" s="3"/>
      <c r="C73" s="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ht="12.95" customHeight="1" x14ac:dyDescent="0.25">
      <c r="A74" s="9"/>
      <c r="B74" s="3"/>
      <c r="C74" s="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ht="12.95" customHeight="1" x14ac:dyDescent="0.25">
      <c r="A75" s="9"/>
      <c r="B75" s="3"/>
      <c r="C75" s="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ht="12.95" customHeight="1" x14ac:dyDescent="0.25">
      <c r="A76" s="9"/>
      <c r="B76" s="3"/>
      <c r="C76" s="8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ht="12.95" customHeight="1" x14ac:dyDescent="0.25">
      <c r="A77" s="9"/>
      <c r="B77" s="3"/>
      <c r="C77" s="8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ht="12.95" customHeight="1" x14ac:dyDescent="0.25">
      <c r="A78" s="9"/>
      <c r="B78" s="3"/>
      <c r="C78" s="8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ht="12.95" customHeight="1" x14ac:dyDescent="0.25">
      <c r="A79" s="9"/>
      <c r="B79" s="3"/>
      <c r="C79" s="8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ht="12.95" customHeight="1" x14ac:dyDescent="0.25">
      <c r="A80" s="9"/>
      <c r="B80" s="3"/>
      <c r="C80" s="8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ht="12.95" customHeight="1" x14ac:dyDescent="0.25">
      <c r="A81" s="9"/>
      <c r="B81" s="3"/>
      <c r="C81" s="8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ht="12.95" customHeight="1" x14ac:dyDescent="0.25">
      <c r="A82" s="9"/>
      <c r="B82" s="3"/>
      <c r="C82" s="8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ht="12.95" customHeight="1" x14ac:dyDescent="0.25">
      <c r="A83" s="9"/>
      <c r="B83" s="3"/>
      <c r="C83" s="8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ht="12.95" customHeight="1" x14ac:dyDescent="0.25">
      <c r="A84" s="9"/>
      <c r="B84" s="3"/>
      <c r="C84" s="8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ht="12.95" customHeight="1" x14ac:dyDescent="0.25">
      <c r="A85" s="9"/>
      <c r="B85" s="3"/>
      <c r="C85" s="8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ht="12.95" customHeight="1" x14ac:dyDescent="0.25">
      <c r="A86" s="9"/>
      <c r="B86" s="3"/>
      <c r="C86" s="8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ht="12.95" customHeight="1" x14ac:dyDescent="0.25">
      <c r="A87" s="9"/>
      <c r="B87" s="3"/>
      <c r="C87" s="8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x14ac:dyDescent="0.25">
      <c r="A88" s="9"/>
      <c r="B88" s="3"/>
      <c r="C88" s="8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x14ac:dyDescent="0.25">
      <c r="A89" s="9"/>
      <c r="B89" s="3"/>
      <c r="C89" s="8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x14ac:dyDescent="0.25">
      <c r="A90" s="9"/>
      <c r="B90" s="3"/>
      <c r="C90" s="8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x14ac:dyDescent="0.25">
      <c r="A91" s="9"/>
      <c r="B91" s="3"/>
      <c r="C91" s="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x14ac:dyDescent="0.25">
      <c r="A92" s="9"/>
      <c r="B92" s="3"/>
      <c r="C92" s="8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x14ac:dyDescent="0.25">
      <c r="A93" s="9"/>
      <c r="B93" s="3"/>
      <c r="C93" s="8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x14ac:dyDescent="0.25">
      <c r="A94" s="9"/>
      <c r="B94" s="3"/>
      <c r="C94" s="8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x14ac:dyDescent="0.25">
      <c r="A95" s="9"/>
      <c r="B95" s="3"/>
      <c r="C95" s="8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x14ac:dyDescent="0.25">
      <c r="A96" s="9"/>
      <c r="B96" s="3"/>
      <c r="C96" s="8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x14ac:dyDescent="0.25">
      <c r="A97" s="9"/>
      <c r="B97" s="3"/>
      <c r="C97" s="8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x14ac:dyDescent="0.25">
      <c r="A98" s="9"/>
      <c r="B98" s="3"/>
      <c r="C98" s="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x14ac:dyDescent="0.25">
      <c r="A99" s="9"/>
      <c r="B99" s="3"/>
      <c r="C99" s="8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x14ac:dyDescent="0.25">
      <c r="A100" s="9"/>
      <c r="B100" s="3"/>
      <c r="C100" s="8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x14ac:dyDescent="0.25">
      <c r="A101" s="9"/>
      <c r="B101" s="3"/>
      <c r="C101" s="8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1:34" x14ac:dyDescent="0.25">
      <c r="A102" s="9"/>
      <c r="B102" s="3"/>
      <c r="C102" s="8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1:34" x14ac:dyDescent="0.25">
      <c r="A103" s="9"/>
      <c r="B103" s="3"/>
      <c r="C103" s="8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1:34" x14ac:dyDescent="0.25">
      <c r="A104" s="9"/>
      <c r="B104" s="3"/>
      <c r="C104" s="8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 x14ac:dyDescent="0.25">
      <c r="A105" s="9"/>
      <c r="B105" s="3"/>
      <c r="C105" s="8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1:34" x14ac:dyDescent="0.25">
      <c r="A106" s="9"/>
      <c r="B106" s="3"/>
      <c r="C106" s="8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1:34" x14ac:dyDescent="0.25">
      <c r="A107" s="9"/>
      <c r="B107" s="3"/>
      <c r="C107" s="8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1:34" x14ac:dyDescent="0.25">
      <c r="A108" s="9"/>
      <c r="B108" s="3"/>
      <c r="C108" s="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1:34" x14ac:dyDescent="0.25">
      <c r="A109" s="9"/>
      <c r="B109" s="3"/>
      <c r="C109" s="8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1:34" x14ac:dyDescent="0.25">
      <c r="A110" s="9"/>
      <c r="B110" s="3"/>
      <c r="C110" s="8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1:34" x14ac:dyDescent="0.25">
      <c r="A111" s="9"/>
      <c r="B111" s="3"/>
      <c r="C111" s="8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1:34" x14ac:dyDescent="0.25">
      <c r="A112" s="9"/>
      <c r="B112" s="3"/>
      <c r="C112" s="8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1:34" x14ac:dyDescent="0.25">
      <c r="A113" s="9"/>
      <c r="B113" s="3"/>
      <c r="C113" s="8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1:34" x14ac:dyDescent="0.25">
      <c r="A114" s="9"/>
      <c r="B114" s="3"/>
      <c r="C114" s="8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1:34" x14ac:dyDescent="0.25">
      <c r="A115" s="9"/>
      <c r="B115" s="3"/>
      <c r="C115" s="8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1:34" x14ac:dyDescent="0.25">
      <c r="A116" s="9"/>
      <c r="B116" s="3"/>
      <c r="C116" s="8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1:34" x14ac:dyDescent="0.25">
      <c r="A117" s="9"/>
      <c r="B117" s="3"/>
      <c r="C117" s="8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1:34" x14ac:dyDescent="0.25">
      <c r="A118" s="9"/>
      <c r="B118" s="3"/>
      <c r="C118" s="8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1:34" x14ac:dyDescent="0.25">
      <c r="A119" s="9"/>
      <c r="B119" s="3"/>
      <c r="C119" s="8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x14ac:dyDescent="0.25">
      <c r="A120" s="9"/>
      <c r="B120" s="3"/>
      <c r="C120" s="8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1:34" x14ac:dyDescent="0.25">
      <c r="A121" s="9"/>
      <c r="B121" s="3"/>
      <c r="C121" s="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1:34" x14ac:dyDescent="0.25">
      <c r="A122" s="9"/>
      <c r="B122" s="3"/>
      <c r="C122" s="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4" x14ac:dyDescent="0.25">
      <c r="A123" s="9"/>
      <c r="B123" s="3"/>
      <c r="C123" s="8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4" x14ac:dyDescent="0.25">
      <c r="A124" s="9"/>
      <c r="B124" s="3"/>
      <c r="C124" s="8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4" x14ac:dyDescent="0.25">
      <c r="A125" s="9"/>
      <c r="B125" s="3"/>
      <c r="C125" s="8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4" x14ac:dyDescent="0.25">
      <c r="A126" s="9"/>
      <c r="B126" s="3"/>
      <c r="C126" s="8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4" x14ac:dyDescent="0.25">
      <c r="A127" s="9"/>
      <c r="B127" s="3"/>
      <c r="C127" s="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1:34" x14ac:dyDescent="0.25">
      <c r="A128" s="9"/>
      <c r="B128" s="3"/>
      <c r="C128" s="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1:34" x14ac:dyDescent="0.25">
      <c r="A129" s="9"/>
      <c r="B129" s="3"/>
      <c r="C129" s="8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1:34" x14ac:dyDescent="0.25">
      <c r="A130" s="9"/>
      <c r="B130" s="3"/>
      <c r="C130" s="8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1:34" x14ac:dyDescent="0.25">
      <c r="A131" s="9"/>
      <c r="B131" s="3"/>
      <c r="C131" s="8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1:34" x14ac:dyDescent="0.25">
      <c r="A132" s="9"/>
      <c r="B132" s="3"/>
      <c r="C132" s="8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1:34" x14ac:dyDescent="0.25">
      <c r="A133" s="9"/>
      <c r="B133" s="3"/>
      <c r="C133" s="8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1:34" x14ac:dyDescent="0.25">
      <c r="A134" s="9"/>
      <c r="B134" s="3"/>
      <c r="C134" s="8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1:34" x14ac:dyDescent="0.25">
      <c r="A135" s="9"/>
      <c r="B135" s="3"/>
      <c r="C135" s="8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x14ac:dyDescent="0.25">
      <c r="A136" s="9"/>
      <c r="B136" s="3"/>
      <c r="C136" s="8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x14ac:dyDescent="0.25">
      <c r="A137" s="9"/>
      <c r="B137" s="3"/>
      <c r="C137" s="8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x14ac:dyDescent="0.25">
      <c r="A138" s="9"/>
      <c r="B138" s="3"/>
      <c r="C138" s="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x14ac:dyDescent="0.25">
      <c r="A139" s="9"/>
      <c r="B139" s="3"/>
      <c r="C139" s="8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x14ac:dyDescent="0.25">
      <c r="A140" s="9"/>
      <c r="B140" s="3"/>
      <c r="C140" s="8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x14ac:dyDescent="0.25">
      <c r="A141" s="9"/>
      <c r="B141" s="3"/>
      <c r="C141" s="8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x14ac:dyDescent="0.25">
      <c r="A142" s="9"/>
      <c r="B142" s="3"/>
      <c r="C142" s="8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x14ac:dyDescent="0.25">
      <c r="A143" s="9"/>
      <c r="B143" s="3"/>
      <c r="C143" s="8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1:34" x14ac:dyDescent="0.25">
      <c r="A144" s="9"/>
      <c r="B144" s="3"/>
      <c r="C144" s="8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1:34" x14ac:dyDescent="0.25">
      <c r="A145" s="9"/>
      <c r="B145" s="3"/>
      <c r="C145" s="8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1:34" x14ac:dyDescent="0.25">
      <c r="A146" s="9"/>
      <c r="B146" s="3"/>
      <c r="C146" s="8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  <row r="147" spans="1:34" x14ac:dyDescent="0.25">
      <c r="A147" s="9"/>
      <c r="B147" s="3"/>
      <c r="C147" s="8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</row>
    <row r="148" spans="1:34" x14ac:dyDescent="0.25">
      <c r="A148" s="9"/>
      <c r="B148" s="3"/>
      <c r="C148" s="8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</row>
    <row r="149" spans="1:34" x14ac:dyDescent="0.25">
      <c r="A149" s="9"/>
      <c r="B149" s="3"/>
      <c r="C149" s="8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</row>
    <row r="150" spans="1:34" x14ac:dyDescent="0.25">
      <c r="A150" s="9"/>
      <c r="B150" s="3"/>
      <c r="C150" s="8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</row>
    <row r="151" spans="1:34" x14ac:dyDescent="0.25">
      <c r="A151" s="9"/>
      <c r="B151" s="3"/>
      <c r="C151" s="8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</row>
    <row r="152" spans="1:34" x14ac:dyDescent="0.25">
      <c r="A152" s="9"/>
      <c r="B152" s="3"/>
      <c r="C152" s="8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</row>
    <row r="153" spans="1:34" x14ac:dyDescent="0.25">
      <c r="A153" s="9"/>
      <c r="B153" s="3"/>
      <c r="C153" s="8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</row>
    <row r="154" spans="1:34" x14ac:dyDescent="0.25">
      <c r="A154" s="9"/>
      <c r="B154" s="3"/>
      <c r="C154" s="8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</row>
    <row r="155" spans="1:34" x14ac:dyDescent="0.25">
      <c r="A155" s="9"/>
      <c r="B155" s="3"/>
      <c r="C155" s="8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</row>
    <row r="156" spans="1:34" x14ac:dyDescent="0.25">
      <c r="A156" s="9"/>
      <c r="B156" s="3"/>
      <c r="C156" s="8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</row>
    <row r="157" spans="1:34" x14ac:dyDescent="0.25">
      <c r="A157" s="9"/>
      <c r="B157" s="3"/>
      <c r="C157" s="8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</row>
    <row r="158" spans="1:34" x14ac:dyDescent="0.25">
      <c r="A158" s="9"/>
      <c r="B158" s="3"/>
      <c r="C158" s="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</row>
    <row r="159" spans="1:34" x14ac:dyDescent="0.25">
      <c r="A159" s="9"/>
      <c r="B159" s="3"/>
      <c r="C159" s="8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</row>
    <row r="160" spans="1:34" x14ac:dyDescent="0.25">
      <c r="A160" s="9"/>
      <c r="B160" s="3"/>
      <c r="C160" s="8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</row>
    <row r="161" spans="1:34" x14ac:dyDescent="0.25">
      <c r="A161" s="9"/>
      <c r="B161" s="3"/>
      <c r="C161" s="8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</row>
    <row r="162" spans="1:34" x14ac:dyDescent="0.25">
      <c r="A162" s="9"/>
      <c r="B162" s="3"/>
      <c r="C162" s="8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</row>
    <row r="163" spans="1:34" x14ac:dyDescent="0.25">
      <c r="A163" s="9"/>
      <c r="B163" s="3"/>
      <c r="C163" s="8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</row>
    <row r="164" spans="1:34" x14ac:dyDescent="0.25">
      <c r="A164" s="9"/>
      <c r="B164" s="3"/>
      <c r="C164" s="8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</row>
    <row r="165" spans="1:34" x14ac:dyDescent="0.25">
      <c r="A165" s="9"/>
      <c r="B165" s="3"/>
      <c r="C165" s="8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</row>
    <row r="166" spans="1:34" x14ac:dyDescent="0.25">
      <c r="A166" s="9"/>
      <c r="B166" s="3"/>
      <c r="C166" s="8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</row>
    <row r="167" spans="1:34" x14ac:dyDescent="0.25">
      <c r="A167" s="9"/>
      <c r="B167" s="3"/>
      <c r="C167" s="8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</row>
    <row r="168" spans="1:34" x14ac:dyDescent="0.25">
      <c r="A168" s="9"/>
      <c r="B168" s="3"/>
      <c r="C168" s="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</row>
    <row r="169" spans="1:34" x14ac:dyDescent="0.25">
      <c r="A169" s="9"/>
      <c r="B169" s="3"/>
      <c r="C169" s="8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</row>
    <row r="170" spans="1:34" x14ac:dyDescent="0.25">
      <c r="A170" s="9"/>
      <c r="B170" s="3"/>
      <c r="C170" s="8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</row>
    <row r="171" spans="1:34" x14ac:dyDescent="0.25">
      <c r="A171" s="9"/>
      <c r="B171" s="3"/>
      <c r="C171" s="8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</row>
    <row r="172" spans="1:34" x14ac:dyDescent="0.25">
      <c r="A172" s="9"/>
      <c r="B172" s="3"/>
      <c r="C172" s="8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</row>
    <row r="173" spans="1:34" x14ac:dyDescent="0.25">
      <c r="A173" s="9"/>
      <c r="B173" s="3"/>
      <c r="C173" s="8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</row>
    <row r="174" spans="1:34" x14ac:dyDescent="0.25">
      <c r="A174" s="9"/>
      <c r="B174" s="3"/>
      <c r="C174" s="8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</row>
    <row r="175" spans="1:34" x14ac:dyDescent="0.25">
      <c r="A175" s="9"/>
      <c r="B175" s="3"/>
      <c r="C175" s="8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</row>
    <row r="176" spans="1:34" x14ac:dyDescent="0.25">
      <c r="A176" s="9"/>
      <c r="B176" s="3"/>
      <c r="C176" s="8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</row>
    <row r="177" spans="1:34" x14ac:dyDescent="0.25">
      <c r="A177" s="9"/>
      <c r="B177" s="3"/>
      <c r="C177" s="8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</row>
    <row r="178" spans="1:34" x14ac:dyDescent="0.25">
      <c r="A178" s="9"/>
      <c r="B178" s="3"/>
      <c r="C178" s="8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</row>
    <row r="179" spans="1:34" x14ac:dyDescent="0.25">
      <c r="A179" s="9"/>
      <c r="B179" s="3"/>
      <c r="C179" s="8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</row>
    <row r="180" spans="1:34" x14ac:dyDescent="0.25">
      <c r="A180" s="9"/>
      <c r="B180" s="3"/>
      <c r="C180" s="8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</row>
    <row r="181" spans="1:34" x14ac:dyDescent="0.25">
      <c r="A181" s="9"/>
      <c r="B181" s="3"/>
      <c r="C181" s="8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</row>
    <row r="182" spans="1:34" x14ac:dyDescent="0.25">
      <c r="A182" s="9"/>
      <c r="B182" s="3"/>
      <c r="C182" s="8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</row>
    <row r="183" spans="1:34" x14ac:dyDescent="0.25">
      <c r="A183" s="9"/>
      <c r="B183" s="3"/>
      <c r="C183" s="8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</row>
    <row r="184" spans="1:34" x14ac:dyDescent="0.25">
      <c r="A184" s="9"/>
      <c r="B184" s="3"/>
      <c r="C184" s="8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</row>
    <row r="185" spans="1:34" x14ac:dyDescent="0.25">
      <c r="A185" s="9"/>
      <c r="B185" s="3"/>
      <c r="C185" s="8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</row>
  </sheetData>
  <mergeCells count="10">
    <mergeCell ref="A1:AG1"/>
    <mergeCell ref="A3:A4"/>
    <mergeCell ref="B3:B4"/>
    <mergeCell ref="D3:AG3"/>
    <mergeCell ref="D5:AH5"/>
    <mergeCell ref="Y6:AF6"/>
    <mergeCell ref="Y66:AF66"/>
    <mergeCell ref="D65:AH65"/>
    <mergeCell ref="B5:B6"/>
    <mergeCell ref="C5:C6"/>
  </mergeCells>
  <pageMargins left="0.75" right="0.75" top="1" bottom="1" header="0.5" footer="0.5"/>
  <pageSetup paperSize="9" scale="38" orientation="landscape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77"/>
  <sheetViews>
    <sheetView topLeftCell="A52" workbookViewId="0">
      <selection activeCell="C61" sqref="C61"/>
    </sheetView>
  </sheetViews>
  <sheetFormatPr defaultColWidth="11" defaultRowHeight="15.75" x14ac:dyDescent="0.25"/>
  <cols>
    <col min="1" max="1" width="33.375" customWidth="1"/>
  </cols>
  <sheetData>
    <row r="1" spans="1:34" ht="32.1" customHeight="1" x14ac:dyDescent="0.45">
      <c r="A1" s="221" t="s">
        <v>81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92"/>
    </row>
    <row r="2" spans="1:34" ht="16.5" thickBot="1" x14ac:dyDescent="0.3">
      <c r="A2" s="93"/>
      <c r="B2" s="94"/>
      <c r="C2" s="95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</row>
    <row r="3" spans="1:34" x14ac:dyDescent="0.25">
      <c r="A3" s="198"/>
      <c r="B3" s="200"/>
      <c r="C3" s="96"/>
      <c r="D3" s="202" t="s">
        <v>48</v>
      </c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3"/>
      <c r="U3" s="203"/>
      <c r="V3" s="203"/>
      <c r="W3" s="203"/>
      <c r="X3" s="203"/>
      <c r="Y3" s="203"/>
      <c r="Z3" s="203"/>
      <c r="AA3" s="203"/>
      <c r="AB3" s="203"/>
      <c r="AC3" s="203"/>
      <c r="AD3" s="203"/>
      <c r="AE3" s="203"/>
      <c r="AF3" s="203"/>
      <c r="AG3" s="204"/>
      <c r="AH3" s="97"/>
    </row>
    <row r="4" spans="1:34" ht="16.5" thickBot="1" x14ac:dyDescent="0.3">
      <c r="A4" s="199"/>
      <c r="B4" s="201"/>
      <c r="C4" s="98"/>
      <c r="D4" s="99">
        <v>1</v>
      </c>
      <c r="E4" s="99">
        <v>2</v>
      </c>
      <c r="F4" s="99">
        <v>3</v>
      </c>
      <c r="G4" s="99">
        <v>4</v>
      </c>
      <c r="H4" s="99">
        <v>5</v>
      </c>
      <c r="I4" s="99">
        <v>6</v>
      </c>
      <c r="J4" s="99">
        <v>7</v>
      </c>
      <c r="K4" s="99">
        <v>8</v>
      </c>
      <c r="L4" s="99">
        <v>9</v>
      </c>
      <c r="M4" s="99">
        <v>10</v>
      </c>
      <c r="N4" s="99">
        <v>11</v>
      </c>
      <c r="O4" s="99">
        <v>12</v>
      </c>
      <c r="P4" s="99">
        <v>13</v>
      </c>
      <c r="Q4" s="99">
        <v>14</v>
      </c>
      <c r="R4" s="99">
        <v>15</v>
      </c>
      <c r="S4" s="99">
        <v>16</v>
      </c>
      <c r="T4" s="99">
        <v>17</v>
      </c>
      <c r="U4" s="99">
        <v>18</v>
      </c>
      <c r="V4" s="99">
        <v>19</v>
      </c>
      <c r="W4" s="99">
        <v>20</v>
      </c>
      <c r="X4" s="99">
        <v>21</v>
      </c>
      <c r="Y4" s="99">
        <v>22</v>
      </c>
      <c r="Z4" s="99">
        <v>23</v>
      </c>
      <c r="AA4" s="99">
        <v>24</v>
      </c>
      <c r="AB4" s="99">
        <v>25</v>
      </c>
      <c r="AC4" s="99">
        <v>26</v>
      </c>
      <c r="AD4" s="99">
        <v>27</v>
      </c>
      <c r="AE4" s="99">
        <v>28</v>
      </c>
      <c r="AF4" s="99">
        <v>29</v>
      </c>
      <c r="AG4" s="174">
        <v>30</v>
      </c>
      <c r="AH4" s="100">
        <v>31</v>
      </c>
    </row>
    <row r="5" spans="1:34" ht="16.5" customHeight="1" thickBot="1" x14ac:dyDescent="0.3">
      <c r="A5" s="101" t="s">
        <v>22</v>
      </c>
      <c r="B5" s="205" t="s">
        <v>56</v>
      </c>
      <c r="C5" s="207" t="s">
        <v>57</v>
      </c>
      <c r="D5" s="209" t="s">
        <v>59</v>
      </c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0"/>
      <c r="T5" s="210"/>
      <c r="U5" s="210"/>
      <c r="V5" s="210"/>
      <c r="W5" s="210"/>
      <c r="X5" s="210"/>
      <c r="Y5" s="210"/>
      <c r="Z5" s="210"/>
      <c r="AA5" s="210"/>
      <c r="AB5" s="210"/>
      <c r="AC5" s="210"/>
      <c r="AD5" s="210"/>
      <c r="AE5" s="210"/>
      <c r="AF5" s="210"/>
      <c r="AG5" s="210"/>
      <c r="AH5" s="102"/>
    </row>
    <row r="6" spans="1:34" ht="16.5" thickBot="1" x14ac:dyDescent="0.3">
      <c r="A6" s="101" t="s">
        <v>1</v>
      </c>
      <c r="B6" s="206"/>
      <c r="C6" s="208"/>
      <c r="D6" s="195" t="s">
        <v>62</v>
      </c>
      <c r="E6" s="196"/>
      <c r="F6" s="196"/>
      <c r="G6" s="197"/>
      <c r="H6" s="103"/>
      <c r="I6" s="103"/>
      <c r="J6" s="104"/>
      <c r="K6" s="104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5"/>
    </row>
    <row r="7" spans="1:34" x14ac:dyDescent="0.25">
      <c r="A7" s="101"/>
      <c r="B7" s="106"/>
      <c r="C7" s="106"/>
      <c r="D7" s="107"/>
      <c r="E7" s="103"/>
      <c r="F7" s="103"/>
      <c r="G7" s="103"/>
      <c r="H7" s="103"/>
      <c r="I7" s="103"/>
      <c r="J7" s="108"/>
      <c r="K7" s="108"/>
      <c r="L7" s="109"/>
      <c r="M7" s="109"/>
      <c r="N7" s="109"/>
      <c r="O7" s="109"/>
      <c r="P7" s="109"/>
      <c r="Q7" s="103"/>
      <c r="R7" s="103"/>
      <c r="S7" s="103"/>
      <c r="T7" s="103"/>
      <c r="U7" s="103"/>
      <c r="V7" s="103"/>
      <c r="W7" s="103"/>
      <c r="X7" s="103"/>
      <c r="Y7" s="109"/>
      <c r="Z7" s="109"/>
      <c r="AA7" s="109"/>
      <c r="AB7" s="109"/>
      <c r="AC7" s="109"/>
      <c r="AD7" s="109"/>
      <c r="AE7" s="109"/>
      <c r="AF7" s="109"/>
      <c r="AG7" s="103"/>
      <c r="AH7" s="110"/>
    </row>
    <row r="8" spans="1:34" ht="30" x14ac:dyDescent="0.25">
      <c r="A8" s="111" t="s">
        <v>2</v>
      </c>
      <c r="B8" s="112"/>
      <c r="C8" s="113"/>
      <c r="D8" s="115">
        <v>7321</v>
      </c>
      <c r="E8" s="116">
        <v>7321</v>
      </c>
      <c r="F8" s="116">
        <v>7321</v>
      </c>
      <c r="G8" s="116">
        <v>7321</v>
      </c>
      <c r="H8" s="116">
        <v>7321</v>
      </c>
      <c r="I8" s="116">
        <v>7321</v>
      </c>
      <c r="J8" s="116">
        <v>7321</v>
      </c>
      <c r="K8" s="116">
        <v>7321</v>
      </c>
      <c r="L8" s="116">
        <v>7321</v>
      </c>
      <c r="M8" s="116">
        <v>7321</v>
      </c>
      <c r="N8" s="116">
        <v>7321</v>
      </c>
      <c r="O8" s="116">
        <v>7321</v>
      </c>
      <c r="P8" s="116">
        <v>7321</v>
      </c>
      <c r="Q8" s="116">
        <v>7321</v>
      </c>
      <c r="R8" s="116">
        <v>7321</v>
      </c>
      <c r="S8" s="116">
        <v>7321</v>
      </c>
      <c r="T8" s="116">
        <v>7321</v>
      </c>
      <c r="U8" s="116">
        <v>7321</v>
      </c>
      <c r="V8" s="116">
        <v>7321</v>
      </c>
      <c r="W8" s="116">
        <v>7321</v>
      </c>
      <c r="X8" s="116">
        <v>7321</v>
      </c>
      <c r="Y8" s="116">
        <v>7321</v>
      </c>
      <c r="Z8" s="116">
        <v>7321</v>
      </c>
      <c r="AA8" s="116">
        <v>7321</v>
      </c>
      <c r="AB8" s="116">
        <v>7321</v>
      </c>
      <c r="AC8" s="116">
        <v>7321</v>
      </c>
      <c r="AD8" s="116">
        <v>7321</v>
      </c>
      <c r="AE8" s="116">
        <v>7321</v>
      </c>
      <c r="AF8" s="116">
        <v>7321</v>
      </c>
      <c r="AG8" s="116">
        <v>7321</v>
      </c>
      <c r="AH8" s="117"/>
    </row>
    <row r="9" spans="1:34" x14ac:dyDescent="0.25">
      <c r="A9" s="101"/>
      <c r="B9" s="112"/>
      <c r="C9" s="113"/>
      <c r="D9" s="116">
        <v>600</v>
      </c>
      <c r="E9" s="116">
        <v>600</v>
      </c>
      <c r="F9" s="116">
        <v>600</v>
      </c>
      <c r="G9" s="116">
        <v>600</v>
      </c>
      <c r="H9" s="116"/>
      <c r="I9" s="116"/>
      <c r="J9" s="114"/>
      <c r="K9" s="115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8"/>
      <c r="AH9" s="119"/>
    </row>
    <row r="10" spans="1:34" x14ac:dyDescent="0.25">
      <c r="A10" s="175"/>
      <c r="B10" s="120"/>
      <c r="C10" s="112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21"/>
      <c r="Z10" s="121"/>
      <c r="AA10" s="121"/>
      <c r="AB10" s="121"/>
      <c r="AC10" s="121"/>
      <c r="AD10" s="122"/>
      <c r="AE10" s="121"/>
      <c r="AF10" s="121"/>
      <c r="AG10" s="123"/>
      <c r="AH10" s="124"/>
    </row>
    <row r="11" spans="1:34" x14ac:dyDescent="0.25">
      <c r="A11" s="125"/>
      <c r="B11" s="112"/>
      <c r="C11" s="113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8"/>
      <c r="AH11" s="119"/>
    </row>
    <row r="12" spans="1:34" ht="29.25" x14ac:dyDescent="0.25">
      <c r="A12" s="101" t="s">
        <v>3</v>
      </c>
      <c r="B12" s="112">
        <v>26110.5</v>
      </c>
      <c r="C12" s="121">
        <v>0</v>
      </c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3"/>
      <c r="AH12" s="124"/>
    </row>
    <row r="13" spans="1:34" x14ac:dyDescent="0.25">
      <c r="A13" s="101" t="s">
        <v>4</v>
      </c>
      <c r="B13" s="112">
        <v>3441.8</v>
      </c>
      <c r="C13" s="121">
        <v>0</v>
      </c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3"/>
      <c r="AH13" s="124"/>
    </row>
    <row r="14" spans="1:34" x14ac:dyDescent="0.25">
      <c r="A14" s="111" t="s">
        <v>23</v>
      </c>
      <c r="B14" s="121">
        <v>787.1</v>
      </c>
      <c r="C14" s="121">
        <v>0</v>
      </c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3"/>
      <c r="AH14" s="124"/>
    </row>
    <row r="15" spans="1:34" x14ac:dyDescent="0.25">
      <c r="A15" s="111" t="s">
        <v>5</v>
      </c>
      <c r="B15" s="121">
        <v>46</v>
      </c>
      <c r="C15" s="121">
        <v>0</v>
      </c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3"/>
      <c r="AH15" s="124"/>
    </row>
    <row r="16" spans="1:34" x14ac:dyDescent="0.25">
      <c r="A16" s="111" t="s">
        <v>6</v>
      </c>
      <c r="B16" s="121">
        <v>125.3</v>
      </c>
      <c r="C16" s="121">
        <v>0</v>
      </c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  <c r="AE16" s="121"/>
      <c r="AF16" s="121"/>
      <c r="AG16" s="123"/>
      <c r="AH16" s="124"/>
    </row>
    <row r="17" spans="1:34" x14ac:dyDescent="0.25">
      <c r="A17" s="111" t="s">
        <v>24</v>
      </c>
      <c r="B17" s="121">
        <v>1047</v>
      </c>
      <c r="C17" s="121">
        <v>0</v>
      </c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3"/>
      <c r="AH17" s="124"/>
    </row>
    <row r="18" spans="1:34" x14ac:dyDescent="0.25">
      <c r="A18" s="111" t="s">
        <v>8</v>
      </c>
      <c r="B18" s="121">
        <v>461.8</v>
      </c>
      <c r="C18" s="121">
        <v>0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  <c r="Y18" s="121"/>
      <c r="Z18" s="121"/>
      <c r="AA18" s="121"/>
      <c r="AB18" s="121"/>
      <c r="AC18" s="121"/>
      <c r="AD18" s="121"/>
      <c r="AE18" s="121"/>
      <c r="AF18" s="121"/>
      <c r="AG18" s="123"/>
      <c r="AH18" s="124"/>
    </row>
    <row r="19" spans="1:34" x14ac:dyDescent="0.25">
      <c r="A19" s="111" t="s">
        <v>13</v>
      </c>
      <c r="B19" s="121">
        <v>95.1</v>
      </c>
      <c r="C19" s="121">
        <v>0</v>
      </c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3"/>
      <c r="AH19" s="124"/>
    </row>
    <row r="20" spans="1:34" x14ac:dyDescent="0.25">
      <c r="A20" s="111" t="s">
        <v>7</v>
      </c>
      <c r="B20" s="121">
        <v>879.5</v>
      </c>
      <c r="C20" s="121">
        <v>0</v>
      </c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3"/>
      <c r="AH20" s="124"/>
    </row>
    <row r="21" spans="1:34" ht="29.25" x14ac:dyDescent="0.25">
      <c r="A21" s="101" t="s">
        <v>10</v>
      </c>
      <c r="B21" s="112">
        <v>7161.5</v>
      </c>
      <c r="C21" s="121">
        <v>0</v>
      </c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1"/>
      <c r="Z21" s="121"/>
      <c r="AA21" s="121"/>
      <c r="AB21" s="121"/>
      <c r="AC21" s="121"/>
      <c r="AD21" s="121"/>
      <c r="AE21" s="121"/>
      <c r="AF21" s="121"/>
      <c r="AG21" s="123"/>
      <c r="AH21" s="124"/>
    </row>
    <row r="22" spans="1:34" x14ac:dyDescent="0.25">
      <c r="A22" s="111" t="s">
        <v>25</v>
      </c>
      <c r="B22" s="121">
        <v>1535</v>
      </c>
      <c r="C22" s="121">
        <v>33770</v>
      </c>
      <c r="D22" s="121">
        <v>1535</v>
      </c>
      <c r="E22" s="121"/>
      <c r="F22" s="121"/>
      <c r="G22" s="121">
        <v>1535</v>
      </c>
      <c r="H22" s="121">
        <v>1535</v>
      </c>
      <c r="I22" s="121">
        <v>1535</v>
      </c>
      <c r="J22" s="121">
        <v>1535</v>
      </c>
      <c r="K22" s="121">
        <v>1535</v>
      </c>
      <c r="L22" s="121"/>
      <c r="M22" s="121"/>
      <c r="N22" s="121">
        <v>1535</v>
      </c>
      <c r="O22" s="121">
        <v>1535</v>
      </c>
      <c r="P22" s="121">
        <v>1535</v>
      </c>
      <c r="Q22" s="121">
        <v>1535</v>
      </c>
      <c r="R22" s="121">
        <v>1535</v>
      </c>
      <c r="S22" s="121"/>
      <c r="T22" s="121"/>
      <c r="U22" s="121">
        <v>1535</v>
      </c>
      <c r="V22" s="121">
        <v>1535</v>
      </c>
      <c r="W22" s="121">
        <v>1535</v>
      </c>
      <c r="X22" s="121">
        <v>1535</v>
      </c>
      <c r="Y22" s="121">
        <v>1535</v>
      </c>
      <c r="Z22" s="121"/>
      <c r="AA22" s="121"/>
      <c r="AB22" s="121">
        <v>1535</v>
      </c>
      <c r="AC22" s="121">
        <v>1535</v>
      </c>
      <c r="AD22" s="121">
        <v>1535</v>
      </c>
      <c r="AE22" s="121">
        <v>1535</v>
      </c>
      <c r="AF22" s="121">
        <v>1535</v>
      </c>
      <c r="AG22" s="121">
        <v>1535</v>
      </c>
      <c r="AH22" s="126"/>
    </row>
    <row r="23" spans="1:34" x14ac:dyDescent="0.25">
      <c r="A23" s="111" t="s">
        <v>26</v>
      </c>
      <c r="B23" s="121">
        <v>109.9</v>
      </c>
      <c r="C23" s="121">
        <v>0</v>
      </c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6"/>
    </row>
    <row r="24" spans="1:34" x14ac:dyDescent="0.25">
      <c r="A24" s="111" t="s">
        <v>27</v>
      </c>
      <c r="B24" s="121">
        <v>725.9</v>
      </c>
      <c r="C24" s="121">
        <v>0</v>
      </c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3"/>
      <c r="AH24" s="124"/>
    </row>
    <row r="25" spans="1:34" x14ac:dyDescent="0.25">
      <c r="A25" s="111" t="s">
        <v>16</v>
      </c>
      <c r="B25" s="121">
        <v>206.5</v>
      </c>
      <c r="C25" s="121">
        <v>0</v>
      </c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23"/>
      <c r="AH25" s="124"/>
    </row>
    <row r="26" spans="1:34" x14ac:dyDescent="0.25">
      <c r="A26" s="111" t="s">
        <v>8</v>
      </c>
      <c r="B26" s="121">
        <v>743.6</v>
      </c>
      <c r="C26" s="121">
        <v>0</v>
      </c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F26" s="121"/>
      <c r="AG26" s="121"/>
      <c r="AH26" s="126"/>
    </row>
    <row r="27" spans="1:34" ht="30" x14ac:dyDescent="0.25">
      <c r="A27" s="111" t="s">
        <v>28</v>
      </c>
      <c r="B27" s="121">
        <v>1223.8</v>
      </c>
      <c r="C27" s="121">
        <v>0</v>
      </c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  <c r="AF27" s="121"/>
      <c r="AG27" s="123"/>
      <c r="AH27" s="124"/>
    </row>
    <row r="28" spans="1:34" x14ac:dyDescent="0.25">
      <c r="A28" s="111" t="s">
        <v>29</v>
      </c>
      <c r="B28" s="121">
        <v>61.8</v>
      </c>
      <c r="C28" s="121">
        <v>0</v>
      </c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6"/>
    </row>
    <row r="29" spans="1:34" x14ac:dyDescent="0.25">
      <c r="A29" s="111" t="s">
        <v>14</v>
      </c>
      <c r="B29" s="121">
        <v>77.7</v>
      </c>
      <c r="C29" s="121">
        <v>0</v>
      </c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3"/>
      <c r="AH29" s="124"/>
    </row>
    <row r="30" spans="1:34" x14ac:dyDescent="0.25">
      <c r="A30" s="111" t="s">
        <v>12</v>
      </c>
      <c r="B30" s="121">
        <v>208.7</v>
      </c>
      <c r="C30" s="121">
        <v>0</v>
      </c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3"/>
      <c r="AH30" s="124"/>
    </row>
    <row r="31" spans="1:34" x14ac:dyDescent="0.25">
      <c r="A31" s="111" t="s">
        <v>30</v>
      </c>
      <c r="B31" s="121">
        <v>2090.6</v>
      </c>
      <c r="C31" s="121">
        <v>0</v>
      </c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3"/>
      <c r="AH31" s="124"/>
    </row>
    <row r="32" spans="1:34" ht="30" x14ac:dyDescent="0.25">
      <c r="A32" s="111" t="s">
        <v>31</v>
      </c>
      <c r="B32" s="121">
        <v>105.8</v>
      </c>
      <c r="C32" s="121">
        <v>0</v>
      </c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3"/>
      <c r="AH32" s="124"/>
    </row>
    <row r="33" spans="1:34" x14ac:dyDescent="0.25">
      <c r="A33" s="111" t="s">
        <v>5</v>
      </c>
      <c r="B33" s="121">
        <v>72.2</v>
      </c>
      <c r="C33" s="121">
        <v>0</v>
      </c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3"/>
      <c r="AH33" s="124"/>
    </row>
    <row r="34" spans="1:34" ht="29.25" x14ac:dyDescent="0.25">
      <c r="A34" s="101" t="s">
        <v>15</v>
      </c>
      <c r="B34" s="112">
        <v>4286.6000000000004</v>
      </c>
      <c r="C34" s="121">
        <v>0</v>
      </c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  <c r="AE34" s="121"/>
      <c r="AF34" s="121"/>
      <c r="AG34" s="123"/>
      <c r="AH34" s="124"/>
    </row>
    <row r="35" spans="1:34" x14ac:dyDescent="0.25">
      <c r="A35" s="111" t="s">
        <v>25</v>
      </c>
      <c r="B35" s="121">
        <v>254.4</v>
      </c>
      <c r="C35" s="121">
        <v>5596.8</v>
      </c>
      <c r="D35" s="121">
        <v>254.4</v>
      </c>
      <c r="E35" s="121"/>
      <c r="F35" s="121"/>
      <c r="G35" s="121">
        <v>254.4</v>
      </c>
      <c r="H35" s="121">
        <v>254.4</v>
      </c>
      <c r="I35" s="121">
        <v>254.4</v>
      </c>
      <c r="J35" s="121">
        <v>254.4</v>
      </c>
      <c r="K35" s="121">
        <v>254.4</v>
      </c>
      <c r="L35" s="121"/>
      <c r="M35" s="121"/>
      <c r="N35" s="121">
        <v>254.4</v>
      </c>
      <c r="O35" s="121">
        <v>254.4</v>
      </c>
      <c r="P35" s="121">
        <v>254.4</v>
      </c>
      <c r="Q35" s="121">
        <v>254.4</v>
      </c>
      <c r="R35" s="121">
        <v>254.4</v>
      </c>
      <c r="S35" s="121"/>
      <c r="T35" s="121"/>
      <c r="U35" s="121">
        <v>254.4</v>
      </c>
      <c r="V35" s="121">
        <v>254.4</v>
      </c>
      <c r="W35" s="121">
        <v>254.4</v>
      </c>
      <c r="X35" s="121">
        <v>254.4</v>
      </c>
      <c r="Y35" s="121">
        <v>254.4</v>
      </c>
      <c r="Z35" s="121"/>
      <c r="AA35" s="121"/>
      <c r="AB35" s="121">
        <v>254.4</v>
      </c>
      <c r="AC35" s="121">
        <v>254.4</v>
      </c>
      <c r="AD35" s="121">
        <v>254.4</v>
      </c>
      <c r="AE35" s="121">
        <v>254.4</v>
      </c>
      <c r="AF35" s="121">
        <v>254.4</v>
      </c>
      <c r="AG35" s="121">
        <v>254.4</v>
      </c>
      <c r="AH35" s="126"/>
    </row>
    <row r="36" spans="1:34" x14ac:dyDescent="0.25">
      <c r="A36" s="111" t="s">
        <v>6</v>
      </c>
      <c r="B36" s="121">
        <v>10.3</v>
      </c>
      <c r="C36" s="121">
        <v>0</v>
      </c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3"/>
      <c r="AH36" s="124"/>
    </row>
    <row r="37" spans="1:34" ht="30" x14ac:dyDescent="0.25">
      <c r="A37" s="111" t="s">
        <v>11</v>
      </c>
      <c r="B37" s="121">
        <v>3005.1</v>
      </c>
      <c r="C37" s="121">
        <v>0</v>
      </c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3"/>
      <c r="AH37" s="124"/>
    </row>
    <row r="38" spans="1:34" x14ac:dyDescent="0.25">
      <c r="A38" s="111" t="s">
        <v>8</v>
      </c>
      <c r="B38" s="121">
        <v>78.099999999999994</v>
      </c>
      <c r="C38" s="121">
        <v>0</v>
      </c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3"/>
      <c r="AH38" s="124"/>
    </row>
    <row r="39" spans="1:34" x14ac:dyDescent="0.25">
      <c r="A39" s="111" t="s">
        <v>32</v>
      </c>
      <c r="B39" s="121">
        <v>580.79999999999995</v>
      </c>
      <c r="C39" s="121">
        <v>0</v>
      </c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3"/>
      <c r="AH39" s="124"/>
    </row>
    <row r="40" spans="1:34" x14ac:dyDescent="0.25">
      <c r="A40" s="111" t="s">
        <v>9</v>
      </c>
      <c r="B40" s="121">
        <v>48.6</v>
      </c>
      <c r="C40" s="121">
        <v>0</v>
      </c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3"/>
      <c r="AH40" s="124"/>
    </row>
    <row r="41" spans="1:34" x14ac:dyDescent="0.25">
      <c r="A41" s="111" t="s">
        <v>33</v>
      </c>
      <c r="B41" s="121">
        <v>201.5</v>
      </c>
      <c r="C41" s="121">
        <v>0</v>
      </c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3"/>
      <c r="AH41" s="124"/>
    </row>
    <row r="42" spans="1:34" x14ac:dyDescent="0.25">
      <c r="A42" s="111" t="s">
        <v>34</v>
      </c>
      <c r="B42" s="121">
        <v>101.5</v>
      </c>
      <c r="C42" s="121">
        <v>0</v>
      </c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23"/>
      <c r="AH42" s="124"/>
    </row>
    <row r="43" spans="1:34" ht="30" x14ac:dyDescent="0.25">
      <c r="A43" s="111" t="s">
        <v>31</v>
      </c>
      <c r="B43" s="121">
        <v>6.3</v>
      </c>
      <c r="C43" s="121">
        <v>0</v>
      </c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23"/>
      <c r="AH43" s="124"/>
    </row>
    <row r="44" spans="1:34" ht="29.25" x14ac:dyDescent="0.25">
      <c r="A44" s="101" t="s">
        <v>17</v>
      </c>
      <c r="B44" s="112">
        <v>1124.0999999999999</v>
      </c>
      <c r="C44" s="121">
        <v>0</v>
      </c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3"/>
      <c r="AH44" s="124"/>
    </row>
    <row r="45" spans="1:34" x14ac:dyDescent="0.25">
      <c r="A45" s="111" t="s">
        <v>25</v>
      </c>
      <c r="B45" s="121">
        <v>402.2</v>
      </c>
      <c r="C45" s="121">
        <v>8848.4</v>
      </c>
      <c r="D45" s="121">
        <v>402.2</v>
      </c>
      <c r="E45" s="121"/>
      <c r="F45" s="121"/>
      <c r="G45" s="121">
        <v>402.2</v>
      </c>
      <c r="H45" s="121">
        <v>402.2</v>
      </c>
      <c r="I45" s="121">
        <v>402.2</v>
      </c>
      <c r="J45" s="121">
        <v>402.2</v>
      </c>
      <c r="K45" s="121">
        <v>402.2</v>
      </c>
      <c r="L45" s="121"/>
      <c r="M45" s="121"/>
      <c r="N45" s="121">
        <v>402.2</v>
      </c>
      <c r="O45" s="121">
        <v>402.2</v>
      </c>
      <c r="P45" s="121">
        <v>402.2</v>
      </c>
      <c r="Q45" s="121">
        <v>402.2</v>
      </c>
      <c r="R45" s="121">
        <v>402.2</v>
      </c>
      <c r="S45" s="121"/>
      <c r="T45" s="121"/>
      <c r="U45" s="121">
        <v>402.2</v>
      </c>
      <c r="V45" s="121">
        <v>402.2</v>
      </c>
      <c r="W45" s="121">
        <v>402.2</v>
      </c>
      <c r="X45" s="121">
        <v>402.2</v>
      </c>
      <c r="Y45" s="121">
        <v>402.2</v>
      </c>
      <c r="Z45" s="121"/>
      <c r="AA45" s="121"/>
      <c r="AB45" s="121">
        <v>402.2</v>
      </c>
      <c r="AC45" s="121">
        <v>402.2</v>
      </c>
      <c r="AD45" s="121">
        <v>402.2</v>
      </c>
      <c r="AE45" s="121">
        <v>402.2</v>
      </c>
      <c r="AF45" s="121">
        <v>402.2</v>
      </c>
      <c r="AG45" s="121">
        <v>402.2</v>
      </c>
      <c r="AH45" s="126"/>
    </row>
    <row r="46" spans="1:34" ht="30" x14ac:dyDescent="0.25">
      <c r="A46" s="111" t="s">
        <v>11</v>
      </c>
      <c r="B46" s="121">
        <v>517.5</v>
      </c>
      <c r="C46" s="121">
        <v>0</v>
      </c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21"/>
      <c r="AE46" s="121"/>
      <c r="AF46" s="121"/>
      <c r="AG46" s="123"/>
      <c r="AH46" s="124"/>
    </row>
    <row r="47" spans="1:34" x14ac:dyDescent="0.25">
      <c r="A47" s="111" t="s">
        <v>6</v>
      </c>
      <c r="B47" s="121">
        <v>50.5</v>
      </c>
      <c r="C47" s="121">
        <v>0</v>
      </c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121"/>
      <c r="X47" s="121"/>
      <c r="Y47" s="121"/>
      <c r="Z47" s="121"/>
      <c r="AA47" s="121"/>
      <c r="AB47" s="121"/>
      <c r="AC47" s="121"/>
      <c r="AD47" s="121"/>
      <c r="AE47" s="121"/>
      <c r="AF47" s="121"/>
      <c r="AG47" s="123"/>
      <c r="AH47" s="124"/>
    </row>
    <row r="48" spans="1:34" x14ac:dyDescent="0.25">
      <c r="A48" s="111" t="s">
        <v>5</v>
      </c>
      <c r="B48" s="121">
        <v>87.7</v>
      </c>
      <c r="C48" s="121">
        <v>0</v>
      </c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  <c r="AB48" s="121"/>
      <c r="AC48" s="121"/>
      <c r="AD48" s="121"/>
      <c r="AE48" s="121"/>
      <c r="AF48" s="121"/>
      <c r="AG48" s="123"/>
      <c r="AH48" s="124"/>
    </row>
    <row r="49" spans="1:34" x14ac:dyDescent="0.25">
      <c r="A49" s="111" t="s">
        <v>8</v>
      </c>
      <c r="B49" s="121">
        <v>60.6</v>
      </c>
      <c r="C49" s="121">
        <v>0</v>
      </c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3"/>
      <c r="AH49" s="124"/>
    </row>
    <row r="50" spans="1:34" ht="30" x14ac:dyDescent="0.25">
      <c r="A50" s="111" t="s">
        <v>31</v>
      </c>
      <c r="B50" s="121">
        <v>5.6</v>
      </c>
      <c r="C50" s="121">
        <v>0</v>
      </c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3"/>
      <c r="AH50" s="124"/>
    </row>
    <row r="51" spans="1:34" ht="29.25" x14ac:dyDescent="0.25">
      <c r="A51" s="101" t="s">
        <v>35</v>
      </c>
      <c r="B51" s="112">
        <v>5790.7</v>
      </c>
      <c r="C51" s="121">
        <v>0</v>
      </c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3"/>
      <c r="AH51" s="124"/>
    </row>
    <row r="52" spans="1:34" x14ac:dyDescent="0.25">
      <c r="A52" s="111" t="s">
        <v>13</v>
      </c>
      <c r="B52" s="121">
        <v>170.9</v>
      </c>
      <c r="C52" s="121">
        <v>0</v>
      </c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6"/>
    </row>
    <row r="53" spans="1:34" x14ac:dyDescent="0.25">
      <c r="A53" s="111" t="s">
        <v>5</v>
      </c>
      <c r="B53" s="121">
        <v>42.2</v>
      </c>
      <c r="C53" s="121">
        <v>0</v>
      </c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3"/>
      <c r="AH53" s="124"/>
    </row>
    <row r="54" spans="1:34" ht="30" x14ac:dyDescent="0.25">
      <c r="A54" s="111" t="s">
        <v>11</v>
      </c>
      <c r="B54" s="121">
        <v>5577.6</v>
      </c>
      <c r="C54" s="121">
        <v>0</v>
      </c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3"/>
      <c r="AH54" s="124"/>
    </row>
    <row r="55" spans="1:34" ht="18" customHeight="1" x14ac:dyDescent="0.25">
      <c r="A55" s="101" t="s">
        <v>36</v>
      </c>
      <c r="B55" s="112">
        <v>2622.3</v>
      </c>
      <c r="C55" s="121">
        <v>0</v>
      </c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3"/>
      <c r="AH55" s="124"/>
    </row>
    <row r="56" spans="1:34" x14ac:dyDescent="0.25">
      <c r="A56" s="111" t="s">
        <v>5</v>
      </c>
      <c r="B56" s="121">
        <v>42.2</v>
      </c>
      <c r="C56" s="121">
        <v>0</v>
      </c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21"/>
      <c r="AE56" s="121"/>
      <c r="AF56" s="121"/>
      <c r="AG56" s="123"/>
      <c r="AH56" s="124"/>
    </row>
    <row r="57" spans="1:34" ht="30" x14ac:dyDescent="0.25">
      <c r="A57" s="111" t="s">
        <v>11</v>
      </c>
      <c r="B57" s="121">
        <v>2580.1</v>
      </c>
      <c r="C57" s="121">
        <v>0</v>
      </c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  <c r="AB57" s="121"/>
      <c r="AC57" s="121"/>
      <c r="AD57" s="121"/>
      <c r="AE57" s="121"/>
      <c r="AF57" s="121"/>
      <c r="AG57" s="123"/>
      <c r="AH57" s="124"/>
    </row>
    <row r="58" spans="1:34" ht="29.25" x14ac:dyDescent="0.25">
      <c r="A58" s="101" t="s">
        <v>37</v>
      </c>
      <c r="B58" s="112">
        <v>1683.5</v>
      </c>
      <c r="C58" s="121">
        <v>0</v>
      </c>
      <c r="D58" s="121"/>
      <c r="E58" s="176"/>
      <c r="F58" s="120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1"/>
      <c r="AE58" s="121"/>
      <c r="AF58" s="121"/>
      <c r="AG58" s="123"/>
      <c r="AH58" s="124"/>
    </row>
    <row r="59" spans="1:34" ht="30" x14ac:dyDescent="0.25">
      <c r="A59" s="111" t="s">
        <v>11</v>
      </c>
      <c r="B59" s="121">
        <v>1683.5</v>
      </c>
      <c r="C59" s="121">
        <v>0</v>
      </c>
      <c r="D59" s="121"/>
      <c r="E59" s="35"/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1"/>
      <c r="AE59" s="121"/>
      <c r="AF59" s="121"/>
      <c r="AG59" s="123"/>
      <c r="AH59" s="124"/>
    </row>
    <row r="60" spans="1:34" x14ac:dyDescent="0.25">
      <c r="A60" s="101" t="s">
        <v>18</v>
      </c>
      <c r="B60" s="121"/>
      <c r="C60" s="121">
        <v>0</v>
      </c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3"/>
      <c r="AH60" s="124"/>
    </row>
    <row r="61" spans="1:34" ht="29.25" customHeight="1" x14ac:dyDescent="0.25">
      <c r="A61" s="111" t="s">
        <v>88</v>
      </c>
      <c r="B61" s="121"/>
      <c r="C61" s="121">
        <v>600</v>
      </c>
      <c r="D61" s="121"/>
      <c r="E61" s="121"/>
      <c r="F61" s="121"/>
      <c r="G61" s="121">
        <v>600</v>
      </c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3"/>
      <c r="AH61" s="124"/>
    </row>
    <row r="62" spans="1:34" ht="19.5" customHeight="1" x14ac:dyDescent="0.25">
      <c r="A62" s="111" t="s">
        <v>19</v>
      </c>
      <c r="B62" s="121"/>
      <c r="C62" s="121">
        <v>0</v>
      </c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1"/>
      <c r="AF62" s="121"/>
      <c r="AG62" s="123"/>
      <c r="AH62" s="124"/>
    </row>
    <row r="63" spans="1:34" ht="30" x14ac:dyDescent="0.25">
      <c r="A63" s="111" t="s">
        <v>20</v>
      </c>
      <c r="B63" s="121"/>
      <c r="C63" s="121">
        <v>0</v>
      </c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3"/>
      <c r="AH63" s="124"/>
    </row>
    <row r="64" spans="1:34" ht="30.75" thickBot="1" x14ac:dyDescent="0.3">
      <c r="A64" s="111" t="s">
        <v>21</v>
      </c>
      <c r="B64" s="121"/>
      <c r="C64" s="121">
        <v>0</v>
      </c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77"/>
      <c r="AH64" s="128"/>
    </row>
    <row r="65" spans="1:34" ht="16.5" thickBot="1" x14ac:dyDescent="0.3">
      <c r="A65" s="178" t="s">
        <v>38</v>
      </c>
      <c r="B65" s="179"/>
      <c r="C65" s="179">
        <v>268445.2</v>
      </c>
      <c r="D65" s="172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80"/>
    </row>
    <row r="66" spans="1:34" x14ac:dyDescent="0.25">
      <c r="A66" s="93"/>
      <c r="B66" s="94"/>
      <c r="C66" s="95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/>
      <c r="AH66" s="92"/>
    </row>
    <row r="67" spans="1:34" x14ac:dyDescent="0.25">
      <c r="A67" s="93"/>
      <c r="B67" s="94"/>
      <c r="C67" s="95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  <c r="AH67" s="92"/>
    </row>
    <row r="68" spans="1:34" x14ac:dyDescent="0.25">
      <c r="A68" s="93"/>
      <c r="B68" s="94"/>
      <c r="C68" s="95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</row>
    <row r="69" spans="1:34" x14ac:dyDescent="0.25">
      <c r="A69" s="93"/>
      <c r="B69" s="94"/>
      <c r="C69" s="95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92"/>
      <c r="AC69" s="92"/>
      <c r="AD69" s="92"/>
      <c r="AE69" s="92"/>
      <c r="AF69" s="92"/>
      <c r="AG69" s="92"/>
      <c r="AH69" s="92"/>
    </row>
    <row r="70" spans="1:34" x14ac:dyDescent="0.25">
      <c r="A70" s="93"/>
      <c r="B70" s="94"/>
      <c r="C70" s="95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92"/>
      <c r="AD70" s="92"/>
      <c r="AE70" s="92"/>
      <c r="AF70" s="92"/>
      <c r="AG70" s="92"/>
      <c r="AH70" s="92"/>
    </row>
    <row r="71" spans="1:34" x14ac:dyDescent="0.25">
      <c r="A71" s="93"/>
      <c r="B71" s="94"/>
      <c r="C71" s="95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</row>
    <row r="72" spans="1:34" x14ac:dyDescent="0.25">
      <c r="A72" s="93"/>
      <c r="B72" s="94"/>
      <c r="C72" s="95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2"/>
      <c r="AG72" s="92"/>
      <c r="AH72" s="92"/>
    </row>
    <row r="73" spans="1:34" x14ac:dyDescent="0.25">
      <c r="A73" s="93"/>
      <c r="B73" s="94"/>
      <c r="C73" s="95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</row>
    <row r="74" spans="1:34" x14ac:dyDescent="0.25">
      <c r="A74" s="93"/>
      <c r="B74" s="94"/>
      <c r="C74" s="95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92"/>
      <c r="AD74" s="92"/>
      <c r="AE74" s="92"/>
      <c r="AF74" s="92"/>
      <c r="AG74" s="92"/>
      <c r="AH74" s="92"/>
    </row>
    <row r="75" spans="1:34" x14ac:dyDescent="0.25">
      <c r="A75" s="93"/>
      <c r="B75" s="94"/>
      <c r="C75" s="95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</row>
    <row r="76" spans="1:34" x14ac:dyDescent="0.25">
      <c r="A76" s="93"/>
      <c r="B76" s="94"/>
      <c r="C76" s="95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  <c r="AA76" s="92"/>
      <c r="AB76" s="92"/>
      <c r="AC76" s="92"/>
      <c r="AD76" s="92"/>
      <c r="AE76" s="92"/>
      <c r="AF76" s="92"/>
      <c r="AG76" s="92"/>
      <c r="AH76" s="92"/>
    </row>
    <row r="77" spans="1:34" x14ac:dyDescent="0.25">
      <c r="A77" s="93"/>
      <c r="B77" s="94"/>
      <c r="C77" s="95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92"/>
      <c r="AB77" s="92"/>
      <c r="AC77" s="92"/>
      <c r="AD77" s="92"/>
      <c r="AE77" s="92"/>
      <c r="AF77" s="92"/>
      <c r="AG77" s="92"/>
      <c r="AH77" s="92"/>
    </row>
    <row r="78" spans="1:34" x14ac:dyDescent="0.25">
      <c r="A78" s="93"/>
      <c r="B78" s="94"/>
      <c r="C78" s="95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  <c r="AA78" s="92"/>
      <c r="AB78" s="92"/>
      <c r="AC78" s="92"/>
      <c r="AD78" s="92"/>
      <c r="AE78" s="92"/>
      <c r="AF78" s="92"/>
      <c r="AG78" s="92"/>
      <c r="AH78" s="92"/>
    </row>
    <row r="79" spans="1:34" x14ac:dyDescent="0.25">
      <c r="A79" s="93"/>
      <c r="B79" s="94"/>
      <c r="C79" s="95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</row>
    <row r="80" spans="1:34" x14ac:dyDescent="0.25">
      <c r="A80" s="93"/>
      <c r="B80" s="94"/>
      <c r="C80" s="95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</row>
    <row r="81" spans="1:34" x14ac:dyDescent="0.25">
      <c r="A81" s="93"/>
      <c r="B81" s="94"/>
      <c r="C81" s="95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</row>
    <row r="82" spans="1:34" x14ac:dyDescent="0.25">
      <c r="A82" s="93"/>
      <c r="B82" s="94"/>
      <c r="C82" s="95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</row>
    <row r="83" spans="1:34" x14ac:dyDescent="0.25">
      <c r="A83" s="93"/>
      <c r="B83" s="94"/>
      <c r="C83" s="95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</row>
    <row r="84" spans="1:34" x14ac:dyDescent="0.25">
      <c r="A84" s="93"/>
      <c r="B84" s="94"/>
      <c r="C84" s="95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</row>
    <row r="85" spans="1:34" x14ac:dyDescent="0.25">
      <c r="A85" s="93"/>
      <c r="B85" s="94"/>
      <c r="C85" s="95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  <c r="AA85" s="92"/>
      <c r="AB85" s="92"/>
      <c r="AC85" s="92"/>
      <c r="AD85" s="92"/>
      <c r="AE85" s="92"/>
      <c r="AF85" s="92"/>
      <c r="AG85" s="92"/>
      <c r="AH85" s="92"/>
    </row>
    <row r="86" spans="1:34" x14ac:dyDescent="0.25">
      <c r="A86" s="93"/>
      <c r="B86" s="94"/>
      <c r="C86" s="95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</row>
    <row r="87" spans="1:34" x14ac:dyDescent="0.25">
      <c r="A87" s="93"/>
      <c r="B87" s="94"/>
      <c r="C87" s="95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</row>
    <row r="88" spans="1:34" x14ac:dyDescent="0.25">
      <c r="A88" s="93"/>
      <c r="B88" s="94"/>
      <c r="C88" s="95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  <c r="AA88" s="92"/>
      <c r="AB88" s="92"/>
      <c r="AC88" s="92"/>
      <c r="AD88" s="92"/>
      <c r="AE88" s="92"/>
      <c r="AF88" s="92"/>
      <c r="AG88" s="92"/>
      <c r="AH88" s="92"/>
    </row>
    <row r="89" spans="1:34" x14ac:dyDescent="0.25">
      <c r="A89" s="93"/>
      <c r="B89" s="94"/>
      <c r="C89" s="95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  <c r="AA89" s="92"/>
      <c r="AB89" s="92"/>
      <c r="AC89" s="92"/>
      <c r="AD89" s="92"/>
      <c r="AE89" s="92"/>
      <c r="AF89" s="92"/>
      <c r="AG89" s="92"/>
      <c r="AH89" s="92"/>
    </row>
    <row r="90" spans="1:34" x14ac:dyDescent="0.25">
      <c r="A90" s="93"/>
      <c r="B90" s="94"/>
      <c r="C90" s="95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</row>
    <row r="91" spans="1:34" x14ac:dyDescent="0.25">
      <c r="A91" s="93"/>
      <c r="B91" s="94"/>
      <c r="C91" s="95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92"/>
      <c r="AB91" s="92"/>
      <c r="AC91" s="92"/>
      <c r="AD91" s="92"/>
      <c r="AE91" s="92"/>
      <c r="AF91" s="92"/>
      <c r="AG91" s="92"/>
      <c r="AH91" s="92"/>
    </row>
    <row r="92" spans="1:34" x14ac:dyDescent="0.25">
      <c r="A92" s="93"/>
      <c r="B92" s="94"/>
      <c r="C92" s="95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  <c r="AB92" s="92"/>
      <c r="AC92" s="92"/>
      <c r="AD92" s="92"/>
      <c r="AE92" s="92"/>
      <c r="AF92" s="92"/>
      <c r="AG92" s="92"/>
      <c r="AH92" s="92"/>
    </row>
    <row r="93" spans="1:34" x14ac:dyDescent="0.25">
      <c r="A93" s="93"/>
      <c r="B93" s="94"/>
      <c r="C93" s="95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D93" s="92"/>
      <c r="AE93" s="92"/>
      <c r="AF93" s="92"/>
      <c r="AG93" s="92"/>
      <c r="AH93" s="92"/>
    </row>
    <row r="94" spans="1:34" x14ac:dyDescent="0.25">
      <c r="A94" s="93"/>
      <c r="B94" s="94"/>
      <c r="C94" s="95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2"/>
      <c r="AH94" s="92"/>
    </row>
    <row r="95" spans="1:34" x14ac:dyDescent="0.25">
      <c r="A95" s="93"/>
      <c r="B95" s="94"/>
      <c r="C95" s="95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2"/>
      <c r="AG95" s="92"/>
      <c r="AH95" s="92"/>
    </row>
    <row r="96" spans="1:34" x14ac:dyDescent="0.25">
      <c r="A96" s="93"/>
      <c r="B96" s="94"/>
      <c r="C96" s="95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92"/>
      <c r="AB96" s="92"/>
      <c r="AC96" s="92"/>
      <c r="AD96" s="92"/>
      <c r="AE96" s="92"/>
      <c r="AF96" s="92"/>
      <c r="AG96" s="92"/>
      <c r="AH96" s="92"/>
    </row>
    <row r="97" spans="1:34" x14ac:dyDescent="0.25">
      <c r="A97" s="93"/>
      <c r="B97" s="94"/>
      <c r="C97" s="95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  <c r="AF97" s="92"/>
      <c r="AG97" s="92"/>
      <c r="AH97" s="92"/>
    </row>
    <row r="98" spans="1:34" x14ac:dyDescent="0.25">
      <c r="A98" s="93"/>
      <c r="B98" s="94"/>
      <c r="C98" s="95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92"/>
      <c r="AB98" s="92"/>
      <c r="AC98" s="92"/>
      <c r="AD98" s="92"/>
      <c r="AE98" s="92"/>
      <c r="AF98" s="92"/>
      <c r="AG98" s="92"/>
      <c r="AH98" s="92"/>
    </row>
    <row r="99" spans="1:34" x14ac:dyDescent="0.25">
      <c r="A99" s="93"/>
      <c r="B99" s="94"/>
      <c r="C99" s="95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  <c r="AA99" s="92"/>
      <c r="AB99" s="92"/>
      <c r="AC99" s="92"/>
      <c r="AD99" s="92"/>
      <c r="AE99" s="92"/>
      <c r="AF99" s="92"/>
      <c r="AG99" s="92"/>
      <c r="AH99" s="92"/>
    </row>
    <row r="100" spans="1:34" x14ac:dyDescent="0.25">
      <c r="A100" s="93"/>
      <c r="B100" s="94"/>
      <c r="C100" s="95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  <c r="AA100" s="92"/>
      <c r="AB100" s="92"/>
      <c r="AC100" s="92"/>
      <c r="AD100" s="92"/>
      <c r="AE100" s="92"/>
      <c r="AF100" s="92"/>
      <c r="AG100" s="92"/>
      <c r="AH100" s="92"/>
    </row>
    <row r="101" spans="1:34" x14ac:dyDescent="0.25">
      <c r="A101" s="93"/>
      <c r="B101" s="94"/>
      <c r="C101" s="95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  <c r="AA101" s="92"/>
      <c r="AB101" s="92"/>
      <c r="AC101" s="92"/>
      <c r="AD101" s="92"/>
      <c r="AE101" s="92"/>
      <c r="AF101" s="92"/>
      <c r="AG101" s="92"/>
      <c r="AH101" s="92"/>
    </row>
    <row r="102" spans="1:34" x14ac:dyDescent="0.25">
      <c r="A102" s="93"/>
      <c r="B102" s="94"/>
      <c r="C102" s="95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2"/>
      <c r="AC102" s="92"/>
      <c r="AD102" s="92"/>
      <c r="AE102" s="92"/>
      <c r="AF102" s="92"/>
      <c r="AG102" s="92"/>
      <c r="AH102" s="92"/>
    </row>
    <row r="103" spans="1:34" x14ac:dyDescent="0.25">
      <c r="A103" s="93"/>
      <c r="B103" s="94"/>
      <c r="C103" s="95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  <c r="AG103" s="92"/>
      <c r="AH103" s="92"/>
    </row>
    <row r="104" spans="1:34" x14ac:dyDescent="0.25">
      <c r="A104" s="93"/>
      <c r="B104" s="94"/>
      <c r="C104" s="95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  <c r="AA104" s="92"/>
      <c r="AB104" s="92"/>
      <c r="AC104" s="92"/>
      <c r="AD104" s="92"/>
      <c r="AE104" s="92"/>
      <c r="AF104" s="92"/>
      <c r="AG104" s="92"/>
      <c r="AH104" s="92"/>
    </row>
    <row r="105" spans="1:34" x14ac:dyDescent="0.25">
      <c r="A105" s="93"/>
      <c r="B105" s="94"/>
      <c r="C105" s="95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  <c r="AA105" s="92"/>
      <c r="AB105" s="92"/>
      <c r="AC105" s="92"/>
      <c r="AD105" s="92"/>
      <c r="AE105" s="92"/>
      <c r="AF105" s="92"/>
      <c r="AG105" s="92"/>
      <c r="AH105" s="92"/>
    </row>
    <row r="106" spans="1:34" x14ac:dyDescent="0.25">
      <c r="A106" s="93"/>
      <c r="B106" s="94"/>
      <c r="C106" s="95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  <c r="AA106" s="92"/>
      <c r="AB106" s="92"/>
      <c r="AC106" s="92"/>
      <c r="AD106" s="92"/>
      <c r="AE106" s="92"/>
      <c r="AF106" s="92"/>
      <c r="AG106" s="92"/>
      <c r="AH106" s="92"/>
    </row>
    <row r="107" spans="1:34" x14ac:dyDescent="0.25">
      <c r="A107" s="93"/>
      <c r="B107" s="94"/>
      <c r="C107" s="95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2"/>
      <c r="AH107" s="92"/>
    </row>
    <row r="108" spans="1:34" x14ac:dyDescent="0.25">
      <c r="A108" s="93"/>
      <c r="B108" s="94"/>
      <c r="C108" s="95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92"/>
      <c r="AD108" s="92"/>
      <c r="AE108" s="92"/>
      <c r="AF108" s="92"/>
      <c r="AG108" s="92"/>
      <c r="AH108" s="92"/>
    </row>
    <row r="109" spans="1:34" x14ac:dyDescent="0.25">
      <c r="A109" s="93"/>
      <c r="B109" s="94"/>
      <c r="C109" s="95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  <c r="AA109" s="92"/>
      <c r="AB109" s="92"/>
      <c r="AC109" s="92"/>
      <c r="AD109" s="92"/>
      <c r="AE109" s="92"/>
      <c r="AF109" s="92"/>
      <c r="AG109" s="92"/>
      <c r="AH109" s="92"/>
    </row>
    <row r="110" spans="1:34" x14ac:dyDescent="0.25">
      <c r="A110" s="93"/>
      <c r="B110" s="94"/>
      <c r="C110" s="95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92"/>
      <c r="AD110" s="92"/>
      <c r="AE110" s="92"/>
      <c r="AF110" s="92"/>
      <c r="AG110" s="92"/>
      <c r="AH110" s="92"/>
    </row>
    <row r="111" spans="1:34" x14ac:dyDescent="0.25">
      <c r="A111" s="93"/>
      <c r="B111" s="94"/>
      <c r="C111" s="95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  <c r="AG111" s="92"/>
      <c r="AH111" s="92"/>
    </row>
    <row r="112" spans="1:34" x14ac:dyDescent="0.25">
      <c r="A112" s="93"/>
      <c r="B112" s="94"/>
      <c r="C112" s="95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92"/>
      <c r="AH112" s="92"/>
    </row>
    <row r="113" spans="1:34" x14ac:dyDescent="0.25">
      <c r="A113" s="93"/>
      <c r="B113" s="94"/>
      <c r="C113" s="95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</row>
    <row r="114" spans="1:34" x14ac:dyDescent="0.25">
      <c r="A114" s="93"/>
      <c r="B114" s="94"/>
      <c r="C114" s="95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</row>
    <row r="115" spans="1:34" x14ac:dyDescent="0.25">
      <c r="A115" s="93"/>
      <c r="B115" s="94"/>
      <c r="C115" s="95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</row>
    <row r="116" spans="1:34" x14ac:dyDescent="0.25">
      <c r="A116" s="93"/>
      <c r="B116" s="94"/>
      <c r="C116" s="95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G116" s="92"/>
      <c r="AH116" s="92"/>
    </row>
    <row r="117" spans="1:34" x14ac:dyDescent="0.25">
      <c r="A117" s="93"/>
      <c r="B117" s="94"/>
      <c r="C117" s="95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G117" s="92"/>
      <c r="AH117" s="92"/>
    </row>
    <row r="118" spans="1:34" x14ac:dyDescent="0.25">
      <c r="A118" s="93"/>
      <c r="B118" s="94"/>
      <c r="C118" s="95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  <c r="AA118" s="92"/>
      <c r="AB118" s="92"/>
      <c r="AC118" s="92"/>
      <c r="AD118" s="92"/>
      <c r="AE118" s="92"/>
      <c r="AF118" s="92"/>
      <c r="AG118" s="92"/>
      <c r="AH118" s="92"/>
    </row>
    <row r="119" spans="1:34" x14ac:dyDescent="0.25">
      <c r="A119" s="93"/>
      <c r="B119" s="94"/>
      <c r="C119" s="95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  <c r="AG119" s="92"/>
      <c r="AH119" s="92"/>
    </row>
    <row r="120" spans="1:34" x14ac:dyDescent="0.25">
      <c r="A120" s="93"/>
      <c r="B120" s="94"/>
      <c r="C120" s="95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2"/>
      <c r="AH120" s="92"/>
    </row>
    <row r="121" spans="1:34" x14ac:dyDescent="0.25">
      <c r="A121" s="93"/>
      <c r="B121" s="94"/>
      <c r="C121" s="95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  <c r="AG121" s="92"/>
      <c r="AH121" s="92"/>
    </row>
    <row r="122" spans="1:34" x14ac:dyDescent="0.25">
      <c r="A122" s="93"/>
      <c r="B122" s="94"/>
      <c r="C122" s="95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G122" s="92"/>
      <c r="AH122" s="92"/>
    </row>
    <row r="123" spans="1:34" x14ac:dyDescent="0.25">
      <c r="A123" s="93"/>
      <c r="B123" s="94"/>
      <c r="C123" s="95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  <c r="AG123" s="92"/>
      <c r="AH123" s="92"/>
    </row>
    <row r="124" spans="1:34" x14ac:dyDescent="0.25">
      <c r="A124" s="93"/>
      <c r="B124" s="94"/>
      <c r="C124" s="95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  <c r="AA124" s="92"/>
      <c r="AB124" s="92"/>
      <c r="AC124" s="92"/>
      <c r="AD124" s="92"/>
      <c r="AE124" s="92"/>
      <c r="AF124" s="92"/>
      <c r="AG124" s="92"/>
      <c r="AH124" s="92"/>
    </row>
    <row r="125" spans="1:34" x14ac:dyDescent="0.25">
      <c r="A125" s="93"/>
      <c r="B125" s="94"/>
      <c r="C125" s="95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/>
      <c r="AC125" s="92"/>
      <c r="AD125" s="92"/>
      <c r="AE125" s="92"/>
      <c r="AF125" s="92"/>
      <c r="AG125" s="92"/>
      <c r="AH125" s="92"/>
    </row>
    <row r="126" spans="1:34" x14ac:dyDescent="0.25">
      <c r="A126" s="93"/>
      <c r="B126" s="94"/>
      <c r="C126" s="95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G126" s="92"/>
      <c r="AH126" s="92"/>
    </row>
    <row r="127" spans="1:34" x14ac:dyDescent="0.25">
      <c r="A127" s="93"/>
      <c r="B127" s="94"/>
      <c r="C127" s="95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G127" s="92"/>
      <c r="AH127" s="92"/>
    </row>
    <row r="128" spans="1:34" x14ac:dyDescent="0.25">
      <c r="A128" s="93"/>
      <c r="B128" s="94"/>
      <c r="C128" s="95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  <c r="AA128" s="92"/>
      <c r="AB128" s="92"/>
      <c r="AC128" s="92"/>
      <c r="AD128" s="92"/>
      <c r="AE128" s="92"/>
      <c r="AF128" s="92"/>
      <c r="AG128" s="92"/>
      <c r="AH128" s="92"/>
    </row>
    <row r="129" spans="1:34" x14ac:dyDescent="0.25">
      <c r="A129" s="93"/>
      <c r="B129" s="94"/>
      <c r="C129" s="95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  <c r="AG129" s="92"/>
      <c r="AH129" s="92"/>
    </row>
    <row r="130" spans="1:34" x14ac:dyDescent="0.25">
      <c r="A130" s="93"/>
      <c r="B130" s="94"/>
      <c r="C130" s="95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  <c r="AG130" s="92"/>
      <c r="AH130" s="92"/>
    </row>
    <row r="131" spans="1:34" x14ac:dyDescent="0.25">
      <c r="A131" s="93"/>
      <c r="B131" s="94"/>
      <c r="C131" s="95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  <c r="AA131" s="92"/>
      <c r="AB131" s="92"/>
      <c r="AC131" s="92"/>
      <c r="AD131" s="92"/>
      <c r="AE131" s="92"/>
      <c r="AF131" s="92"/>
      <c r="AG131" s="92"/>
      <c r="AH131" s="92"/>
    </row>
    <row r="132" spans="1:34" x14ac:dyDescent="0.25">
      <c r="A132" s="93"/>
      <c r="B132" s="94"/>
      <c r="C132" s="95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G132" s="92"/>
      <c r="AH132" s="92"/>
    </row>
    <row r="133" spans="1:34" x14ac:dyDescent="0.25">
      <c r="A133" s="93"/>
      <c r="B133" s="94"/>
      <c r="C133" s="95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</row>
    <row r="134" spans="1:34" x14ac:dyDescent="0.25">
      <c r="A134" s="93"/>
      <c r="B134" s="94"/>
      <c r="C134" s="95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  <c r="AA134" s="92"/>
      <c r="AB134" s="92"/>
      <c r="AC134" s="92"/>
      <c r="AD134" s="92"/>
      <c r="AE134" s="92"/>
      <c r="AF134" s="92"/>
      <c r="AG134" s="92"/>
      <c r="AH134" s="92"/>
    </row>
    <row r="135" spans="1:34" x14ac:dyDescent="0.25">
      <c r="A135" s="93"/>
      <c r="B135" s="94"/>
      <c r="C135" s="95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</row>
    <row r="136" spans="1:34" x14ac:dyDescent="0.25">
      <c r="A136" s="93"/>
      <c r="B136" s="94"/>
      <c r="C136" s="95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</row>
    <row r="137" spans="1:34" x14ac:dyDescent="0.25">
      <c r="A137" s="93"/>
      <c r="B137" s="94"/>
      <c r="C137" s="95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  <c r="AF137" s="92"/>
      <c r="AG137" s="92"/>
      <c r="AH137" s="92"/>
    </row>
    <row r="138" spans="1:34" x14ac:dyDescent="0.25">
      <c r="A138" s="93"/>
      <c r="B138" s="94"/>
      <c r="C138" s="95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</row>
    <row r="139" spans="1:34" x14ac:dyDescent="0.25">
      <c r="A139" s="93"/>
      <c r="B139" s="94"/>
      <c r="C139" s="95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92"/>
      <c r="AD139" s="92"/>
      <c r="AE139" s="92"/>
      <c r="AF139" s="92"/>
      <c r="AG139" s="92"/>
      <c r="AH139" s="92"/>
    </row>
    <row r="140" spans="1:34" x14ac:dyDescent="0.25">
      <c r="A140" s="93"/>
      <c r="B140" s="94"/>
      <c r="C140" s="95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</row>
    <row r="141" spans="1:34" x14ac:dyDescent="0.25">
      <c r="A141" s="93"/>
      <c r="B141" s="94"/>
      <c r="C141" s="95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92"/>
      <c r="AD141" s="92"/>
      <c r="AE141" s="92"/>
      <c r="AF141" s="92"/>
      <c r="AG141" s="92"/>
      <c r="AH141" s="92"/>
    </row>
    <row r="142" spans="1:34" x14ac:dyDescent="0.25">
      <c r="A142" s="93"/>
      <c r="B142" s="94"/>
      <c r="C142" s="95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  <c r="AA142" s="92"/>
      <c r="AB142" s="92"/>
      <c r="AC142" s="92"/>
      <c r="AD142" s="92"/>
      <c r="AE142" s="92"/>
      <c r="AF142" s="92"/>
      <c r="AG142" s="92"/>
      <c r="AH142" s="92"/>
    </row>
    <row r="143" spans="1:34" x14ac:dyDescent="0.25">
      <c r="A143" s="93"/>
      <c r="B143" s="94"/>
      <c r="C143" s="95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  <c r="AA143" s="92"/>
      <c r="AB143" s="92"/>
      <c r="AC143" s="92"/>
      <c r="AD143" s="92"/>
      <c r="AE143" s="92"/>
      <c r="AF143" s="92"/>
      <c r="AG143" s="92"/>
      <c r="AH143" s="92"/>
    </row>
    <row r="144" spans="1:34" x14ac:dyDescent="0.25">
      <c r="A144" s="93"/>
      <c r="B144" s="94"/>
      <c r="C144" s="95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92"/>
      <c r="AB144" s="92"/>
      <c r="AC144" s="92"/>
      <c r="AD144" s="92"/>
      <c r="AE144" s="92"/>
      <c r="AF144" s="92"/>
      <c r="AG144" s="92"/>
      <c r="AH144" s="92"/>
    </row>
    <row r="145" spans="1:34" x14ac:dyDescent="0.25">
      <c r="A145" s="93"/>
      <c r="B145" s="94"/>
      <c r="C145" s="95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92"/>
      <c r="AB145" s="92"/>
      <c r="AC145" s="92"/>
      <c r="AD145" s="92"/>
      <c r="AE145" s="92"/>
      <c r="AF145" s="92"/>
      <c r="AG145" s="92"/>
      <c r="AH145" s="92"/>
    </row>
    <row r="146" spans="1:34" x14ac:dyDescent="0.25">
      <c r="A146" s="93"/>
      <c r="B146" s="94"/>
      <c r="C146" s="95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  <c r="AA146" s="92"/>
      <c r="AB146" s="92"/>
      <c r="AC146" s="92"/>
      <c r="AD146" s="92"/>
      <c r="AE146" s="92"/>
      <c r="AF146" s="92"/>
      <c r="AG146" s="92"/>
      <c r="AH146" s="92"/>
    </row>
    <row r="147" spans="1:34" x14ac:dyDescent="0.25">
      <c r="A147" s="93"/>
      <c r="B147" s="94"/>
      <c r="C147" s="95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92"/>
      <c r="AG147" s="92"/>
      <c r="AH147" s="92"/>
    </row>
    <row r="148" spans="1:34" x14ac:dyDescent="0.25">
      <c r="A148" s="93"/>
      <c r="B148" s="94"/>
      <c r="C148" s="95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  <c r="AA148" s="92"/>
      <c r="AB148" s="92"/>
      <c r="AC148" s="92"/>
      <c r="AD148" s="92"/>
      <c r="AE148" s="92"/>
      <c r="AF148" s="92"/>
      <c r="AG148" s="92"/>
      <c r="AH148" s="92"/>
    </row>
    <row r="149" spans="1:34" x14ac:dyDescent="0.25">
      <c r="A149" s="93"/>
      <c r="B149" s="94"/>
      <c r="C149" s="95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  <c r="AA149" s="92"/>
      <c r="AB149" s="92"/>
      <c r="AC149" s="92"/>
      <c r="AD149" s="92"/>
      <c r="AE149" s="92"/>
      <c r="AF149" s="92"/>
      <c r="AG149" s="92"/>
      <c r="AH149" s="92"/>
    </row>
    <row r="150" spans="1:34" x14ac:dyDescent="0.25">
      <c r="A150" s="93"/>
      <c r="B150" s="94"/>
      <c r="C150" s="95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92"/>
      <c r="AD150" s="92"/>
      <c r="AE150" s="92"/>
      <c r="AF150" s="92"/>
      <c r="AG150" s="92"/>
      <c r="AH150" s="92"/>
    </row>
    <row r="151" spans="1:34" x14ac:dyDescent="0.25">
      <c r="A151" s="93"/>
      <c r="B151" s="94"/>
      <c r="C151" s="95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  <c r="AA151" s="92"/>
      <c r="AB151" s="92"/>
      <c r="AC151" s="92"/>
      <c r="AD151" s="92"/>
      <c r="AE151" s="92"/>
      <c r="AF151" s="92"/>
      <c r="AG151" s="92"/>
      <c r="AH151" s="92"/>
    </row>
    <row r="152" spans="1:34" x14ac:dyDescent="0.25">
      <c r="A152" s="93"/>
      <c r="B152" s="94"/>
      <c r="C152" s="95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  <c r="AA152" s="92"/>
      <c r="AB152" s="92"/>
      <c r="AC152" s="92"/>
      <c r="AD152" s="92"/>
      <c r="AE152" s="92"/>
      <c r="AF152" s="92"/>
      <c r="AG152" s="92"/>
      <c r="AH152" s="92"/>
    </row>
    <row r="153" spans="1:34" x14ac:dyDescent="0.25">
      <c r="A153" s="93"/>
      <c r="B153" s="94"/>
      <c r="C153" s="95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92"/>
      <c r="AB153" s="92"/>
      <c r="AC153" s="92"/>
      <c r="AD153" s="92"/>
      <c r="AE153" s="92"/>
      <c r="AF153" s="92"/>
      <c r="AG153" s="92"/>
      <c r="AH153" s="92"/>
    </row>
    <row r="154" spans="1:34" x14ac:dyDescent="0.25">
      <c r="A154" s="93"/>
      <c r="B154" s="94"/>
      <c r="C154" s="95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  <c r="AA154" s="92"/>
      <c r="AB154" s="92"/>
      <c r="AC154" s="92"/>
      <c r="AD154" s="92"/>
      <c r="AE154" s="92"/>
      <c r="AF154" s="92"/>
      <c r="AG154" s="92"/>
      <c r="AH154" s="92"/>
    </row>
    <row r="155" spans="1:34" x14ac:dyDescent="0.25">
      <c r="A155" s="93"/>
      <c r="B155" s="94"/>
      <c r="C155" s="95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92"/>
      <c r="AB155" s="92"/>
      <c r="AC155" s="92"/>
      <c r="AD155" s="92"/>
      <c r="AE155" s="92"/>
      <c r="AF155" s="92"/>
      <c r="AG155" s="92"/>
      <c r="AH155" s="92"/>
    </row>
    <row r="156" spans="1:34" x14ac:dyDescent="0.25">
      <c r="A156" s="93"/>
      <c r="B156" s="94"/>
      <c r="C156" s="95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  <c r="AA156" s="92"/>
      <c r="AB156" s="92"/>
      <c r="AC156" s="92"/>
      <c r="AD156" s="92"/>
      <c r="AE156" s="92"/>
      <c r="AF156" s="92"/>
      <c r="AG156" s="92"/>
      <c r="AH156" s="92"/>
    </row>
    <row r="157" spans="1:34" x14ac:dyDescent="0.25">
      <c r="A157" s="93"/>
      <c r="B157" s="94"/>
      <c r="C157" s="95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  <c r="AA157" s="92"/>
      <c r="AB157" s="92"/>
      <c r="AC157" s="92"/>
      <c r="AD157" s="92"/>
      <c r="AE157" s="92"/>
      <c r="AF157" s="92"/>
      <c r="AG157" s="92"/>
      <c r="AH157" s="92"/>
    </row>
    <row r="158" spans="1:34" x14ac:dyDescent="0.25">
      <c r="A158" s="93"/>
      <c r="B158" s="94"/>
      <c r="C158" s="95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  <c r="AA158" s="92"/>
      <c r="AB158" s="92"/>
      <c r="AC158" s="92"/>
      <c r="AD158" s="92"/>
      <c r="AE158" s="92"/>
      <c r="AF158" s="92"/>
      <c r="AG158" s="92"/>
      <c r="AH158" s="92"/>
    </row>
    <row r="159" spans="1:34" x14ac:dyDescent="0.25">
      <c r="A159" s="93"/>
      <c r="B159" s="94"/>
      <c r="C159" s="95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2"/>
      <c r="AG159" s="92"/>
      <c r="AH159" s="92"/>
    </row>
    <row r="160" spans="1:34" x14ac:dyDescent="0.25">
      <c r="A160" s="93"/>
      <c r="B160" s="94"/>
      <c r="C160" s="95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2"/>
      <c r="AG160" s="92"/>
      <c r="AH160" s="92"/>
    </row>
    <row r="161" spans="1:34" x14ac:dyDescent="0.25">
      <c r="A161" s="93"/>
      <c r="B161" s="94"/>
      <c r="C161" s="95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  <c r="AA161" s="92"/>
      <c r="AB161" s="92"/>
      <c r="AC161" s="92"/>
      <c r="AD161" s="92"/>
      <c r="AE161" s="92"/>
      <c r="AF161" s="92"/>
      <c r="AG161" s="92"/>
      <c r="AH161" s="92"/>
    </row>
    <row r="162" spans="1:34" x14ac:dyDescent="0.25">
      <c r="A162" s="93"/>
      <c r="B162" s="94"/>
      <c r="C162" s="95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  <c r="AA162" s="92"/>
      <c r="AB162" s="92"/>
      <c r="AC162" s="92"/>
      <c r="AD162" s="92"/>
      <c r="AE162" s="92"/>
      <c r="AF162" s="92"/>
      <c r="AG162" s="92"/>
      <c r="AH162" s="92"/>
    </row>
    <row r="163" spans="1:34" x14ac:dyDescent="0.25">
      <c r="A163" s="93"/>
      <c r="B163" s="94"/>
      <c r="C163" s="95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  <c r="AA163" s="92"/>
      <c r="AB163" s="92"/>
      <c r="AC163" s="92"/>
      <c r="AD163" s="92"/>
      <c r="AE163" s="92"/>
      <c r="AF163" s="92"/>
      <c r="AG163" s="92"/>
      <c r="AH163" s="92"/>
    </row>
    <row r="164" spans="1:34" x14ac:dyDescent="0.25">
      <c r="A164" s="93"/>
      <c r="B164" s="94"/>
      <c r="C164" s="95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  <c r="AA164" s="92"/>
      <c r="AB164" s="92"/>
      <c r="AC164" s="92"/>
      <c r="AD164" s="92"/>
      <c r="AE164" s="92"/>
      <c r="AF164" s="92"/>
      <c r="AG164" s="92"/>
      <c r="AH164" s="92"/>
    </row>
    <row r="165" spans="1:34" x14ac:dyDescent="0.25">
      <c r="A165" s="93"/>
      <c r="B165" s="94"/>
      <c r="C165" s="95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92"/>
      <c r="AD165" s="92"/>
      <c r="AE165" s="92"/>
      <c r="AF165" s="92"/>
      <c r="AG165" s="92"/>
      <c r="AH165" s="92"/>
    </row>
    <row r="166" spans="1:34" x14ac:dyDescent="0.25">
      <c r="A166" s="93"/>
      <c r="B166" s="94"/>
      <c r="C166" s="95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  <c r="AA166" s="92"/>
      <c r="AB166" s="92"/>
      <c r="AC166" s="92"/>
      <c r="AD166" s="92"/>
      <c r="AE166" s="92"/>
      <c r="AF166" s="92"/>
      <c r="AG166" s="92"/>
      <c r="AH166" s="92"/>
    </row>
    <row r="167" spans="1:34" x14ac:dyDescent="0.25">
      <c r="A167" s="93"/>
      <c r="B167" s="94"/>
      <c r="C167" s="95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  <c r="AA167" s="92"/>
      <c r="AB167" s="92"/>
      <c r="AC167" s="92"/>
      <c r="AD167" s="92"/>
      <c r="AE167" s="92"/>
      <c r="AF167" s="92"/>
      <c r="AG167" s="92"/>
      <c r="AH167" s="92"/>
    </row>
    <row r="168" spans="1:34" x14ac:dyDescent="0.25">
      <c r="A168" s="93"/>
      <c r="B168" s="94"/>
      <c r="C168" s="95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  <c r="AA168" s="92"/>
      <c r="AB168" s="92"/>
      <c r="AC168" s="92"/>
      <c r="AD168" s="92"/>
      <c r="AE168" s="92"/>
      <c r="AF168" s="92"/>
      <c r="AG168" s="92"/>
      <c r="AH168" s="92"/>
    </row>
    <row r="169" spans="1:34" x14ac:dyDescent="0.25">
      <c r="A169" s="93"/>
      <c r="B169" s="94"/>
      <c r="C169" s="95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  <c r="AA169" s="92"/>
      <c r="AB169" s="92"/>
      <c r="AC169" s="92"/>
      <c r="AD169" s="92"/>
      <c r="AE169" s="92"/>
      <c r="AF169" s="92"/>
      <c r="AG169" s="92"/>
      <c r="AH169" s="92"/>
    </row>
    <row r="170" spans="1:34" x14ac:dyDescent="0.25">
      <c r="A170" s="93"/>
      <c r="B170" s="94"/>
      <c r="C170" s="95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  <c r="AA170" s="92"/>
      <c r="AB170" s="92"/>
      <c r="AC170" s="92"/>
      <c r="AD170" s="92"/>
      <c r="AE170" s="92"/>
      <c r="AF170" s="92"/>
      <c r="AG170" s="92"/>
      <c r="AH170" s="92"/>
    </row>
    <row r="171" spans="1:34" x14ac:dyDescent="0.25">
      <c r="A171" s="93"/>
      <c r="B171" s="94"/>
      <c r="C171" s="95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  <c r="AA171" s="92"/>
      <c r="AB171" s="92"/>
      <c r="AC171" s="92"/>
      <c r="AD171" s="92"/>
      <c r="AE171" s="92"/>
      <c r="AF171" s="92"/>
      <c r="AG171" s="92"/>
      <c r="AH171" s="92"/>
    </row>
    <row r="172" spans="1:34" x14ac:dyDescent="0.25">
      <c r="A172" s="93"/>
      <c r="B172" s="94"/>
      <c r="C172" s="95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  <c r="AA172" s="92"/>
      <c r="AB172" s="92"/>
      <c r="AC172" s="92"/>
      <c r="AD172" s="92"/>
      <c r="AE172" s="92"/>
      <c r="AF172" s="92"/>
      <c r="AG172" s="92"/>
      <c r="AH172" s="92"/>
    </row>
    <row r="173" spans="1:34" x14ac:dyDescent="0.25">
      <c r="A173" s="93"/>
      <c r="B173" s="94"/>
      <c r="C173" s="95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/>
      <c r="AH173" s="92"/>
    </row>
    <row r="174" spans="1:34" x14ac:dyDescent="0.25">
      <c r="A174" s="93"/>
      <c r="B174" s="94"/>
      <c r="C174" s="95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  <c r="AA174" s="92"/>
      <c r="AB174" s="92"/>
      <c r="AC174" s="92"/>
      <c r="AD174" s="92"/>
      <c r="AE174" s="92"/>
      <c r="AF174" s="92"/>
      <c r="AG174" s="92"/>
      <c r="AH174" s="92"/>
    </row>
    <row r="175" spans="1:34" x14ac:dyDescent="0.25">
      <c r="A175" s="93"/>
      <c r="B175" s="94"/>
      <c r="C175" s="95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  <c r="AA175" s="92"/>
      <c r="AB175" s="92"/>
      <c r="AC175" s="92"/>
      <c r="AD175" s="92"/>
      <c r="AE175" s="92"/>
      <c r="AF175" s="92"/>
      <c r="AG175" s="92"/>
      <c r="AH175" s="92"/>
    </row>
    <row r="176" spans="1:34" x14ac:dyDescent="0.25">
      <c r="A176" s="93"/>
      <c r="B176" s="94"/>
      <c r="C176" s="95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  <c r="AA176" s="92"/>
      <c r="AB176" s="92"/>
      <c r="AC176" s="92"/>
      <c r="AD176" s="92"/>
      <c r="AE176" s="92"/>
      <c r="AF176" s="92"/>
      <c r="AG176" s="92"/>
      <c r="AH176" s="92"/>
    </row>
    <row r="177" spans="1:34" x14ac:dyDescent="0.25">
      <c r="A177" s="93"/>
      <c r="B177" s="94"/>
      <c r="C177" s="95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/>
      <c r="AH177" s="92"/>
    </row>
  </sheetData>
  <mergeCells count="8">
    <mergeCell ref="D6:G6"/>
    <mergeCell ref="A1:AG1"/>
    <mergeCell ref="A3:A4"/>
    <mergeCell ref="B3:B4"/>
    <mergeCell ref="D3:AG3"/>
    <mergeCell ref="B5:B6"/>
    <mergeCell ref="C5:C6"/>
    <mergeCell ref="D5:AG5"/>
  </mergeCells>
  <pageMargins left="0.75" right="0.75" top="1" bottom="1" header="0.5" footer="0.5"/>
  <pageSetup paperSize="9" scale="3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146"/>
  <sheetViews>
    <sheetView tabSelected="1" workbookViewId="0">
      <selection activeCell="A30" sqref="A30"/>
    </sheetView>
  </sheetViews>
  <sheetFormatPr defaultColWidth="8.875" defaultRowHeight="15" x14ac:dyDescent="0.25"/>
  <cols>
    <col min="1" max="1" width="45.5" style="6" bestFit="1" customWidth="1"/>
    <col min="2" max="2" width="10.5" style="2" customWidth="1"/>
    <col min="3" max="3" width="10" style="5" bestFit="1" customWidth="1"/>
    <col min="4" max="4" width="9.5" style="1" customWidth="1"/>
    <col min="5" max="9" width="7.625" style="1" customWidth="1"/>
    <col min="10" max="10" width="12.125" style="1" customWidth="1"/>
    <col min="11" max="11" width="8.125" style="1" bestFit="1" customWidth="1"/>
    <col min="12" max="16" width="7.625" style="1" customWidth="1"/>
    <col min="17" max="17" width="7.625" style="1" bestFit="1" customWidth="1"/>
    <col min="18" max="20" width="7" style="1" customWidth="1"/>
    <col min="21" max="21" width="7.125" style="1" customWidth="1"/>
    <col min="22" max="22" width="7.625" style="1" customWidth="1"/>
    <col min="23" max="24" width="7" style="1" customWidth="1"/>
    <col min="25" max="25" width="6.875" style="1" customWidth="1"/>
    <col min="26" max="28" width="7.625" style="1" bestFit="1" customWidth="1"/>
    <col min="29" max="29" width="7.625" style="1" customWidth="1"/>
    <col min="30" max="30" width="7.625" style="1" bestFit="1" customWidth="1"/>
    <col min="31" max="31" width="7.5" style="1" customWidth="1"/>
    <col min="32" max="32" width="7" style="1" customWidth="1"/>
    <col min="33" max="33" width="8" style="1" customWidth="1"/>
    <col min="34" max="34" width="12.125" style="1" customWidth="1"/>
    <col min="35" max="16384" width="8.875" style="1"/>
  </cols>
  <sheetData>
    <row r="1" spans="1:34" ht="34.5" x14ac:dyDescent="0.45">
      <c r="A1" s="234" t="s">
        <v>82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4"/>
      <c r="AD1" s="234"/>
      <c r="AE1" s="234"/>
      <c r="AF1" s="234"/>
      <c r="AG1" s="234"/>
    </row>
    <row r="2" spans="1:34" ht="15.75" thickBot="1" x14ac:dyDescent="0.3"/>
    <row r="3" spans="1:34" ht="15" customHeight="1" x14ac:dyDescent="0.25">
      <c r="A3" s="187"/>
      <c r="B3" s="189"/>
      <c r="C3" s="19"/>
      <c r="D3" s="191" t="s">
        <v>46</v>
      </c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55"/>
    </row>
    <row r="4" spans="1:34" ht="12.95" customHeight="1" thickBot="1" x14ac:dyDescent="0.3">
      <c r="A4" s="188"/>
      <c r="B4" s="190"/>
      <c r="C4" s="20"/>
      <c r="D4" s="12">
        <v>1</v>
      </c>
      <c r="E4" s="12">
        <v>2</v>
      </c>
      <c r="F4" s="12">
        <v>3</v>
      </c>
      <c r="G4" s="12">
        <v>4</v>
      </c>
      <c r="H4" s="12">
        <v>5</v>
      </c>
      <c r="I4" s="12">
        <v>6</v>
      </c>
      <c r="J4" s="12">
        <v>7</v>
      </c>
      <c r="K4" s="12">
        <v>8</v>
      </c>
      <c r="L4" s="12">
        <v>9</v>
      </c>
      <c r="M4" s="12">
        <v>10</v>
      </c>
      <c r="N4" s="12">
        <v>11</v>
      </c>
      <c r="O4" s="12">
        <v>12</v>
      </c>
      <c r="P4" s="12">
        <v>13</v>
      </c>
      <c r="Q4" s="12">
        <v>14</v>
      </c>
      <c r="R4" s="12">
        <v>15</v>
      </c>
      <c r="S4" s="12">
        <v>16</v>
      </c>
      <c r="T4" s="12">
        <v>17</v>
      </c>
      <c r="U4" s="12">
        <v>18</v>
      </c>
      <c r="V4" s="12">
        <v>19</v>
      </c>
      <c r="W4" s="12">
        <v>20</v>
      </c>
      <c r="X4" s="12">
        <v>21</v>
      </c>
      <c r="Y4" s="12">
        <v>22</v>
      </c>
      <c r="Z4" s="12">
        <v>23</v>
      </c>
      <c r="AA4" s="12">
        <v>24</v>
      </c>
      <c r="AB4" s="12">
        <v>25</v>
      </c>
      <c r="AC4" s="12">
        <v>26</v>
      </c>
      <c r="AD4" s="12">
        <v>27</v>
      </c>
      <c r="AE4" s="12">
        <v>28</v>
      </c>
      <c r="AF4" s="12">
        <v>29</v>
      </c>
      <c r="AG4" s="18">
        <v>30</v>
      </c>
      <c r="AH4" s="56">
        <v>31</v>
      </c>
    </row>
    <row r="5" spans="1:34" ht="15.95" customHeight="1" thickBot="1" x14ac:dyDescent="0.3">
      <c r="A5" s="10" t="s">
        <v>22</v>
      </c>
      <c r="B5" s="205" t="s">
        <v>56</v>
      </c>
      <c r="C5" s="207" t="s">
        <v>57</v>
      </c>
      <c r="D5" s="183" t="s">
        <v>59</v>
      </c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  <c r="AB5" s="184"/>
      <c r="AC5" s="184"/>
      <c r="AD5" s="184"/>
      <c r="AE5" s="184"/>
      <c r="AF5" s="184"/>
      <c r="AG5" s="184"/>
      <c r="AH5" s="185"/>
    </row>
    <row r="6" spans="1:34" ht="15.75" thickBot="1" x14ac:dyDescent="0.3">
      <c r="A6" s="10" t="s">
        <v>1</v>
      </c>
      <c r="B6" s="206"/>
      <c r="C6" s="208"/>
      <c r="D6" s="80"/>
      <c r="E6" s="59"/>
      <c r="F6" s="59"/>
      <c r="G6" s="81"/>
      <c r="H6" s="82"/>
      <c r="I6" s="83"/>
      <c r="J6" s="59"/>
      <c r="K6" s="59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183" t="s">
        <v>47</v>
      </c>
      <c r="Z6" s="184"/>
      <c r="AA6" s="184"/>
      <c r="AB6" s="184"/>
      <c r="AC6" s="184"/>
      <c r="AD6" s="184"/>
      <c r="AE6" s="184"/>
      <c r="AF6" s="185"/>
      <c r="AG6" s="82"/>
      <c r="AH6" s="84"/>
    </row>
    <row r="7" spans="1:34" ht="15.95" customHeight="1" x14ac:dyDescent="0.25">
      <c r="A7" s="10"/>
      <c r="B7" s="47"/>
      <c r="C7" s="48"/>
      <c r="D7" s="62"/>
      <c r="E7" s="63"/>
      <c r="F7" s="63"/>
      <c r="G7" s="85"/>
      <c r="H7" s="85"/>
      <c r="I7" s="85"/>
      <c r="J7" s="63"/>
      <c r="K7" s="63"/>
      <c r="L7" s="64"/>
      <c r="M7" s="64"/>
      <c r="N7" s="64"/>
      <c r="O7" s="64"/>
      <c r="P7" s="64"/>
      <c r="Q7" s="85"/>
      <c r="R7" s="85"/>
      <c r="S7" s="85"/>
      <c r="T7" s="85"/>
      <c r="U7" s="85"/>
      <c r="V7" s="85"/>
      <c r="W7" s="85"/>
      <c r="X7" s="85"/>
      <c r="Y7" s="64"/>
      <c r="Z7" s="64"/>
      <c r="AA7" s="64"/>
      <c r="AB7" s="64"/>
      <c r="AC7" s="64"/>
      <c r="AD7" s="64"/>
      <c r="AE7" s="64"/>
      <c r="AF7" s="64"/>
      <c r="AG7" s="85"/>
      <c r="AH7" s="86"/>
    </row>
    <row r="8" spans="1:34" ht="14.25" customHeight="1" x14ac:dyDescent="0.25">
      <c r="A8" s="7" t="s">
        <v>2</v>
      </c>
      <c r="B8" s="15"/>
      <c r="C8" s="21"/>
      <c r="D8" s="27">
        <v>5710</v>
      </c>
      <c r="E8" s="27">
        <v>5710</v>
      </c>
      <c r="F8" s="27">
        <v>5710</v>
      </c>
      <c r="G8" s="27">
        <v>5710</v>
      </c>
      <c r="H8" s="27">
        <v>5710</v>
      </c>
      <c r="I8" s="27">
        <v>5710</v>
      </c>
      <c r="J8" s="27">
        <v>5710</v>
      </c>
      <c r="K8" s="27">
        <v>5710</v>
      </c>
      <c r="L8" s="27">
        <v>5710</v>
      </c>
      <c r="M8" s="27">
        <v>5710</v>
      </c>
      <c r="N8" s="27">
        <v>5710</v>
      </c>
      <c r="O8" s="27">
        <v>5710</v>
      </c>
      <c r="P8" s="27">
        <v>5710</v>
      </c>
      <c r="Q8" s="27">
        <v>5710</v>
      </c>
      <c r="R8" s="27">
        <v>5710</v>
      </c>
      <c r="S8" s="27">
        <v>5710</v>
      </c>
      <c r="T8" s="27">
        <v>5710</v>
      </c>
      <c r="U8" s="27">
        <v>5710</v>
      </c>
      <c r="V8" s="27">
        <v>5710</v>
      </c>
      <c r="W8" s="27">
        <v>5710</v>
      </c>
      <c r="X8" s="27">
        <v>5710</v>
      </c>
      <c r="Y8" s="27">
        <v>5710</v>
      </c>
      <c r="Z8" s="27">
        <v>5710</v>
      </c>
      <c r="AA8" s="27">
        <v>5710</v>
      </c>
      <c r="AB8" s="27">
        <v>5710</v>
      </c>
      <c r="AC8" s="27">
        <v>5710</v>
      </c>
      <c r="AD8" s="27">
        <v>5710</v>
      </c>
      <c r="AE8" s="27">
        <v>5710</v>
      </c>
      <c r="AF8" s="27">
        <v>5710</v>
      </c>
      <c r="AG8" s="27">
        <v>5710</v>
      </c>
      <c r="AH8" s="87">
        <v>5710</v>
      </c>
    </row>
    <row r="9" spans="1:34" ht="14.25" customHeight="1" x14ac:dyDescent="0.25">
      <c r="A9" s="10"/>
      <c r="B9" s="15"/>
      <c r="C9" s="21"/>
      <c r="D9" s="27"/>
      <c r="E9" s="65"/>
      <c r="F9" s="65"/>
      <c r="G9" s="27"/>
      <c r="H9" s="27"/>
      <c r="I9" s="27"/>
      <c r="J9" s="65"/>
      <c r="K9" s="27"/>
      <c r="L9" s="27"/>
      <c r="M9" s="27"/>
      <c r="N9" s="27"/>
      <c r="O9" s="27"/>
      <c r="P9" s="27"/>
      <c r="Q9" s="27"/>
      <c r="R9" s="27"/>
      <c r="S9" s="66"/>
      <c r="T9" s="66"/>
      <c r="U9" s="66"/>
      <c r="V9" s="66"/>
      <c r="W9" s="66"/>
      <c r="X9" s="66"/>
      <c r="Y9" s="27">
        <v>776</v>
      </c>
      <c r="Z9" s="27">
        <v>776</v>
      </c>
      <c r="AA9" s="27">
        <v>776</v>
      </c>
      <c r="AB9" s="27">
        <v>776</v>
      </c>
      <c r="AC9" s="27">
        <v>776</v>
      </c>
      <c r="AD9" s="27">
        <v>776</v>
      </c>
      <c r="AE9" s="27">
        <v>776</v>
      </c>
      <c r="AF9" s="27">
        <v>776</v>
      </c>
      <c r="AG9" s="67"/>
      <c r="AH9" s="88"/>
    </row>
    <row r="10" spans="1:34" s="2" customFormat="1" x14ac:dyDescent="0.25">
      <c r="A10" s="49"/>
      <c r="B10" s="13"/>
      <c r="C10" s="1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13"/>
      <c r="Z10" s="13"/>
      <c r="AA10" s="13"/>
      <c r="AB10" s="13"/>
      <c r="AC10" s="13"/>
      <c r="AD10" s="69"/>
      <c r="AE10" s="13"/>
      <c r="AF10" s="13"/>
      <c r="AG10" s="26"/>
      <c r="AH10" s="89"/>
    </row>
    <row r="11" spans="1:34" x14ac:dyDescent="0.25">
      <c r="A11" s="10"/>
      <c r="B11" s="15"/>
      <c r="C11" s="1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9"/>
      <c r="AH11" s="87"/>
    </row>
    <row r="12" spans="1:34" s="24" customFormat="1" ht="15.75" thickBot="1" x14ac:dyDescent="0.3">
      <c r="A12" s="10" t="s">
        <v>3</v>
      </c>
      <c r="B12" s="15">
        <f>B13+B21+B34+B44+B51+B55+B58</f>
        <v>26110.500000000004</v>
      </c>
      <c r="C12" s="13">
        <f t="shared" ref="C12:C19" si="0">SUM(D12:AG12)</f>
        <v>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30"/>
      <c r="AH12" s="90"/>
    </row>
    <row r="13" spans="1:34" x14ac:dyDescent="0.25">
      <c r="A13" s="10" t="s">
        <v>4</v>
      </c>
      <c r="B13" s="15">
        <f>SUM(B14:B20)</f>
        <v>3441.7999999999997</v>
      </c>
      <c r="C13" s="13">
        <f t="shared" si="0"/>
        <v>0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30"/>
      <c r="AH13" s="90"/>
    </row>
    <row r="14" spans="1:34" ht="12.95" customHeight="1" x14ac:dyDescent="0.25">
      <c r="A14" s="7" t="s">
        <v>23</v>
      </c>
      <c r="B14" s="13">
        <f>53.5+53.6+27.4+76.2+37.8+43.4+43.8+45.2+23.4+50.9+53.1+80.3+38.7+9.3+9.5+61.2+20.8+44.5+14.5</f>
        <v>787.09999999999991</v>
      </c>
      <c r="C14" s="13">
        <f t="shared" si="0"/>
        <v>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23"/>
      <c r="R14" s="23"/>
      <c r="S14" s="23"/>
      <c r="T14" s="23"/>
      <c r="U14" s="13"/>
      <c r="V14" s="23"/>
      <c r="W14" s="23"/>
      <c r="X14" s="23"/>
      <c r="Y14" s="23"/>
      <c r="Z14" s="23"/>
      <c r="AA14" s="13"/>
      <c r="AB14" s="23"/>
      <c r="AC14" s="23"/>
      <c r="AD14" s="23"/>
      <c r="AE14" s="23"/>
      <c r="AF14" s="23"/>
      <c r="AG14" s="30"/>
      <c r="AH14" s="90"/>
    </row>
    <row r="15" spans="1:34" ht="12.95" customHeight="1" x14ac:dyDescent="0.25">
      <c r="A15" s="7" t="s">
        <v>5</v>
      </c>
      <c r="B15" s="13">
        <f>7.7+19.7+9.3+9.3</f>
        <v>46</v>
      </c>
      <c r="C15" s="13">
        <f t="shared" si="0"/>
        <v>0</v>
      </c>
      <c r="D15" s="23"/>
      <c r="E15" s="13"/>
      <c r="F15" s="23"/>
      <c r="G15" s="23"/>
      <c r="H15" s="23"/>
      <c r="I15" s="23"/>
      <c r="J15" s="13"/>
      <c r="K15" s="23"/>
      <c r="L15" s="23"/>
      <c r="M15" s="23"/>
      <c r="N15" s="23"/>
      <c r="O15" s="13"/>
      <c r="P15" s="23"/>
      <c r="Q15" s="23"/>
      <c r="R15" s="23"/>
      <c r="S15" s="23"/>
      <c r="T15" s="23"/>
      <c r="U15" s="13"/>
      <c r="V15" s="23"/>
      <c r="W15" s="23"/>
      <c r="X15" s="23"/>
      <c r="Y15" s="23"/>
      <c r="Z15" s="23"/>
      <c r="AA15" s="13"/>
      <c r="AB15" s="23"/>
      <c r="AC15" s="23"/>
      <c r="AD15" s="23"/>
      <c r="AE15" s="23"/>
      <c r="AF15" s="23"/>
      <c r="AG15" s="30"/>
      <c r="AH15" s="90"/>
    </row>
    <row r="16" spans="1:34" ht="12.95" customHeight="1" x14ac:dyDescent="0.25">
      <c r="A16" s="7" t="s">
        <v>6</v>
      </c>
      <c r="B16" s="13">
        <f>30.1+17.1+21.2+21.3+35.6</f>
        <v>125.30000000000001</v>
      </c>
      <c r="C16" s="13">
        <f t="shared" si="0"/>
        <v>0</v>
      </c>
      <c r="D16" s="23"/>
      <c r="E16" s="13"/>
      <c r="F16" s="23"/>
      <c r="G16" s="23"/>
      <c r="H16" s="23"/>
      <c r="I16" s="23"/>
      <c r="J16" s="13"/>
      <c r="K16" s="23"/>
      <c r="L16" s="23"/>
      <c r="M16" s="23"/>
      <c r="N16" s="23"/>
      <c r="O16" s="13"/>
      <c r="P16" s="23"/>
      <c r="Q16" s="13"/>
      <c r="R16" s="23"/>
      <c r="S16" s="23"/>
      <c r="T16" s="23"/>
      <c r="U16" s="13"/>
      <c r="V16" s="23"/>
      <c r="W16" s="23"/>
      <c r="X16" s="23"/>
      <c r="Y16" s="23"/>
      <c r="Z16" s="23"/>
      <c r="AA16" s="13"/>
      <c r="AB16" s="23"/>
      <c r="AC16" s="23"/>
      <c r="AD16" s="23"/>
      <c r="AE16" s="23"/>
      <c r="AF16" s="23"/>
      <c r="AG16" s="30"/>
      <c r="AH16" s="90"/>
    </row>
    <row r="17" spans="1:34" ht="12.95" customHeight="1" x14ac:dyDescent="0.25">
      <c r="A17" s="7" t="s">
        <v>24</v>
      </c>
      <c r="B17" s="13">
        <f>19.6+7.1+7+55.9+44.4+74.3+107.4+12.4+111.8+202.8+221.6+7.5+175.2</f>
        <v>1047</v>
      </c>
      <c r="C17" s="13">
        <f t="shared" si="0"/>
        <v>0</v>
      </c>
      <c r="D17" s="13"/>
      <c r="E17" s="23"/>
      <c r="F17" s="23"/>
      <c r="G17" s="23"/>
      <c r="H17" s="13"/>
      <c r="I17" s="23"/>
      <c r="J17" s="23"/>
      <c r="K17" s="23"/>
      <c r="L17" s="23"/>
      <c r="M17" s="13"/>
      <c r="N17" s="23"/>
      <c r="O17" s="23"/>
      <c r="P17" s="23"/>
      <c r="Q17" s="23"/>
      <c r="R17" s="23"/>
      <c r="S17" s="13"/>
      <c r="T17" s="23"/>
      <c r="U17" s="23"/>
      <c r="V17" s="23"/>
      <c r="W17" s="23"/>
      <c r="X17" s="23"/>
      <c r="Y17" s="13"/>
      <c r="Z17" s="23"/>
      <c r="AA17" s="23"/>
      <c r="AB17" s="23"/>
      <c r="AC17" s="23"/>
      <c r="AD17" s="23"/>
      <c r="AE17" s="23"/>
      <c r="AF17" s="13"/>
      <c r="AG17" s="30"/>
      <c r="AH17" s="90"/>
    </row>
    <row r="18" spans="1:34" ht="12.95" customHeight="1" x14ac:dyDescent="0.25">
      <c r="A18" s="7" t="s">
        <v>8</v>
      </c>
      <c r="B18" s="13">
        <f>56+151.7+158.3+4.5+33.8+19.3+38.2</f>
        <v>461.8</v>
      </c>
      <c r="C18" s="13">
        <f t="shared" si="0"/>
        <v>0</v>
      </c>
      <c r="D18" s="13"/>
      <c r="E18" s="23"/>
      <c r="F18" s="23"/>
      <c r="G18" s="23"/>
      <c r="H18" s="13"/>
      <c r="I18" s="23"/>
      <c r="J18" s="23"/>
      <c r="K18" s="23"/>
      <c r="L18" s="23"/>
      <c r="M18" s="13"/>
      <c r="N18" s="23"/>
      <c r="O18" s="23"/>
      <c r="P18" s="23"/>
      <c r="Q18" s="23"/>
      <c r="R18" s="23"/>
      <c r="S18" s="13"/>
      <c r="T18" s="23"/>
      <c r="U18" s="23"/>
      <c r="V18" s="23"/>
      <c r="W18" s="23"/>
      <c r="X18" s="23"/>
      <c r="Y18" s="13"/>
      <c r="Z18" s="23"/>
      <c r="AA18" s="23"/>
      <c r="AB18" s="23"/>
      <c r="AC18" s="23"/>
      <c r="AD18" s="23"/>
      <c r="AE18" s="23"/>
      <c r="AF18" s="13"/>
      <c r="AG18" s="30"/>
      <c r="AH18" s="90"/>
    </row>
    <row r="19" spans="1:34" ht="12.95" customHeight="1" x14ac:dyDescent="0.25">
      <c r="A19" s="7" t="s">
        <v>13</v>
      </c>
      <c r="B19" s="13">
        <f>23.9+31.5+39.7</f>
        <v>95.1</v>
      </c>
      <c r="C19" s="13">
        <f t="shared" si="0"/>
        <v>0</v>
      </c>
      <c r="D19" s="13"/>
      <c r="E19" s="23"/>
      <c r="F19" s="23"/>
      <c r="G19" s="23"/>
      <c r="H19" s="13"/>
      <c r="I19" s="23"/>
      <c r="J19" s="23"/>
      <c r="K19" s="23"/>
      <c r="L19" s="23"/>
      <c r="M19" s="13"/>
      <c r="N19" s="23"/>
      <c r="O19" s="23"/>
      <c r="P19" s="23"/>
      <c r="Q19" s="23"/>
      <c r="R19" s="23"/>
      <c r="S19" s="13"/>
      <c r="T19" s="23"/>
      <c r="U19" s="23"/>
      <c r="V19" s="23"/>
      <c r="W19" s="23"/>
      <c r="X19" s="23"/>
      <c r="Y19" s="13"/>
      <c r="Z19" s="23"/>
      <c r="AA19" s="23"/>
      <c r="AB19" s="23"/>
      <c r="AC19" s="23"/>
      <c r="AD19" s="23"/>
      <c r="AE19" s="23"/>
      <c r="AF19" s="13"/>
      <c r="AG19" s="30"/>
      <c r="AH19" s="90"/>
    </row>
    <row r="20" spans="1:34" ht="12.95" customHeight="1" x14ac:dyDescent="0.25">
      <c r="A20" s="7" t="s">
        <v>7</v>
      </c>
      <c r="B20" s="13">
        <f>29.1+58.2+418.7+373.5</f>
        <v>879.5</v>
      </c>
      <c r="C20" s="13">
        <f>SUM(D20:AH20)</f>
        <v>0</v>
      </c>
      <c r="D20" s="13"/>
      <c r="E20" s="23"/>
      <c r="F20" s="23"/>
      <c r="G20" s="23"/>
      <c r="H20" s="13"/>
      <c r="I20" s="23"/>
      <c r="J20" s="23"/>
      <c r="K20" s="23"/>
      <c r="L20" s="23"/>
      <c r="M20" s="13"/>
      <c r="N20" s="23"/>
      <c r="O20" s="23"/>
      <c r="P20" s="23"/>
      <c r="Q20" s="23"/>
      <c r="R20" s="23"/>
      <c r="S20" s="13"/>
      <c r="T20" s="23"/>
      <c r="U20" s="23"/>
      <c r="V20" s="23"/>
      <c r="W20" s="23"/>
      <c r="X20" s="23"/>
      <c r="Y20" s="13"/>
      <c r="Z20" s="23"/>
      <c r="AA20" s="23"/>
      <c r="AB20" s="23"/>
      <c r="AC20" s="23"/>
      <c r="AD20" s="23"/>
      <c r="AE20" s="23"/>
      <c r="AF20" s="13"/>
      <c r="AG20" s="30"/>
      <c r="AH20" s="90"/>
    </row>
    <row r="21" spans="1:34" ht="12.95" customHeight="1" x14ac:dyDescent="0.25">
      <c r="A21" s="10" t="s">
        <v>10</v>
      </c>
      <c r="B21" s="15">
        <f>SUM(B22:B33)</f>
        <v>7161.5000000000009</v>
      </c>
      <c r="C21" s="13">
        <f t="shared" ref="C21:C64" si="1">SUM(D21:AH21)</f>
        <v>0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30"/>
      <c r="AH21" s="90"/>
    </row>
    <row r="22" spans="1:34" ht="12.95" customHeight="1" x14ac:dyDescent="0.25">
      <c r="A22" s="7" t="s">
        <v>25</v>
      </c>
      <c r="B22" s="13">
        <f>17.1+40.5+26.3+14.2+18.9+15.1+15.7+15.8+16+21.2+20.8+14.9+15.8+19.6+19.8+19.8+22.4+13.4+11+11.7+18.3+14.6+14.9+19.2+19.2+20.2+23.8+9.8+15.9+12.7+12.5+44.9+56.9+22+12.9+7.4+9.1+17.8+13.9+23.7+23.2+15.2+9.6+32.4+13+13.8+26.5+13+23+18.6+14.3+14.1+17.2+12.8+22.2+13.7+13.6+8.9+80.9+36.1+164.2+75.1+110.5+3.4</f>
        <v>1535</v>
      </c>
      <c r="C22" s="13">
        <f t="shared" si="1"/>
        <v>35305</v>
      </c>
      <c r="D22" s="13">
        <v>1535</v>
      </c>
      <c r="E22" s="13">
        <v>1535</v>
      </c>
      <c r="F22" s="13">
        <v>1535</v>
      </c>
      <c r="G22" s="13">
        <v>1535</v>
      </c>
      <c r="H22" s="13"/>
      <c r="I22" s="13"/>
      <c r="J22" s="13">
        <v>1535</v>
      </c>
      <c r="K22" s="13">
        <v>1535</v>
      </c>
      <c r="L22" s="28">
        <v>1535</v>
      </c>
      <c r="M22" s="28">
        <v>1535</v>
      </c>
      <c r="N22" s="28">
        <v>1535</v>
      </c>
      <c r="O22" s="28"/>
      <c r="P22" s="28"/>
      <c r="Q22" s="28">
        <v>1535</v>
      </c>
      <c r="R22" s="28">
        <v>1535</v>
      </c>
      <c r="S22" s="28">
        <v>1535</v>
      </c>
      <c r="T22" s="28">
        <v>1535</v>
      </c>
      <c r="U22" s="28">
        <v>1535</v>
      </c>
      <c r="V22" s="28"/>
      <c r="W22" s="28"/>
      <c r="X22" s="28">
        <v>1535</v>
      </c>
      <c r="Y22" s="28">
        <v>1535</v>
      </c>
      <c r="Z22" s="28">
        <v>1535</v>
      </c>
      <c r="AA22" s="28">
        <v>1535</v>
      </c>
      <c r="AB22" s="28">
        <v>1535</v>
      </c>
      <c r="AC22" s="28"/>
      <c r="AD22" s="35"/>
      <c r="AE22" s="28">
        <v>1535</v>
      </c>
      <c r="AF22" s="35">
        <v>1535</v>
      </c>
      <c r="AG22" s="28">
        <v>1535</v>
      </c>
      <c r="AH22" s="131">
        <v>1535</v>
      </c>
    </row>
    <row r="23" spans="1:34" ht="12.95" customHeight="1" x14ac:dyDescent="0.25">
      <c r="A23" s="7" t="s">
        <v>26</v>
      </c>
      <c r="B23" s="13">
        <f>20.2+19.8+7.1+6.8+6.9+7.4+4.8+1.4+1.3+1.7+1.8+1.1+1.5+1.7+1.7+1.7+1.3+1.3+1.4+13.6+2.5+1.5+1.4</f>
        <v>109.9</v>
      </c>
      <c r="C23" s="13">
        <f t="shared" si="1"/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90"/>
    </row>
    <row r="24" spans="1:34" ht="12.95" customHeight="1" x14ac:dyDescent="0.25">
      <c r="A24" s="7" t="s">
        <v>27</v>
      </c>
      <c r="B24" s="13">
        <f>2.6+14.3+27.3+15.3+2.4+3.3+13.5+22.9+45.7+19.9+41.8+10.2+11.4+12.2+9+78.6+4.4+4.4+7.8+6.1+3.1+90.1+11.1+3.1+3.2+3.5+2.6+4.3+4.8+39.6+15.3+37+69.9+6.5+22.6+16.1+19+2.7+18.3</f>
        <v>725.9</v>
      </c>
      <c r="C24" s="13">
        <f t="shared" si="1"/>
        <v>0</v>
      </c>
      <c r="D24" s="13"/>
      <c r="E24" s="23"/>
      <c r="F24" s="13"/>
      <c r="G24" s="13"/>
      <c r="H24" s="23"/>
      <c r="I24" s="23"/>
      <c r="J24" s="23"/>
      <c r="K24" s="23"/>
      <c r="L24" s="23"/>
      <c r="M24" s="13"/>
      <c r="N24" s="13"/>
      <c r="O24" s="23"/>
      <c r="P24" s="23"/>
      <c r="Q24" s="23"/>
      <c r="R24" s="13"/>
      <c r="S24" s="23"/>
      <c r="T24" s="13"/>
      <c r="U24" s="13"/>
      <c r="V24" s="23"/>
      <c r="W24" s="23"/>
      <c r="X24" s="23"/>
      <c r="Y24" s="13"/>
      <c r="Z24" s="23"/>
      <c r="AA24" s="13"/>
      <c r="AB24" s="13"/>
      <c r="AC24" s="23"/>
      <c r="AD24" s="23"/>
      <c r="AE24" s="23"/>
      <c r="AF24" s="13"/>
      <c r="AG24" s="30"/>
      <c r="AH24" s="90"/>
    </row>
    <row r="25" spans="1:34" ht="12.95" customHeight="1" x14ac:dyDescent="0.25">
      <c r="A25" s="7" t="s">
        <v>16</v>
      </c>
      <c r="B25" s="13">
        <f>5.7+16.6+34.5+21.6+6.6+25.9+5.6+11.8+2.2+76</f>
        <v>206.5</v>
      </c>
      <c r="C25" s="13">
        <f t="shared" si="1"/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26"/>
      <c r="AH25" s="90"/>
    </row>
    <row r="26" spans="1:34" ht="12.95" customHeight="1" x14ac:dyDescent="0.25">
      <c r="A26" s="7" t="s">
        <v>8</v>
      </c>
      <c r="B26" s="13">
        <f>15.7+14.4+8.9+43.9+6.6+6.1+4.3+17.6+137.3+10.1+2.5+32.3+115.6+11.1+14.7+36+91.9+112+16.1+25.2+21.3</f>
        <v>743.60000000000014</v>
      </c>
      <c r="C26" s="13">
        <f t="shared" si="1"/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90"/>
    </row>
    <row r="27" spans="1:34" ht="27" customHeight="1" x14ac:dyDescent="0.25">
      <c r="A27" s="7" t="s">
        <v>28</v>
      </c>
      <c r="B27" s="13">
        <f>567.3+107.2+5.2+62.7+311.3+170.1</f>
        <v>1223.8</v>
      </c>
      <c r="C27" s="13">
        <f t="shared" si="1"/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23"/>
      <c r="S27" s="23"/>
      <c r="T27" s="23"/>
      <c r="U27" s="23"/>
      <c r="V27" s="23"/>
      <c r="W27" s="13"/>
      <c r="X27" s="13"/>
      <c r="Y27" s="23"/>
      <c r="Z27" s="23"/>
      <c r="AA27" s="23"/>
      <c r="AB27" s="23"/>
      <c r="AC27" s="23"/>
      <c r="AD27" s="23"/>
      <c r="AE27" s="23"/>
      <c r="AF27" s="23"/>
      <c r="AG27" s="30"/>
      <c r="AH27" s="90"/>
    </row>
    <row r="28" spans="1:34" ht="12.95" customHeight="1" x14ac:dyDescent="0.25">
      <c r="A28" s="7" t="s">
        <v>29</v>
      </c>
      <c r="B28" s="13">
        <f>8.8+9.5+3.9+4.2+4.1+1.9+1.7+6.4+5.7+2+2.2+2.7+1.4+2.2+1.5+1.6+2</f>
        <v>61.800000000000011</v>
      </c>
      <c r="C28" s="13">
        <f t="shared" si="1"/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90"/>
    </row>
    <row r="29" spans="1:34" ht="12.95" customHeight="1" x14ac:dyDescent="0.25">
      <c r="A29" s="7" t="s">
        <v>14</v>
      </c>
      <c r="B29" s="13">
        <f>7.8+7.7+4+6.1+0.6+0.6+0.5+0.7+7.4+7.3+3.4+5.3+7.6+5.1+5.4+5.4+2.8</f>
        <v>77.7</v>
      </c>
      <c r="C29" s="13">
        <f t="shared" si="1"/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13"/>
      <c r="S29" s="13"/>
      <c r="T29" s="13"/>
      <c r="U29" s="13"/>
      <c r="V29" s="13"/>
      <c r="W29" s="23"/>
      <c r="X29" s="23"/>
      <c r="Y29" s="13"/>
      <c r="Z29" s="13"/>
      <c r="AA29" s="13"/>
      <c r="AB29" s="13"/>
      <c r="AC29" s="13"/>
      <c r="AD29" s="23"/>
      <c r="AE29" s="23"/>
      <c r="AF29" s="13"/>
      <c r="AG29" s="26"/>
      <c r="AH29" s="90"/>
    </row>
    <row r="30" spans="1:34" ht="12.95" customHeight="1" x14ac:dyDescent="0.25">
      <c r="A30" s="7" t="s">
        <v>12</v>
      </c>
      <c r="B30" s="13">
        <v>208.7</v>
      </c>
      <c r="C30" s="13">
        <f t="shared" si="1"/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13"/>
      <c r="S30" s="13"/>
      <c r="T30" s="13"/>
      <c r="U30" s="13"/>
      <c r="V30" s="13"/>
      <c r="W30" s="23"/>
      <c r="X30" s="23"/>
      <c r="Y30" s="13"/>
      <c r="Z30" s="13"/>
      <c r="AA30" s="13"/>
      <c r="AB30" s="13"/>
      <c r="AC30" s="13"/>
      <c r="AD30" s="23"/>
      <c r="AE30" s="23"/>
      <c r="AF30" s="13"/>
      <c r="AG30" s="26"/>
      <c r="AH30" s="90"/>
    </row>
    <row r="31" spans="1:34" ht="12.95" customHeight="1" x14ac:dyDescent="0.25">
      <c r="A31" s="7" t="s">
        <v>30</v>
      </c>
      <c r="B31" s="13">
        <f>32.2+571.2+0.6+0.6+48.1+0.6+0.6+38.8+9.5+88.5+33.6+1266.3</f>
        <v>2090.6000000000004</v>
      </c>
      <c r="C31" s="13">
        <f t="shared" si="1"/>
        <v>0</v>
      </c>
      <c r="D31" s="13"/>
      <c r="E31" s="23"/>
      <c r="F31" s="23"/>
      <c r="G31" s="23"/>
      <c r="H31" s="23"/>
      <c r="I31" s="23"/>
      <c r="J31" s="23"/>
      <c r="K31" s="13"/>
      <c r="L31" s="23"/>
      <c r="M31" s="23"/>
      <c r="N31" s="23"/>
      <c r="O31" s="23"/>
      <c r="P31" s="23"/>
      <c r="Q31" s="23"/>
      <c r="R31" s="13"/>
      <c r="S31" s="23"/>
      <c r="T31" s="23"/>
      <c r="U31" s="23"/>
      <c r="V31" s="23"/>
      <c r="W31" s="23"/>
      <c r="X31" s="23"/>
      <c r="Y31" s="13"/>
      <c r="Z31" s="23"/>
      <c r="AA31" s="23"/>
      <c r="AB31" s="23"/>
      <c r="AC31" s="23"/>
      <c r="AD31" s="13"/>
      <c r="AE31" s="23"/>
      <c r="AF31" s="13"/>
      <c r="AG31" s="30"/>
      <c r="AH31" s="90"/>
    </row>
    <row r="32" spans="1:34" ht="12.95" customHeight="1" x14ac:dyDescent="0.25">
      <c r="A32" s="7" t="s">
        <v>31</v>
      </c>
      <c r="B32" s="13">
        <f>0.5+0.7+0.6+0.4+0.4+0.4+0.4+0.6+0.5+0.5+0.2+0.3+0.6+1+0.2+0.3+3.6+25.6+69</f>
        <v>105.8</v>
      </c>
      <c r="C32" s="13">
        <f t="shared" si="1"/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30"/>
      <c r="AH32" s="90"/>
    </row>
    <row r="33" spans="1:34" ht="12.95" customHeight="1" x14ac:dyDescent="0.25">
      <c r="A33" s="7" t="s">
        <v>5</v>
      </c>
      <c r="B33" s="13">
        <f>12.4+19.7+6.1+6.1+15+12.9</f>
        <v>72.2</v>
      </c>
      <c r="C33" s="13">
        <f t="shared" si="1"/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26"/>
      <c r="AH33" s="90"/>
    </row>
    <row r="34" spans="1:34" ht="12.95" customHeight="1" x14ac:dyDescent="0.25">
      <c r="A34" s="10" t="s">
        <v>15</v>
      </c>
      <c r="B34" s="15">
        <f>SUM(B35:B43)</f>
        <v>4286.5999999999995</v>
      </c>
      <c r="C34" s="13">
        <f t="shared" si="1"/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30"/>
      <c r="AH34" s="90"/>
    </row>
    <row r="35" spans="1:34" ht="12.95" customHeight="1" x14ac:dyDescent="0.25">
      <c r="A35" s="7" t="s">
        <v>25</v>
      </c>
      <c r="B35" s="13">
        <f>36.6+3.7+4.9+14.7+9+14.7+8+8+34+30.5+13.9+45.2+31.2</f>
        <v>254.40000000000003</v>
      </c>
      <c r="C35" s="13">
        <f t="shared" si="1"/>
        <v>5851.1999999999989</v>
      </c>
      <c r="D35" s="13">
        <f t="shared" ref="D35:G35" si="2">36.6+3.7+4.9+14.7+9+14.7+8+8+34+30.5+13.9+45.2+31.2</f>
        <v>254.40000000000003</v>
      </c>
      <c r="E35" s="13">
        <f t="shared" si="2"/>
        <v>254.40000000000003</v>
      </c>
      <c r="F35" s="13">
        <f t="shared" si="2"/>
        <v>254.40000000000003</v>
      </c>
      <c r="G35" s="13">
        <f t="shared" si="2"/>
        <v>254.40000000000003</v>
      </c>
      <c r="H35" s="13"/>
      <c r="I35" s="13"/>
      <c r="J35" s="13">
        <f t="shared" ref="J35:N35" si="3">36.6+3.7+4.9+14.7+9+14.7+8+8+34+30.5+13.9+45.2+31.2</f>
        <v>254.40000000000003</v>
      </c>
      <c r="K35" s="13">
        <f t="shared" si="3"/>
        <v>254.40000000000003</v>
      </c>
      <c r="L35" s="13">
        <f t="shared" si="3"/>
        <v>254.40000000000003</v>
      </c>
      <c r="M35" s="13">
        <f t="shared" si="3"/>
        <v>254.40000000000003</v>
      </c>
      <c r="N35" s="13">
        <f t="shared" si="3"/>
        <v>254.40000000000003</v>
      </c>
      <c r="O35" s="13"/>
      <c r="P35" s="13"/>
      <c r="Q35" s="28">
        <v>254.4</v>
      </c>
      <c r="R35" s="28">
        <v>254.4</v>
      </c>
      <c r="S35" s="13">
        <f t="shared" ref="S35:U35" si="4">36.6+3.7+4.9+14.7+9+14.7+8+8+34+30.5+13.9+45.2+31.2</f>
        <v>254.40000000000003</v>
      </c>
      <c r="T35" s="13">
        <f t="shared" si="4"/>
        <v>254.40000000000003</v>
      </c>
      <c r="U35" s="13">
        <f t="shared" si="4"/>
        <v>254.40000000000003</v>
      </c>
      <c r="V35" s="13"/>
      <c r="W35" s="13"/>
      <c r="X35" s="28">
        <v>254.4</v>
      </c>
      <c r="Y35" s="28">
        <v>254.4</v>
      </c>
      <c r="Z35" s="28">
        <v>254.4</v>
      </c>
      <c r="AA35" s="13">
        <f t="shared" ref="AA35:AB35" si="5">36.6+3.7+4.9+14.7+9+14.7+8+8+34+30.5+13.9+45.2+31.2</f>
        <v>254.40000000000003</v>
      </c>
      <c r="AB35" s="13">
        <f t="shared" si="5"/>
        <v>254.40000000000003</v>
      </c>
      <c r="AC35" s="13"/>
      <c r="AD35" s="13"/>
      <c r="AE35" s="28">
        <v>254.4</v>
      </c>
      <c r="AF35" s="28">
        <v>254.4</v>
      </c>
      <c r="AG35" s="28">
        <v>254.4</v>
      </c>
      <c r="AH35" s="131">
        <v>254.4</v>
      </c>
    </row>
    <row r="36" spans="1:34" ht="12.95" customHeight="1" x14ac:dyDescent="0.25">
      <c r="A36" s="7" t="s">
        <v>6</v>
      </c>
      <c r="B36" s="13">
        <f>3.9+6.4</f>
        <v>10.3</v>
      </c>
      <c r="C36" s="13">
        <f t="shared" si="1"/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30"/>
      <c r="AH36" s="90"/>
    </row>
    <row r="37" spans="1:34" ht="30" x14ac:dyDescent="0.25">
      <c r="A37" s="7" t="s">
        <v>11</v>
      </c>
      <c r="B37" s="13">
        <f>47.6+1863.8+1009.4+84.3</f>
        <v>3005.1</v>
      </c>
      <c r="C37" s="13">
        <f t="shared" si="1"/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30"/>
      <c r="AH37" s="90"/>
    </row>
    <row r="38" spans="1:34" ht="12.95" customHeight="1" x14ac:dyDescent="0.25">
      <c r="A38" s="7" t="s">
        <v>8</v>
      </c>
      <c r="B38" s="13">
        <f>9.1+5.9+5.5+9.1+48.5</f>
        <v>78.099999999999994</v>
      </c>
      <c r="C38" s="13">
        <f t="shared" si="1"/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26"/>
      <c r="AH38" s="90"/>
    </row>
    <row r="39" spans="1:34" ht="12.95" customHeight="1" x14ac:dyDescent="0.25">
      <c r="A39" s="7" t="s">
        <v>32</v>
      </c>
      <c r="B39" s="13">
        <v>580.79999999999995</v>
      </c>
      <c r="C39" s="13">
        <f t="shared" si="1"/>
        <v>0</v>
      </c>
      <c r="D39" s="13"/>
      <c r="E39" s="23"/>
      <c r="F39" s="23"/>
      <c r="G39" s="23"/>
      <c r="H39" s="13"/>
      <c r="I39" s="23"/>
      <c r="J39" s="23"/>
      <c r="K39" s="13"/>
      <c r="L39" s="23"/>
      <c r="M39" s="23"/>
      <c r="N39" s="23"/>
      <c r="O39" s="23"/>
      <c r="P39" s="23"/>
      <c r="Q39" s="13"/>
      <c r="R39" s="13"/>
      <c r="S39" s="23"/>
      <c r="T39" s="23"/>
      <c r="U39" s="23"/>
      <c r="V39" s="23"/>
      <c r="W39" s="13"/>
      <c r="X39" s="13"/>
      <c r="Y39" s="23"/>
      <c r="Z39" s="23"/>
      <c r="AA39" s="23"/>
      <c r="AB39" s="23"/>
      <c r="AC39" s="23"/>
      <c r="AD39" s="13"/>
      <c r="AE39" s="23"/>
      <c r="AF39" s="23"/>
      <c r="AG39" s="30"/>
      <c r="AH39" s="90"/>
    </row>
    <row r="40" spans="1:34" ht="12.95" customHeight="1" x14ac:dyDescent="0.25">
      <c r="A40" s="7" t="s">
        <v>9</v>
      </c>
      <c r="B40" s="13">
        <f>38.6+1.4+3.2+5.1+0.3</f>
        <v>48.6</v>
      </c>
      <c r="C40" s="13">
        <f t="shared" si="1"/>
        <v>0</v>
      </c>
      <c r="D40" s="13"/>
      <c r="E40" s="23"/>
      <c r="F40" s="23"/>
      <c r="G40" s="23"/>
      <c r="H40" s="13"/>
      <c r="I40" s="23"/>
      <c r="J40" s="23"/>
      <c r="K40" s="13"/>
      <c r="L40" s="23"/>
      <c r="M40" s="23"/>
      <c r="N40" s="23"/>
      <c r="O40" s="23"/>
      <c r="P40" s="23"/>
      <c r="Q40" s="13"/>
      <c r="R40" s="23"/>
      <c r="S40" s="23"/>
      <c r="T40" s="23"/>
      <c r="U40" s="23"/>
      <c r="V40" s="23"/>
      <c r="W40" s="23"/>
      <c r="X40" s="13"/>
      <c r="Y40" s="23"/>
      <c r="Z40" s="23"/>
      <c r="AA40" s="23"/>
      <c r="AB40" s="13"/>
      <c r="AC40" s="23"/>
      <c r="AD40" s="23"/>
      <c r="AE40" s="23"/>
      <c r="AF40" s="23"/>
      <c r="AG40" s="30"/>
      <c r="AH40" s="90"/>
    </row>
    <row r="41" spans="1:34" ht="12.95" customHeight="1" x14ac:dyDescent="0.25">
      <c r="A41" s="7" t="s">
        <v>33</v>
      </c>
      <c r="B41" s="13">
        <f>23.1+129.8+2.7+13.7+9.4+12.9+4.9+5</f>
        <v>201.5</v>
      </c>
      <c r="C41" s="13">
        <f t="shared" si="1"/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26"/>
      <c r="AH41" s="90"/>
    </row>
    <row r="42" spans="1:34" ht="12.95" customHeight="1" x14ac:dyDescent="0.25">
      <c r="A42" s="7" t="s">
        <v>34</v>
      </c>
      <c r="B42" s="13">
        <f>9.1+7.3+9.7+13.6+19.6+21.2+21</f>
        <v>101.5</v>
      </c>
      <c r="C42" s="13">
        <f t="shared" si="1"/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30"/>
      <c r="AH42" s="90"/>
    </row>
    <row r="43" spans="1:34" ht="12.95" customHeight="1" x14ac:dyDescent="0.25">
      <c r="A43" s="7" t="s">
        <v>31</v>
      </c>
      <c r="B43" s="13">
        <f>4.8+0.8+0.7</f>
        <v>6.3</v>
      </c>
      <c r="C43" s="13">
        <f t="shared" si="1"/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30"/>
      <c r="AH43" s="90"/>
    </row>
    <row r="44" spans="1:34" ht="12.95" customHeight="1" x14ac:dyDescent="0.25">
      <c r="A44" s="10" t="s">
        <v>17</v>
      </c>
      <c r="B44" s="15">
        <f>SUM(B45:B50)</f>
        <v>1124.0999999999999</v>
      </c>
      <c r="C44" s="13">
        <f t="shared" si="1"/>
        <v>0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30"/>
      <c r="AH44" s="90"/>
    </row>
    <row r="45" spans="1:34" ht="12.95" customHeight="1" x14ac:dyDescent="0.25">
      <c r="A45" s="7" t="s">
        <v>25</v>
      </c>
      <c r="B45" s="13">
        <f>10.2+22.1+13.7+8.9+12.9+23.4+24.9+27.9+31.6+7.8+20.8+8.9+23.6+23.5+23.5+23.3+22.3+19.6+12.8+30.5+10</f>
        <v>402.2000000000001</v>
      </c>
      <c r="C45" s="13">
        <f t="shared" si="1"/>
        <v>8848.4</v>
      </c>
      <c r="D45" s="13"/>
      <c r="E45" s="13">
        <f t="shared" ref="E45:I45" si="6">10.2+22.1+13.7+8.9+12.9+23.4+24.9+27.9+31.6+7.8+20.8+8.9+23.6+23.5+23.5+23.3+22.3+19.6+12.8+30.5+10</f>
        <v>402.2000000000001</v>
      </c>
      <c r="F45" s="13">
        <f t="shared" si="6"/>
        <v>402.2000000000001</v>
      </c>
      <c r="G45" s="13">
        <f t="shared" si="6"/>
        <v>402.2000000000001</v>
      </c>
      <c r="H45" s="13">
        <f t="shared" si="6"/>
        <v>402.2000000000001</v>
      </c>
      <c r="I45" s="13">
        <f t="shared" si="6"/>
        <v>402.2000000000001</v>
      </c>
      <c r="J45" s="28"/>
      <c r="K45" s="28"/>
      <c r="L45" s="13">
        <f t="shared" ref="L45:N45" si="7">10.2+22.1+13.7+8.9+12.9+23.4+24.9+27.9+31.6+7.8+20.8+8.9+23.6+23.5+23.5+23.3+22.3+19.6+12.8+30.5+10</f>
        <v>402.2000000000001</v>
      </c>
      <c r="M45" s="13">
        <f t="shared" si="7"/>
        <v>402.2000000000001</v>
      </c>
      <c r="N45" s="13">
        <f t="shared" si="7"/>
        <v>402.2000000000001</v>
      </c>
      <c r="O45" s="28">
        <v>402.2</v>
      </c>
      <c r="P45" s="28">
        <v>402.2</v>
      </c>
      <c r="Q45" s="28"/>
      <c r="R45" s="28"/>
      <c r="S45" s="13">
        <f t="shared" ref="S45:U45" si="8">10.2+22.1+13.7+8.9+12.9+23.4+24.9+27.9+31.6+7.8+20.8+8.9+23.6+23.5+23.5+23.3+22.3+19.6+12.8+30.5+10</f>
        <v>402.2000000000001</v>
      </c>
      <c r="T45" s="13">
        <f t="shared" si="8"/>
        <v>402.2000000000001</v>
      </c>
      <c r="U45" s="13">
        <f t="shared" si="8"/>
        <v>402.2000000000001</v>
      </c>
      <c r="V45" s="28">
        <v>402.2</v>
      </c>
      <c r="W45" s="28">
        <v>402.2</v>
      </c>
      <c r="X45" s="28"/>
      <c r="Y45" s="28"/>
      <c r="Z45" s="13">
        <f t="shared" ref="Z45:AB45" si="9">10.2+22.1+13.7+8.9+12.9+23.4+24.9+27.9+31.6+7.8+20.8+8.9+23.6+23.5+23.5+23.3+22.3+19.6+12.8+30.5+10</f>
        <v>402.2000000000001</v>
      </c>
      <c r="AA45" s="13">
        <f t="shared" si="9"/>
        <v>402.2000000000001</v>
      </c>
      <c r="AB45" s="13">
        <f t="shared" si="9"/>
        <v>402.2000000000001</v>
      </c>
      <c r="AC45" s="28">
        <v>402.2</v>
      </c>
      <c r="AD45" s="28">
        <v>402.2</v>
      </c>
      <c r="AE45" s="28"/>
      <c r="AF45" s="28"/>
      <c r="AG45" s="13">
        <f>10.2+22.1+13.7+8.9+12.9+23.4+24.9+27.9+31.6+7.8+20.8+8.9+23.6+23.5+23.5+23.3+22.3+19.6+12.8+30.5+10</f>
        <v>402.2000000000001</v>
      </c>
      <c r="AH45" s="131">
        <v>402.2</v>
      </c>
    </row>
    <row r="46" spans="1:34" ht="30" x14ac:dyDescent="0.25">
      <c r="A46" s="7" t="s">
        <v>11</v>
      </c>
      <c r="B46" s="13">
        <f>98.9+418.6</f>
        <v>517.5</v>
      </c>
      <c r="C46" s="13">
        <f t="shared" si="1"/>
        <v>0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30"/>
      <c r="AH46" s="90"/>
    </row>
    <row r="47" spans="1:34" ht="12.95" customHeight="1" x14ac:dyDescent="0.25">
      <c r="A47" s="7" t="s">
        <v>6</v>
      </c>
      <c r="B47" s="13">
        <f>6.5+3.7+5.1+7+4.9+1.8+6.4+5.6+9.5</f>
        <v>50.5</v>
      </c>
      <c r="C47" s="13">
        <f t="shared" si="1"/>
        <v>0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13"/>
      <c r="S47" s="23"/>
      <c r="T47" s="23"/>
      <c r="U47" s="23"/>
      <c r="V47" s="23"/>
      <c r="W47" s="23"/>
      <c r="X47" s="13"/>
      <c r="Y47" s="23"/>
      <c r="Z47" s="23"/>
      <c r="AA47" s="23"/>
      <c r="AB47" s="23"/>
      <c r="AC47" s="23"/>
      <c r="AD47" s="13"/>
      <c r="AE47" s="23"/>
      <c r="AF47" s="23"/>
      <c r="AG47" s="30"/>
      <c r="AH47" s="90"/>
    </row>
    <row r="48" spans="1:34" ht="12.95" customHeight="1" x14ac:dyDescent="0.25">
      <c r="A48" s="7" t="s">
        <v>5</v>
      </c>
      <c r="B48" s="13">
        <f>13.7+13.2+39.8+21</f>
        <v>87.699999999999989</v>
      </c>
      <c r="C48" s="13">
        <f t="shared" si="1"/>
        <v>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23"/>
      <c r="AE48" s="23"/>
      <c r="AF48" s="13"/>
      <c r="AG48" s="26"/>
      <c r="AH48" s="90"/>
    </row>
    <row r="49" spans="1:34" ht="12.95" customHeight="1" x14ac:dyDescent="0.25">
      <c r="A49" s="7" t="s">
        <v>8</v>
      </c>
      <c r="B49" s="13">
        <f>6.5+8.1+12.9+33.1</f>
        <v>60.6</v>
      </c>
      <c r="C49" s="13">
        <f t="shared" si="1"/>
        <v>0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23"/>
      <c r="AE49" s="23"/>
      <c r="AF49" s="13"/>
      <c r="AG49" s="26"/>
      <c r="AH49" s="90"/>
    </row>
    <row r="50" spans="1:34" ht="12.95" customHeight="1" x14ac:dyDescent="0.25">
      <c r="A50" s="7" t="s">
        <v>31</v>
      </c>
      <c r="B50" s="13">
        <f>0.8+0.7+4.1</f>
        <v>5.6</v>
      </c>
      <c r="C50" s="13">
        <f t="shared" si="1"/>
        <v>0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30"/>
      <c r="AH50" s="90"/>
    </row>
    <row r="51" spans="1:34" ht="12.95" customHeight="1" x14ac:dyDescent="0.25">
      <c r="A51" s="10" t="s">
        <v>35</v>
      </c>
      <c r="B51" s="15">
        <f>SUM(B52:B54)</f>
        <v>5790.7000000000007</v>
      </c>
      <c r="C51" s="13">
        <f t="shared" si="1"/>
        <v>0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30"/>
      <c r="AH51" s="90"/>
    </row>
    <row r="52" spans="1:34" ht="12.95" customHeight="1" x14ac:dyDescent="0.25">
      <c r="A52" s="7" t="s">
        <v>13</v>
      </c>
      <c r="B52" s="13">
        <f>14+13.6+13.8+5.6+11.4+5+15.4+15.5+15.5+15.5+15.4+15.5+14.7</f>
        <v>170.9</v>
      </c>
      <c r="C52" s="13">
        <f t="shared" si="1"/>
        <v>0</v>
      </c>
      <c r="D52" s="13"/>
      <c r="E52" s="13"/>
      <c r="F52" s="23"/>
      <c r="G52" s="23"/>
      <c r="H52" s="13"/>
      <c r="I52" s="13"/>
      <c r="J52" s="13"/>
      <c r="K52" s="13"/>
      <c r="L52" s="13"/>
      <c r="M52" s="23"/>
      <c r="N52" s="2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90"/>
    </row>
    <row r="53" spans="1:34" ht="12.95" customHeight="1" x14ac:dyDescent="0.25">
      <c r="A53" s="7" t="s">
        <v>5</v>
      </c>
      <c r="B53" s="13">
        <f>21+21.2</f>
        <v>42.2</v>
      </c>
      <c r="C53" s="13">
        <f t="shared" si="1"/>
        <v>0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13"/>
      <c r="S53" s="13"/>
      <c r="T53" s="13"/>
      <c r="U53" s="13"/>
      <c r="V53" s="13"/>
      <c r="W53" s="23"/>
      <c r="X53" s="23"/>
      <c r="Y53" s="13"/>
      <c r="Z53" s="13"/>
      <c r="AA53" s="13"/>
      <c r="AB53" s="13"/>
      <c r="AC53" s="13"/>
      <c r="AD53" s="23"/>
      <c r="AE53" s="23"/>
      <c r="AF53" s="13"/>
      <c r="AG53" s="26"/>
      <c r="AH53" s="90"/>
    </row>
    <row r="54" spans="1:34" ht="30" x14ac:dyDescent="0.25">
      <c r="A54" s="7" t="s">
        <v>11</v>
      </c>
      <c r="B54" s="13">
        <v>5577.6</v>
      </c>
      <c r="C54" s="13">
        <f t="shared" si="1"/>
        <v>0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30"/>
      <c r="AH54" s="90"/>
    </row>
    <row r="55" spans="1:34" ht="12.95" customHeight="1" x14ac:dyDescent="0.25">
      <c r="A55" s="10" t="s">
        <v>36</v>
      </c>
      <c r="B55" s="15">
        <f>SUM(B56:B57)</f>
        <v>2622.2999999999997</v>
      </c>
      <c r="C55" s="13">
        <f t="shared" si="1"/>
        <v>0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30"/>
      <c r="AH55" s="90"/>
    </row>
    <row r="56" spans="1:34" ht="12.95" customHeight="1" x14ac:dyDescent="0.25">
      <c r="A56" s="7" t="s">
        <v>5</v>
      </c>
      <c r="B56" s="13">
        <f>21.1+21.1</f>
        <v>42.2</v>
      </c>
      <c r="C56" s="13">
        <f t="shared" si="1"/>
        <v>0</v>
      </c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13"/>
      <c r="S56" s="13"/>
      <c r="T56" s="13"/>
      <c r="U56" s="13"/>
      <c r="V56" s="13"/>
      <c r="W56" s="23"/>
      <c r="X56" s="23"/>
      <c r="Y56" s="13"/>
      <c r="Z56" s="13"/>
      <c r="AA56" s="13"/>
      <c r="AB56" s="13"/>
      <c r="AC56" s="13"/>
      <c r="AD56" s="23"/>
      <c r="AE56" s="23"/>
      <c r="AF56" s="13"/>
      <c r="AG56" s="26"/>
      <c r="AH56" s="90"/>
    </row>
    <row r="57" spans="1:34" ht="30" x14ac:dyDescent="0.25">
      <c r="A57" s="7" t="s">
        <v>11</v>
      </c>
      <c r="B57" s="13">
        <v>2580.1</v>
      </c>
      <c r="C57" s="13">
        <f t="shared" si="1"/>
        <v>0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30"/>
      <c r="AH57" s="90"/>
    </row>
    <row r="58" spans="1:34" ht="12.95" customHeight="1" x14ac:dyDescent="0.25">
      <c r="A58" s="10" t="s">
        <v>37</v>
      </c>
      <c r="B58" s="15">
        <f>SUM(B59)</f>
        <v>1683.5</v>
      </c>
      <c r="C58" s="13">
        <f t="shared" si="1"/>
        <v>0</v>
      </c>
      <c r="D58" s="23"/>
      <c r="E58" s="4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30"/>
      <c r="AH58" s="90"/>
    </row>
    <row r="59" spans="1:34" ht="30" x14ac:dyDescent="0.25">
      <c r="A59" s="7" t="s">
        <v>11</v>
      </c>
      <c r="B59" s="13">
        <v>1683.5</v>
      </c>
      <c r="C59" s="13">
        <f t="shared" si="1"/>
        <v>0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30"/>
      <c r="AH59" s="90"/>
    </row>
    <row r="60" spans="1:34" ht="15" customHeight="1" x14ac:dyDescent="0.25">
      <c r="A60" s="10" t="s">
        <v>18</v>
      </c>
      <c r="B60" s="13"/>
      <c r="C60" s="13">
        <f t="shared" si="1"/>
        <v>0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30"/>
      <c r="AH60" s="90"/>
    </row>
    <row r="61" spans="1:34" ht="12.95" customHeight="1" x14ac:dyDescent="0.25">
      <c r="A61" s="7" t="s">
        <v>89</v>
      </c>
      <c r="B61" s="13"/>
      <c r="C61" s="13">
        <f t="shared" si="1"/>
        <v>0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30"/>
      <c r="AH61" s="90"/>
    </row>
    <row r="62" spans="1:34" ht="12.95" customHeight="1" x14ac:dyDescent="0.25">
      <c r="A62" s="7" t="s">
        <v>84</v>
      </c>
      <c r="B62" s="13"/>
      <c r="C62" s="13">
        <f t="shared" si="1"/>
        <v>183218</v>
      </c>
      <c r="D62" s="13">
        <v>5710</v>
      </c>
      <c r="E62" s="13">
        <v>5710</v>
      </c>
      <c r="F62" s="13">
        <v>5710</v>
      </c>
      <c r="G62" s="13">
        <v>5710</v>
      </c>
      <c r="H62" s="13">
        <v>5710</v>
      </c>
      <c r="I62" s="13">
        <v>5710</v>
      </c>
      <c r="J62" s="13">
        <v>5710</v>
      </c>
      <c r="K62" s="13">
        <v>5710</v>
      </c>
      <c r="L62" s="13">
        <v>5710</v>
      </c>
      <c r="M62" s="13">
        <v>5710</v>
      </c>
      <c r="N62" s="13">
        <v>5710</v>
      </c>
      <c r="O62" s="13">
        <v>5710</v>
      </c>
      <c r="P62" s="13">
        <v>5710</v>
      </c>
      <c r="Q62" s="13">
        <v>5710</v>
      </c>
      <c r="R62" s="13">
        <v>5710</v>
      </c>
      <c r="S62" s="13">
        <v>5710</v>
      </c>
      <c r="T62" s="13">
        <v>5710</v>
      </c>
      <c r="U62" s="13">
        <v>5710</v>
      </c>
      <c r="V62" s="13">
        <v>5710</v>
      </c>
      <c r="W62" s="13">
        <v>5710</v>
      </c>
      <c r="X62" s="13">
        <v>5710</v>
      </c>
      <c r="Y62" s="13">
        <f t="shared" ref="Y62:AF62" si="10">Y8+Y9</f>
        <v>6486</v>
      </c>
      <c r="Z62" s="13">
        <f t="shared" si="10"/>
        <v>6486</v>
      </c>
      <c r="AA62" s="13">
        <f t="shared" si="10"/>
        <v>6486</v>
      </c>
      <c r="AB62" s="13">
        <f t="shared" si="10"/>
        <v>6486</v>
      </c>
      <c r="AC62" s="13">
        <f t="shared" si="10"/>
        <v>6486</v>
      </c>
      <c r="AD62" s="13">
        <f t="shared" si="10"/>
        <v>6486</v>
      </c>
      <c r="AE62" s="13">
        <f t="shared" si="10"/>
        <v>6486</v>
      </c>
      <c r="AF62" s="13">
        <f t="shared" si="10"/>
        <v>6486</v>
      </c>
      <c r="AG62" s="13">
        <v>5710</v>
      </c>
      <c r="AH62" s="89">
        <v>5710</v>
      </c>
    </row>
    <row r="63" spans="1:34" ht="12.95" customHeight="1" x14ac:dyDescent="0.25">
      <c r="A63" s="7" t="s">
        <v>20</v>
      </c>
      <c r="B63" s="13"/>
      <c r="C63" s="13">
        <f t="shared" si="1"/>
        <v>0</v>
      </c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6"/>
      <c r="AH63" s="90"/>
    </row>
    <row r="64" spans="1:34" ht="12.95" customHeight="1" thickBot="1" x14ac:dyDescent="0.3">
      <c r="A64" s="7" t="s">
        <v>21</v>
      </c>
      <c r="B64" s="13"/>
      <c r="C64" s="13">
        <f t="shared" si="1"/>
        <v>0</v>
      </c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32"/>
      <c r="AH64" s="90"/>
    </row>
    <row r="65" spans="1:34" ht="15.95" customHeight="1" thickBot="1" x14ac:dyDescent="0.3">
      <c r="A65" s="11" t="s">
        <v>38</v>
      </c>
      <c r="B65" s="16"/>
      <c r="C65" s="17">
        <f>SUM(C14:C64)</f>
        <v>233222.6</v>
      </c>
      <c r="D65" s="52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4"/>
    </row>
    <row r="66" spans="1:34" ht="12.95" customHeight="1" x14ac:dyDescent="0.25">
      <c r="A66" s="9"/>
      <c r="B66" s="3"/>
      <c r="C66" s="8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x14ac:dyDescent="0.25">
      <c r="A67" s="9"/>
      <c r="B67" s="3"/>
      <c r="C67" s="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x14ac:dyDescent="0.25">
      <c r="A68" s="9"/>
      <c r="B68" s="3"/>
      <c r="C68" s="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x14ac:dyDescent="0.25">
      <c r="A69" s="9"/>
      <c r="B69" s="3"/>
      <c r="C69" s="8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x14ac:dyDescent="0.25">
      <c r="A70" s="9"/>
      <c r="B70" s="3"/>
      <c r="C70" s="8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x14ac:dyDescent="0.25">
      <c r="A71" s="9"/>
      <c r="B71" s="3"/>
      <c r="C71" s="8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x14ac:dyDescent="0.25">
      <c r="A72" s="9"/>
      <c r="B72" s="3"/>
      <c r="C72" s="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x14ac:dyDescent="0.25">
      <c r="A73" s="9"/>
      <c r="B73" s="3"/>
      <c r="C73" s="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x14ac:dyDescent="0.25">
      <c r="A74" s="9"/>
      <c r="B74" s="3"/>
      <c r="C74" s="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x14ac:dyDescent="0.25">
      <c r="A75" s="9"/>
      <c r="B75" s="3"/>
      <c r="C75" s="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x14ac:dyDescent="0.25">
      <c r="A76" s="9"/>
      <c r="B76" s="3"/>
      <c r="C76" s="8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x14ac:dyDescent="0.25">
      <c r="A77" s="9"/>
      <c r="B77" s="3"/>
      <c r="C77" s="8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x14ac:dyDescent="0.25">
      <c r="A78" s="9"/>
      <c r="B78" s="3"/>
      <c r="C78" s="8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x14ac:dyDescent="0.25">
      <c r="A79" s="9"/>
      <c r="B79" s="3"/>
      <c r="C79" s="8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x14ac:dyDescent="0.25">
      <c r="A80" s="9"/>
      <c r="B80" s="3"/>
      <c r="C80" s="8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x14ac:dyDescent="0.25">
      <c r="A81" s="9"/>
      <c r="B81" s="3"/>
      <c r="C81" s="8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x14ac:dyDescent="0.25">
      <c r="A82" s="9"/>
      <c r="B82" s="3"/>
      <c r="C82" s="8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x14ac:dyDescent="0.25">
      <c r="A83" s="9"/>
      <c r="B83" s="3"/>
      <c r="C83" s="8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x14ac:dyDescent="0.25">
      <c r="A84" s="9"/>
      <c r="B84" s="3"/>
      <c r="C84" s="8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x14ac:dyDescent="0.25">
      <c r="A85" s="9"/>
      <c r="B85" s="3"/>
      <c r="C85" s="8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x14ac:dyDescent="0.25">
      <c r="A86" s="9"/>
      <c r="B86" s="3"/>
      <c r="C86" s="8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x14ac:dyDescent="0.25">
      <c r="A87" s="9"/>
      <c r="B87" s="3"/>
      <c r="C87" s="8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x14ac:dyDescent="0.25">
      <c r="A88" s="9"/>
      <c r="B88" s="3"/>
      <c r="C88" s="8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x14ac:dyDescent="0.25">
      <c r="A89" s="9"/>
      <c r="B89" s="3"/>
      <c r="C89" s="8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x14ac:dyDescent="0.25">
      <c r="A90" s="9"/>
      <c r="B90" s="3"/>
      <c r="C90" s="8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x14ac:dyDescent="0.25">
      <c r="A91" s="9"/>
      <c r="B91" s="3"/>
      <c r="C91" s="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x14ac:dyDescent="0.25">
      <c r="A92" s="9"/>
      <c r="B92" s="3"/>
      <c r="C92" s="8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x14ac:dyDescent="0.25">
      <c r="A93" s="9"/>
      <c r="B93" s="3"/>
      <c r="C93" s="8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x14ac:dyDescent="0.25">
      <c r="A94" s="9"/>
      <c r="B94" s="3"/>
      <c r="C94" s="8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x14ac:dyDescent="0.25">
      <c r="A95" s="9"/>
      <c r="B95" s="3"/>
      <c r="C95" s="8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x14ac:dyDescent="0.25">
      <c r="A96" s="9"/>
      <c r="B96" s="3"/>
      <c r="C96" s="8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x14ac:dyDescent="0.25">
      <c r="A97" s="9"/>
      <c r="B97" s="3"/>
      <c r="C97" s="8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x14ac:dyDescent="0.25">
      <c r="A98" s="9"/>
      <c r="B98" s="3"/>
      <c r="C98" s="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x14ac:dyDescent="0.25">
      <c r="A99" s="9"/>
      <c r="B99" s="3"/>
      <c r="C99" s="8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x14ac:dyDescent="0.25">
      <c r="A100" s="9"/>
      <c r="B100" s="3"/>
      <c r="C100" s="8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x14ac:dyDescent="0.25">
      <c r="A101" s="9"/>
      <c r="B101" s="3"/>
      <c r="C101" s="8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1:34" x14ac:dyDescent="0.25">
      <c r="A102" s="9"/>
      <c r="B102" s="3"/>
      <c r="C102" s="8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1:34" x14ac:dyDescent="0.25">
      <c r="A103" s="9"/>
      <c r="B103" s="3"/>
      <c r="C103" s="8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1:34" x14ac:dyDescent="0.25">
      <c r="A104" s="9"/>
      <c r="B104" s="3"/>
      <c r="C104" s="8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 x14ac:dyDescent="0.25">
      <c r="A105" s="9"/>
      <c r="B105" s="3"/>
      <c r="C105" s="8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1:34" x14ac:dyDescent="0.25">
      <c r="A106" s="9"/>
      <c r="B106" s="3"/>
      <c r="C106" s="8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1:34" x14ac:dyDescent="0.25">
      <c r="A107" s="9"/>
      <c r="B107" s="3"/>
      <c r="C107" s="8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1:34" x14ac:dyDescent="0.25">
      <c r="A108" s="9"/>
      <c r="B108" s="3"/>
      <c r="C108" s="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1:34" x14ac:dyDescent="0.25">
      <c r="A109" s="9"/>
      <c r="B109" s="3"/>
      <c r="C109" s="8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1:34" x14ac:dyDescent="0.25">
      <c r="A110" s="9"/>
      <c r="B110" s="3"/>
      <c r="C110" s="8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1:34" x14ac:dyDescent="0.25">
      <c r="A111" s="9"/>
      <c r="B111" s="3"/>
      <c r="C111" s="8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1:34" x14ac:dyDescent="0.25">
      <c r="A112" s="9"/>
      <c r="B112" s="3"/>
      <c r="C112" s="8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1:34" x14ac:dyDescent="0.25">
      <c r="A113" s="9"/>
      <c r="B113" s="3"/>
      <c r="C113" s="8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1:34" x14ac:dyDescent="0.25">
      <c r="A114" s="9"/>
      <c r="B114" s="3"/>
      <c r="C114" s="8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1:34" x14ac:dyDescent="0.25">
      <c r="A115" s="9"/>
      <c r="B115" s="3"/>
      <c r="C115" s="8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1:34" x14ac:dyDescent="0.25">
      <c r="A116" s="9"/>
      <c r="B116" s="3"/>
      <c r="C116" s="8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1:34" x14ac:dyDescent="0.25">
      <c r="A117" s="9"/>
      <c r="B117" s="3"/>
      <c r="C117" s="8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1:34" x14ac:dyDescent="0.25">
      <c r="A118" s="9"/>
      <c r="B118" s="3"/>
      <c r="C118" s="8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1:34" x14ac:dyDescent="0.25">
      <c r="A119" s="9"/>
      <c r="B119" s="3"/>
      <c r="C119" s="8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x14ac:dyDescent="0.25">
      <c r="A120" s="9"/>
      <c r="B120" s="3"/>
      <c r="C120" s="8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1:34" x14ac:dyDescent="0.25">
      <c r="A121" s="9"/>
      <c r="B121" s="3"/>
      <c r="C121" s="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1:34" x14ac:dyDescent="0.25">
      <c r="A122" s="9"/>
      <c r="B122" s="3"/>
      <c r="C122" s="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4" x14ac:dyDescent="0.25">
      <c r="A123" s="9"/>
      <c r="B123" s="3"/>
      <c r="C123" s="8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4" x14ac:dyDescent="0.25">
      <c r="A124" s="9"/>
      <c r="B124" s="3"/>
      <c r="C124" s="8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4" x14ac:dyDescent="0.25">
      <c r="A125" s="9"/>
      <c r="B125" s="3"/>
      <c r="C125" s="8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4" x14ac:dyDescent="0.25">
      <c r="A126" s="9"/>
      <c r="B126" s="3"/>
      <c r="C126" s="8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4" x14ac:dyDescent="0.25">
      <c r="A127" s="9"/>
      <c r="B127" s="3"/>
      <c r="C127" s="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1:34" x14ac:dyDescent="0.25">
      <c r="A128" s="9"/>
      <c r="B128" s="3"/>
      <c r="C128" s="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1:34" x14ac:dyDescent="0.25">
      <c r="A129" s="9"/>
      <c r="B129" s="3"/>
      <c r="C129" s="8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1:34" x14ac:dyDescent="0.25">
      <c r="A130" s="9"/>
      <c r="B130" s="3"/>
      <c r="C130" s="8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1:34" x14ac:dyDescent="0.25">
      <c r="A131" s="9"/>
      <c r="B131" s="3"/>
      <c r="C131" s="8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1:34" x14ac:dyDescent="0.25">
      <c r="A132" s="9"/>
      <c r="B132" s="3"/>
      <c r="C132" s="8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1:34" x14ac:dyDescent="0.25">
      <c r="A133" s="9"/>
      <c r="B133" s="3"/>
      <c r="C133" s="8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1:34" x14ac:dyDescent="0.25">
      <c r="A134" s="9"/>
      <c r="B134" s="3"/>
      <c r="C134" s="8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1:34" x14ac:dyDescent="0.25">
      <c r="A135" s="9"/>
      <c r="B135" s="3"/>
      <c r="C135" s="8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x14ac:dyDescent="0.25">
      <c r="A136" s="9"/>
      <c r="B136" s="3"/>
      <c r="C136" s="8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x14ac:dyDescent="0.25">
      <c r="A137" s="9"/>
      <c r="B137" s="3"/>
      <c r="C137" s="8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x14ac:dyDescent="0.25">
      <c r="A138" s="9"/>
      <c r="B138" s="3"/>
      <c r="C138" s="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x14ac:dyDescent="0.25">
      <c r="A139" s="9"/>
      <c r="B139" s="3"/>
      <c r="C139" s="8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x14ac:dyDescent="0.25">
      <c r="A140" s="9"/>
      <c r="B140" s="3"/>
      <c r="C140" s="8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x14ac:dyDescent="0.25">
      <c r="A141" s="9"/>
      <c r="B141" s="3"/>
      <c r="C141" s="8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x14ac:dyDescent="0.25">
      <c r="A142" s="9"/>
      <c r="B142" s="3"/>
      <c r="C142" s="8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x14ac:dyDescent="0.25">
      <c r="A143" s="9"/>
      <c r="B143" s="3"/>
      <c r="C143" s="8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1:34" x14ac:dyDescent="0.25">
      <c r="A144" s="9"/>
      <c r="B144" s="3"/>
      <c r="C144" s="8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1:34" x14ac:dyDescent="0.25">
      <c r="A145" s="9"/>
      <c r="B145" s="3"/>
      <c r="C145" s="8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1:34" x14ac:dyDescent="0.25">
      <c r="A146" s="9"/>
      <c r="B146" s="3"/>
      <c r="C146" s="8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</sheetData>
  <mergeCells count="8">
    <mergeCell ref="Y6:AF6"/>
    <mergeCell ref="A1:AG1"/>
    <mergeCell ref="A3:A4"/>
    <mergeCell ref="B3:B4"/>
    <mergeCell ref="D3:AG3"/>
    <mergeCell ref="B5:B6"/>
    <mergeCell ref="C5:C6"/>
    <mergeCell ref="D5:AH5"/>
  </mergeCells>
  <pageMargins left="0.75" right="0.75" top="1" bottom="1" header="0.5" footer="0.5"/>
  <pageSetup paperSize="9" scale="38" orientation="landscape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Октябрь</vt:lpstr>
      <vt:lpstr>Ноябрь</vt:lpstr>
      <vt:lpstr>Декабрь</vt:lpstr>
      <vt:lpstr>Январь 2015</vt:lpstr>
      <vt:lpstr>Февраль 2015</vt:lpstr>
      <vt:lpstr>Март 2015</vt:lpstr>
      <vt:lpstr>Апрель 2015</vt:lpstr>
      <vt:lpstr>Май 2015</vt:lpstr>
      <vt:lpstr>Июнь 2015</vt:lpstr>
      <vt:lpstr>Июль 2015</vt:lpstr>
      <vt:lpstr>Август 2015</vt:lpstr>
      <vt:lpstr>Сентябрь 2015</vt:lpstr>
      <vt:lpstr>Октябрь 2015</vt:lpstr>
      <vt:lpstr>Ноябрь 2015</vt:lpstr>
      <vt:lpstr>Декабрь 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</dc:creator>
  <cp:lastModifiedBy>Чурбанова Евгения Михайловна</cp:lastModifiedBy>
  <cp:lastPrinted>2014-09-17T07:56:14Z</cp:lastPrinted>
  <dcterms:created xsi:type="dcterms:W3CDTF">2013-04-23T11:46:26Z</dcterms:created>
  <dcterms:modified xsi:type="dcterms:W3CDTF">2014-09-17T07:56:16Z</dcterms:modified>
</cp:coreProperties>
</file>